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40" documentId="8_{46037BA2-469B-49A3-885A-4479FF31BA82}" xr6:coauthVersionLast="47" xr6:coauthVersionMax="47" xr10:uidLastSave="{EA0009D4-0023-4239-8CAC-24F56498AE34}"/>
  <bookViews>
    <workbookView xWindow="-110" yWindow="-110" windowWidth="25820" windowHeight="14020" activeTab="2" xr2:uid="{00000000-000D-0000-FFFF-FFFF00000000}"/>
  </bookViews>
  <sheets>
    <sheet name="ОФП" sheetId="1" r:id="rId1"/>
    <sheet name="ОСД" sheetId="2" r:id="rId2"/>
    <sheet name="ОДДС" sheetId="10" r:id="rId3"/>
    <sheet name="ОИК" sheetId="4" r:id="rId4"/>
    <sheet name="ОСВ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0" l="1"/>
  <c r="C24" i="10"/>
  <c r="C15" i="10"/>
  <c r="C6" i="10"/>
  <c r="B6" i="10"/>
  <c r="A4" i="10"/>
  <c r="A1" i="10"/>
  <c r="C32" i="10" l="1"/>
  <c r="C38" i="10" s="1"/>
  <c r="B24" i="10"/>
  <c r="B31" i="10"/>
  <c r="B15" i="10"/>
  <c r="C37" i="10" l="1"/>
  <c r="C36" i="10"/>
  <c r="B32" i="10"/>
  <c r="B35" i="10" l="1"/>
  <c r="C9" i="2"/>
  <c r="D17" i="4"/>
  <c r="B38" i="10" l="1"/>
  <c r="B37" i="10"/>
  <c r="B36" i="10"/>
  <c r="C17" i="4"/>
  <c r="B17" i="4"/>
  <c r="F9" i="4" l="1"/>
  <c r="D9" i="4"/>
  <c r="C14" i="2"/>
  <c r="C12" i="2"/>
  <c r="C16" i="2" s="1"/>
  <c r="E14" i="1"/>
  <c r="D49" i="1"/>
  <c r="C44" i="1" l="1"/>
  <c r="D47" i="1"/>
  <c r="C14" i="4" l="1"/>
  <c r="C7" i="4"/>
  <c r="F7" i="4" s="1"/>
  <c r="C9" i="4"/>
  <c r="F15" i="4"/>
  <c r="F10" i="4"/>
  <c r="E9" i="4"/>
  <c r="E11" i="4" s="1"/>
  <c r="D11" i="4"/>
  <c r="B9" i="4"/>
  <c r="B11" i="4" s="1"/>
  <c r="F8" i="4"/>
  <c r="D31" i="1"/>
  <c r="C31" i="1"/>
  <c r="F11" i="4" l="1"/>
  <c r="D18" i="1"/>
  <c r="C18" i="1"/>
  <c r="F12" i="4" l="1"/>
  <c r="A4" i="4" l="1"/>
  <c r="D44" i="1" l="1"/>
  <c r="A1" i="4" l="1"/>
  <c r="A1" i="2"/>
  <c r="F16" i="4" l="1"/>
  <c r="C19" i="2"/>
  <c r="E14" i="4" s="1"/>
  <c r="D12" i="2"/>
  <c r="D16" i="2" s="1"/>
  <c r="D19" i="2" s="1"/>
  <c r="C23" i="1"/>
  <c r="D37" i="1"/>
  <c r="C37" i="1"/>
  <c r="D23" i="1"/>
  <c r="F13" i="4" l="1"/>
  <c r="C45" i="1"/>
  <c r="C46" i="1" s="1"/>
  <c r="D24" i="1"/>
  <c r="D22" i="2"/>
  <c r="D23" i="2" s="1"/>
  <c r="C22" i="2"/>
  <c r="C23" i="2" s="1"/>
  <c r="D45" i="1"/>
  <c r="D46" i="1" s="1"/>
  <c r="C24" i="1"/>
  <c r="C47" i="1" s="1"/>
  <c r="F14" i="4" l="1"/>
  <c r="F17" i="4" s="1"/>
  <c r="E17" i="4"/>
  <c r="C49" i="1"/>
  <c r="C48" i="1"/>
  <c r="D48" i="1"/>
</calcChain>
</file>

<file path=xl/sharedStrings.xml><?xml version="1.0" encoding="utf-8"?>
<sst xmlns="http://schemas.openxmlformats.org/spreadsheetml/2006/main" count="257" uniqueCount="216">
  <si>
    <t>В тысячах тенге</t>
  </si>
  <si>
    <t>АКТИВЫ</t>
  </si>
  <si>
    <t>Внеоборотные активы</t>
  </si>
  <si>
    <t>Активы по разведке и оценке</t>
  </si>
  <si>
    <t>Основные средства</t>
  </si>
  <si>
    <t>Нематериальные активы</t>
  </si>
  <si>
    <t xml:space="preserve">Авансы, выданные за долгосрочные активы </t>
  </si>
  <si>
    <t>-</t>
  </si>
  <si>
    <t>Денежные средства, ограниченные в использовании</t>
  </si>
  <si>
    <t>НДС к возмещению</t>
  </si>
  <si>
    <t>Оборотные активы</t>
  </si>
  <si>
    <t>Товарно-материальные запасы</t>
  </si>
  <si>
    <t>Прочие текущие активы</t>
  </si>
  <si>
    <t xml:space="preserve">Денежные средства </t>
  </si>
  <si>
    <t>Итого активы</t>
  </si>
  <si>
    <t xml:space="preserve"> </t>
  </si>
  <si>
    <t>КАПИТАЛ И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</si>
  <si>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</si>
  <si>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</si>
  <si>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</si>
  <si>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</si>
  <si>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</si>
  <si>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Долгосрочные обязательства</t>
  </si>
  <si>
    <t>Займы полученные</t>
  </si>
  <si>
    <t>Обязательства по выбытию активов</t>
  </si>
  <si>
    <t xml:space="preserve">Краткосрочные обязательства </t>
  </si>
  <si>
    <t>Торговая кредиторская задолженность</t>
  </si>
  <si>
    <t>Налоги к уплате, помимо подоходного налога</t>
  </si>
  <si>
    <t>Прочие текущие обязательства</t>
  </si>
  <si>
    <t>Итого обязательств</t>
  </si>
  <si>
    <t>Итого капитала и обязательств</t>
  </si>
  <si>
    <t>Президент</t>
  </si>
  <si>
    <t>Главный бухгалтер</t>
  </si>
  <si>
    <t>ОТЧЁТ О ФИНАНСОВОМ ПОЛОЖЕНИИ</t>
  </si>
  <si>
    <t xml:space="preserve">ОТЧЁТ О ДВИЖЕНИИ ДЕНЕЖНЫХ СРЕДСТВ </t>
  </si>
  <si>
    <t xml:space="preserve">ОТЧЁТ ОБ ИЗМЕНЕНИЯХ В КАПИТАЛЕ </t>
  </si>
  <si>
    <t xml:space="preserve">В тысячах тенге </t>
  </si>
  <si>
    <t>Общие и административные расходы</t>
  </si>
  <si>
    <t>Курсовая разница, нетто</t>
  </si>
  <si>
    <t>Прочие расходы</t>
  </si>
  <si>
    <t>Операционный убыток</t>
  </si>
  <si>
    <t>Финансовые доходы</t>
  </si>
  <si>
    <t>Финансовые расходы</t>
  </si>
  <si>
    <t>Экономия по налогу на прибыль</t>
  </si>
  <si>
    <t>Чистый убыток за год</t>
  </si>
  <si>
    <t>Прочий совокупный доход</t>
  </si>
  <si>
    <t>Итого совокупный убыток за год</t>
  </si>
  <si>
    <t>Денежные потоки от операционной деятельности</t>
  </si>
  <si>
    <t>Денежные платежи поставщикам</t>
  </si>
  <si>
    <t>Денежные платежи сотрудникам</t>
  </si>
  <si>
    <t>Прочие налоги и платежи в бюджет</t>
  </si>
  <si>
    <t>Прочие поступления</t>
  </si>
  <si>
    <t xml:space="preserve">Прочие выплаты </t>
  </si>
  <si>
    <t>Чистые денежные потоки, использованные в операционной деятельности</t>
  </si>
  <si>
    <t xml:space="preserve">Денежные потоки от инвестиционной деятельности </t>
  </si>
  <si>
    <t>Предоставление займов</t>
  </si>
  <si>
    <t>Приобретение основных средств и нематериальных активов</t>
  </si>
  <si>
    <t>Приобретение активов по разведке и оценке</t>
  </si>
  <si>
    <t>Вклад по депозитам</t>
  </si>
  <si>
    <t>Чистые денежные потоки, использованные в инвестиционной деятельности</t>
  </si>
  <si>
    <t>Денежные потоки от финансовой деятельности</t>
  </si>
  <si>
    <t>Поступления по займам полученным</t>
  </si>
  <si>
    <t>Взнос в уставный капитал</t>
  </si>
  <si>
    <t>Погашение займов</t>
  </si>
  <si>
    <t>Чистые денежные потоки от финансовой деятельности</t>
  </si>
  <si>
    <t xml:space="preserve">Чистое изменение в денежных средствах </t>
  </si>
  <si>
    <t>Чистая курсовая разница</t>
  </si>
  <si>
    <t>Денежные средства на начало года</t>
  </si>
  <si>
    <t>Денежные средства на конец года</t>
  </si>
  <si>
    <t xml:space="preserve"> Накопленный убыток </t>
  </si>
  <si>
    <t>Итого</t>
  </si>
  <si>
    <t>Признание займа, полученного по ставке ниже рыночной</t>
  </si>
  <si>
    <t>Балансовая стоимость простой акции  (тенге)</t>
  </si>
  <si>
    <t>Прибыль (Убыток) до налогообложения</t>
  </si>
  <si>
    <t>Возврат предоставленных займов</t>
  </si>
  <si>
    <t>ОТЧЁТ О СОВОКУПНОМ ДОХОДЕ (УБЫТКЕ)</t>
  </si>
  <si>
    <t>Прим.</t>
  </si>
  <si>
    <t>АО "ULMUS BESSHOKY" (УЛМУС БЕСШОКЫ)</t>
  </si>
  <si>
    <t>Дебиторская задолженность работников долгосрочная часть</t>
  </si>
  <si>
    <t>На 1 января 2023 года</t>
  </si>
  <si>
    <t>Прочие доходы</t>
  </si>
  <si>
    <t>Прибыль/Убыток на акцию, базовый и разводненный, тенге</t>
  </si>
  <si>
    <t>31 декабря 2023 г.</t>
  </si>
  <si>
    <t>Прочие долгосрочные активы</t>
  </si>
  <si>
    <t>Эмиссионный доход</t>
  </si>
  <si>
    <t>Прочий капитал</t>
  </si>
  <si>
    <t>Хван Д.В.</t>
  </si>
  <si>
    <t>Долгосрочные оценочные обязательства</t>
  </si>
  <si>
    <t>Приобретение других долгосрочных активов</t>
  </si>
  <si>
    <t>Вознаграждение по вкладу</t>
  </si>
  <si>
    <t>На 1 января 2024 года</t>
  </si>
  <si>
    <t>Эмиссия акций</t>
  </si>
  <si>
    <t>Инвестиции, учитываемые по первоначальной стоимости</t>
  </si>
  <si>
    <t>30 июня 2024г.</t>
  </si>
  <si>
    <t>За 6 месяцев, закончившихся 30 июня 2024 года</t>
  </si>
  <si>
    <t>За 6 месяцев, закончившихся 30 июня 2023 года</t>
  </si>
  <si>
    <t>За 6 месяцев, закончившихся 30 июня 2024 года и 2023 года</t>
  </si>
  <si>
    <t>Мусина А.Д.</t>
  </si>
  <si>
    <t xml:space="preserve">На 30 июня 2024 года </t>
  </si>
  <si>
    <t>Чистая прибыль/ убыток на 30 июня 2023 года</t>
  </si>
  <si>
    <t>Чистая прибыль/ убыток на 30 июня 2024 года</t>
  </si>
  <si>
    <t>Итого совокупный убыток на 30 июня 2023 года</t>
  </si>
  <si>
    <t>Итого совокупный убыток на 30 июня 2024 года</t>
  </si>
  <si>
    <t>На 30 июня 2023 года</t>
  </si>
  <si>
    <t>На 30 июня 2024 года</t>
  </si>
  <si>
    <t>д б 138 240</t>
  </si>
  <si>
    <t>д.б 97 511</t>
  </si>
  <si>
    <t>д б 1 024 301</t>
  </si>
  <si>
    <t>д б 1 257 138</t>
  </si>
  <si>
    <t>д.б 1736 970</t>
  </si>
  <si>
    <t>д.б. 170 682</t>
  </si>
  <si>
    <t>ОСВ 1С</t>
  </si>
  <si>
    <t>д б 7 764</t>
  </si>
  <si>
    <t>д б 751645</t>
  </si>
  <si>
    <t>ULMUS BESSHOKY АО; Корректировка МСФО</t>
  </si>
  <si>
    <t>Оборотно-сальдовая ведомость  за 1 полугодие 2024 г.</t>
  </si>
  <si>
    <t>Выводимые данные:</t>
  </si>
  <si>
    <t>БУ (данные бухгалтерского учета)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</si>
  <si>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</si>
  <si>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</si>
  <si>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</si>
  <si>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</si>
  <si>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Дебет</t>
  </si>
  <si>
    <t>Кредит</t>
  </si>
  <si>
    <t>1000, Денежные средства</t>
  </si>
  <si>
    <t>1020, Денежные средства в пути</t>
  </si>
  <si>
    <t>1022, Конвертация валюты</t>
  </si>
  <si>
    <t>1030, Денежные средства на текущих банковских счетах</t>
  </si>
  <si>
    <t>1060, Денежные средства, ограниченные в использовании</t>
  </si>
  <si>
    <t>1080, Прочие денежные средства</t>
  </si>
  <si>
    <t>1090, Оценочный резерв под убытки от обесценения денежных средств</t>
  </si>
  <si>
    <t>1200, Краткосрочная дебиторская задолженность</t>
  </si>
  <si>
    <t>1220, Краткосрочная дебиторская задолженность дочерних организаций</t>
  </si>
  <si>
    <t>1250, Краткосрочная дебиторская задолженность работников</t>
  </si>
  <si>
    <t>1251, Краткосрочная задолженность подотчетных лиц</t>
  </si>
  <si>
    <t>1270, Прочая краткосрочная дебиторская задолженность</t>
  </si>
  <si>
    <t>1274, Прочая краткосрочная дебиторская задолженность</t>
  </si>
  <si>
    <t>1300, Запасы</t>
  </si>
  <si>
    <t>1310, Сырье и материалы</t>
  </si>
  <si>
    <t>1330, Товары</t>
  </si>
  <si>
    <t>1400, Текущие налоговые активы</t>
  </si>
  <si>
    <t>1410, Корпоративный подоходный налог</t>
  </si>
  <si>
    <t>1420, Налог на добавленную стоимость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</si>
  <si>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</si>
  <si>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</si>
  <si>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1423, НДС, уплачиваемый налоговым агентом</t>
  </si>
  <si>
    <t>1424, Излишне уплаченные в бюджет суммы НДС</t>
  </si>
  <si>
    <t>1430, Прочие налоги и другие обязательные платежи в бюджет</t>
  </si>
  <si>
    <t>1700, Прочие краткосрочные активы</t>
  </si>
  <si>
    <t>1710, Краткосрочные авансы выданные</t>
  </si>
  <si>
    <t>1720, Расходы будущих периодов</t>
  </si>
  <si>
    <t>2200, Инвестиции</t>
  </si>
  <si>
    <t>2220, Инвестиции, учитываемые по первоначальной стоимости</t>
  </si>
  <si>
    <t>2400, Основные средства</t>
  </si>
  <si>
    <t>2410, Основные средства</t>
  </si>
  <si>
    <t>2420, Амортизация основных средств</t>
  </si>
  <si>
    <t>2600, Разведочные и оценочные активы</t>
  </si>
  <si>
    <t>2610, Разведочные и оценочные активы</t>
  </si>
  <si>
    <t>2611, Разведочные и оценочные активы Лицензия №2410-EL от 26.01.2024</t>
  </si>
  <si>
    <t>2612, Разведочные и оценочные активы Лицензия 2336-EL от 29.12.2023г.(61 блок)</t>
  </si>
  <si>
    <t>2613, Разведочные и оценочные активы Лицензия №2337-EL от 29.12.2023г.(41блок)</t>
  </si>
  <si>
    <t>2614, Разведочные и оценочные активы Лицензия№2386- EL от 12.01.2024г.  (6 блоков )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</si>
  <si>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</si>
  <si>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</si>
  <si>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</si>
  <si>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3000, Краткосрочные финансовые обязательства</t>
  </si>
  <si>
    <t>3050, Краткосрочные вознаграждения к выплате</t>
  </si>
  <si>
    <t>3080, Прочие краткосрочные финансовые обязательства</t>
  </si>
  <si>
    <t>3100, Обязательства по налогам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</si>
  <si>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</si>
  <si>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</si>
  <si>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</si>
  <si>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3131, Налог на добавленную стоимость (начисленный)</t>
  </si>
  <si>
    <t>3150, Социальный налог</t>
  </si>
  <si>
    <t>3170, Налог на транспортные средства</t>
  </si>
  <si>
    <t>3190, Прочие налоги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</si>
  <si>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</si>
  <si>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</si>
  <si>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</si>
  <si>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</si>
  <si>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</si>
  <si>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</si>
  <si>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</si>
  <si>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</si>
  <si>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</si>
  <si>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Прочая краткосрочная кредиторская задолженность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</si>
  <si>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</si>
  <si>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</si>
  <si>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</si>
  <si>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</si>
  <si>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</si>
  <si>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4000, Долгосрочные финансовые обязательства</t>
  </si>
  <si>
    <t>4060, Прочие долгосрочные финансовые обязательства</t>
  </si>
  <si>
    <t>4200, Долгосрочные оценочные обязательства</t>
  </si>
  <si>
    <t>4240, Прочие долгосрочные оценочные обязательства</t>
  </si>
  <si>
    <t>5000, Уставный капитал</t>
  </si>
  <si>
    <t>5020, Простые акции</t>
  </si>
  <si>
    <t>5500, Резервы</t>
  </si>
  <si>
    <t>5540, Резерв на переоценку финансовых активов, учитываемых по справедливой стоимости через прочий совокупный доход</t>
  </si>
  <si>
    <t>5600, Нераспределенная прибыль непокрытый убыток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</si>
  <si>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</si>
  <si>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</si>
  <si>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5700, Итоговая прибыль итоговый убыток</t>
  </si>
  <si>
    <t>5710, Итоговая прибыль итоговый убыток</t>
  </si>
  <si>
    <t>6100, Доходы от финансирования</t>
  </si>
  <si>
    <t>6110, Доходы по вознаграждениям</t>
  </si>
  <si>
    <t>6200, Прочие доходы</t>
  </si>
  <si>
    <t>6250, Доходы от курсовой разницы</t>
  </si>
  <si>
    <t>7200, Административные расходы</t>
  </si>
  <si>
    <t>7210, Административные расходы</t>
  </si>
  <si>
    <t>7211, Административные расходы, не идущие на вычеты</t>
  </si>
  <si>
    <t>7400, Прочие расходы</t>
  </si>
  <si>
    <t>7430, Расходы по курсовой разнице</t>
  </si>
  <si>
    <t>7480, Прочие расходы</t>
  </si>
  <si>
    <t>НДС</t>
  </si>
  <si>
    <t>Выплата процентов по займу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</si>
</sst>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_р_.;[Black]\(#,###\)"/>
    <numFmt numFmtId="166" formatCode="#,##0.00_р_.;\(#,###\)"/>
    <numFmt numFmtId="167" formatCode="#,##0_р_.;\(#,###\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color indexed="24"/>
      <name val="Arial"/>
      <family val="2"/>
      <charset val="204"/>
    </font>
    <font>
      <b/>
      <sz val="8"/>
      <name val="Microsoft Sans Serif"/>
      <family val="2"/>
    </font>
    <font>
      <sz val="9"/>
      <name val="Arial"/>
      <family val="2"/>
      <charset val="204"/>
    </font>
    <font>
      <b/>
      <sz val="8"/>
      <color indexed="10"/>
      <name val="Microsoft Sans Serif"/>
      <family val="2"/>
    </font>
    <font>
      <sz val="9"/>
      <color indexed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/>
      <top/>
      <bottom style="thin">
        <color indexed="26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164" fontId="22" fillId="0" borderId="0" applyFont="0" applyFill="0" applyBorder="0" applyAlignment="0" applyProtection="0"/>
    <xf numFmtId="0" fontId="31" fillId="0" borderId="0"/>
    <xf numFmtId="0" fontId="31" fillId="0" borderId="0"/>
  </cellStyleXfs>
  <cellXfs count="16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0" fillId="0" borderId="1" xfId="0" applyBorder="1"/>
    <xf numFmtId="0" fontId="0" fillId="0" borderId="4" xfId="0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166" fontId="3" fillId="0" borderId="0" xfId="0" applyNumberFormat="1" applyFont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19" fillId="0" borderId="0" xfId="0" applyFont="1"/>
    <xf numFmtId="166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 wrapText="1"/>
    </xf>
    <xf numFmtId="166" fontId="21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20" fillId="0" borderId="0" xfId="0" applyFont="1" applyAlignment="1">
      <alignment vertical="center" wrapText="1"/>
    </xf>
    <xf numFmtId="167" fontId="17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67" fontId="17" fillId="0" borderId="6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7" fontId="17" fillId="0" borderId="3" xfId="0" applyNumberFormat="1" applyFont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4" fontId="0" fillId="0" borderId="0" xfId="1" applyFont="1"/>
    <xf numFmtId="164" fontId="19" fillId="0" borderId="0" xfId="1" applyFont="1"/>
    <xf numFmtId="3" fontId="4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3" fontId="21" fillId="2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/>
    <xf numFmtId="0" fontId="0" fillId="3" borderId="0" xfId="0" applyFill="1"/>
    <xf numFmtId="0" fontId="19" fillId="3" borderId="0" xfId="0" applyFont="1" applyFill="1"/>
    <xf numFmtId="0" fontId="0" fillId="4" borderId="0" xfId="0" applyFill="1"/>
    <xf numFmtId="3" fontId="19" fillId="4" borderId="0" xfId="0" applyNumberFormat="1" applyFont="1" applyFill="1"/>
    <xf numFmtId="3" fontId="4" fillId="2" borderId="1" xfId="0" applyNumberFormat="1" applyFont="1" applyFill="1" applyBorder="1" applyAlignment="1">
      <alignment horizontal="right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25" fillId="2" borderId="0" xfId="0" applyFont="1" applyFill="1" applyAlignment="1">
      <alignment vertical="top" wrapText="1"/>
    </xf>
    <xf numFmtId="0" fontId="26" fillId="2" borderId="8" xfId="0" applyFont="1" applyFill="1" applyBorder="1" applyAlignment="1">
      <alignment vertical="top" wrapText="1"/>
    </xf>
    <xf numFmtId="4" fontId="27" fillId="2" borderId="11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horizontal="right" vertical="top" wrapText="1"/>
    </xf>
    <xf numFmtId="0" fontId="27" fillId="2" borderId="12" xfId="0" applyFont="1" applyFill="1" applyBorder="1" applyAlignment="1">
      <alignment horizontal="right" vertical="top" wrapText="1"/>
    </xf>
    <xf numFmtId="0" fontId="27" fillId="2" borderId="13" xfId="0" applyFont="1" applyFill="1" applyBorder="1" applyAlignment="1">
      <alignment horizontal="right" vertical="top" wrapText="1"/>
    </xf>
    <xf numFmtId="0" fontId="28" fillId="2" borderId="11" xfId="0" applyFont="1" applyFill="1" applyBorder="1" applyAlignment="1">
      <alignment horizontal="right" vertical="top" wrapText="1"/>
    </xf>
    <xf numFmtId="4" fontId="28" fillId="2" borderId="11" xfId="0" applyNumberFormat="1" applyFont="1" applyFill="1" applyBorder="1" applyAlignment="1">
      <alignment horizontal="right" vertical="top" wrapText="1"/>
    </xf>
    <xf numFmtId="0" fontId="28" fillId="2" borderId="12" xfId="0" applyFont="1" applyFill="1" applyBorder="1" applyAlignment="1">
      <alignment horizontal="right" vertical="top" wrapText="1"/>
    </xf>
    <xf numFmtId="0" fontId="28" fillId="2" borderId="13" xfId="0" applyFont="1" applyFill="1" applyBorder="1" applyAlignment="1">
      <alignment horizontal="right" vertical="top" wrapText="1"/>
    </xf>
    <xf numFmtId="2" fontId="28" fillId="2" borderId="11" xfId="0" applyNumberFormat="1" applyFont="1" applyFill="1" applyBorder="1" applyAlignment="1">
      <alignment horizontal="right" vertical="top" wrapText="1"/>
    </xf>
    <xf numFmtId="4" fontId="29" fillId="2" borderId="11" xfId="0" applyNumberFormat="1" applyFont="1" applyFill="1" applyBorder="1" applyAlignment="1">
      <alignment horizontal="right" vertical="top" wrapText="1"/>
    </xf>
    <xf numFmtId="4" fontId="30" fillId="2" borderId="11" xfId="0" applyNumberFormat="1" applyFont="1" applyFill="1" applyBorder="1" applyAlignment="1">
      <alignment horizontal="right" vertical="top" wrapText="1"/>
    </xf>
    <xf numFmtId="40" fontId="26" fillId="2" borderId="8" xfId="0" applyNumberFormat="1" applyFont="1" applyFill="1" applyBorder="1" applyAlignment="1">
      <alignment horizontal="right" vertical="top" wrapText="1"/>
    </xf>
    <xf numFmtId="16" fontId="0" fillId="2" borderId="0" xfId="0" applyNumberFormat="1" applyFill="1"/>
    <xf numFmtId="0" fontId="27" fillId="2" borderId="14" xfId="2" applyFont="1" applyFill="1" applyBorder="1" applyAlignment="1">
      <alignment vertical="top"/>
    </xf>
    <xf numFmtId="4" fontId="27" fillId="2" borderId="14" xfId="2" applyNumberFormat="1" applyFont="1" applyFill="1" applyBorder="1" applyAlignment="1">
      <alignment horizontal="right" vertical="top"/>
    </xf>
    <xf numFmtId="0" fontId="27" fillId="2" borderId="14" xfId="2" applyFont="1" applyFill="1" applyBorder="1" applyAlignment="1">
      <alignment horizontal="right" vertical="top"/>
    </xf>
    <xf numFmtId="0" fontId="28" fillId="2" borderId="14" xfId="2" applyFont="1" applyFill="1" applyBorder="1" applyAlignment="1">
      <alignment vertical="top"/>
    </xf>
    <xf numFmtId="4" fontId="28" fillId="2" borderId="14" xfId="2" applyNumberFormat="1" applyFont="1" applyFill="1" applyBorder="1" applyAlignment="1">
      <alignment horizontal="right" vertical="top"/>
    </xf>
    <xf numFmtId="0" fontId="28" fillId="2" borderId="14" xfId="2" applyFont="1" applyFill="1" applyBorder="1" applyAlignment="1">
      <alignment horizontal="right" vertical="top"/>
    </xf>
    <xf numFmtId="167" fontId="21" fillId="0" borderId="0" xfId="0" applyNumberFormat="1" applyFont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3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0" fontId="25" fillId="2" borderId="0" xfId="0" applyFont="1" applyFill="1" applyAlignment="1">
      <alignment vertical="top" wrapText="1"/>
    </xf>
    <xf numFmtId="0" fontId="26" fillId="2" borderId="7" xfId="0" applyFont="1" applyFill="1" applyBorder="1" applyAlignment="1">
      <alignment vertical="top" wrapText="1"/>
    </xf>
    <xf numFmtId="0" fontId="26" fillId="2" borderId="9" xfId="0" applyFont="1" applyFill="1" applyBorder="1" applyAlignment="1">
      <alignment vertical="top" wrapText="1"/>
    </xf>
    <xf numFmtId="0" fontId="26" fillId="2" borderId="10" xfId="0" applyFont="1" applyFill="1" applyBorder="1" applyAlignment="1">
      <alignment vertical="top" wrapText="1"/>
    </xf>
    <xf numFmtId="0" fontId="26" fillId="2" borderId="8" xfId="0" applyFont="1" applyFill="1" applyBorder="1" applyAlignment="1">
      <alignment vertical="top" wrapText="1"/>
    </xf>
    <xf numFmtId="0" fontId="28" fillId="2" borderId="11" xfId="0" applyFont="1" applyFill="1" applyBorder="1" applyAlignment="1">
      <alignment vertical="top" wrapText="1" indent="2"/>
    </xf>
    <xf numFmtId="4" fontId="28" fillId="2" borderId="11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vertical="top" wrapText="1"/>
    </xf>
    <xf numFmtId="0" fontId="28" fillId="2" borderId="11" xfId="0" applyFont="1" applyFill="1" applyBorder="1" applyAlignment="1">
      <alignment vertical="top" wrapText="1" indent="4"/>
    </xf>
    <xf numFmtId="4" fontId="27" fillId="2" borderId="11" xfId="0" applyNumberFormat="1" applyFont="1" applyFill="1" applyBorder="1" applyAlignment="1">
      <alignment horizontal="right" vertical="top" wrapText="1"/>
    </xf>
    <xf numFmtId="2" fontId="28" fillId="2" borderId="11" xfId="0" applyNumberFormat="1" applyFont="1" applyFill="1" applyBorder="1" applyAlignment="1">
      <alignment horizontal="right" vertical="top" wrapText="1"/>
    </xf>
    <xf numFmtId="4" fontId="29" fillId="2" borderId="11" xfId="0" applyNumberFormat="1" applyFont="1" applyFill="1" applyBorder="1" applyAlignment="1">
      <alignment horizontal="right" vertical="top" wrapText="1"/>
    </xf>
    <xf numFmtId="4" fontId="30" fillId="2" borderId="11" xfId="0" applyNumberFormat="1" applyFont="1" applyFill="1" applyBorder="1" applyAlignment="1">
      <alignment horizontal="right" vertical="top" wrapText="1"/>
    </xf>
    <xf numFmtId="0" fontId="26" fillId="2" borderId="8" xfId="0" applyFont="1" applyFill="1" applyBorder="1" applyAlignment="1">
      <alignment vertical="top"/>
    </xf>
    <xf numFmtId="40" fontId="26" fillId="2" borderId="8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center"/>
    </xf>
    <xf numFmtId="0" fontId="19" fillId="2" borderId="0" xfId="0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5" fontId="17" fillId="2" borderId="1" xfId="0" applyNumberFormat="1" applyFont="1" applyFill="1" applyBorder="1" applyAlignment="1">
      <alignment horizontal="right" vertical="center"/>
    </xf>
    <xf numFmtId="165" fontId="20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5" fontId="5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justify" vertical="center"/>
    </xf>
    <xf numFmtId="165" fontId="0" fillId="2" borderId="0" xfId="0" applyNumberFormat="1" applyFill="1"/>
    <xf numFmtId="0" fontId="6" fillId="2" borderId="0" xfId="0" applyFont="1" applyFill="1" applyAlignment="1">
      <alignment horizontal="justify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3" xr:uid="{4049ED7C-8D22-499D-91D6-9F415A594E70}"/>
    <cellStyle name="Обычный_ОСВ" xfId="2" xr:uid="{AD0D6907-58BE-4974-BFD3-650AA695B4FC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aitauminerals-my.sharepoint.com/personal/adilya_mussina_ulmusbesshoky_com/Documents/&#1056;&#1072;&#1073;&#1086;&#1095;&#1080;&#1081;%20&#1089;&#1090;&#1086;&#1083;/ULMUS%20BESSHOKY%20ACCOUNTING/ULMUS%20COPY%20ACCOUNTING/&#1054;&#1090;&#1095;&#1077;&#1090;&#1085;&#1086;&#1089;&#1090;&#1100;/&#1041;&#1080;&#1088;&#1078;&#1072;/2024/KASE%2030%2006%202024/30.06%20KASE%20&#1086;&#1088;&#1080;&#1075;/&#1060;&#1080;&#1085;&#1072;&#1085;&#1089;&#1086;&#1074;&#1072;&#1103;%20&#1086;&#1090;&#1095;&#1077;&#1090;&#1085;&#1086;&#1089;&#1090;&#1100;%20&#1103;&#1085;&#1074;&#1072;&#1088;&#1100;-%20&#1080;&#1102;&#1085;&#1100;%202024&#1075;.%20111&#1054;&#1044;&#1044;%20&#1089;%20&#1083;&#1080;&#1085;&#1082;.xlsx" TargetMode="External"/><Relationship Id="rId2" Type="http://schemas.microsoft.com/office/2019/04/relationships/externalLinkLongPath" Target="https://outlook.office.com/owa/wopi/files/053c43f1-5e99-4af2-be78-275e91662389@baitauminerals.com/AAMkADA1M2M0M2YxLTVlOTktNGFmMi1iZTc4LTI3NWU5MTY2MjM4OQBGAAAAAAAYLtxBkV-bQ4LfreFb4NRMBwCq8iHefPqRR4K1IdhdJYMWAAAAAAEMAACq8iHefPqRR4K1IdhdJYMWAAEdkPf-AAABEgAQAH1VL8sSJExIp7Og8Kkz.qs=_dEgWpMG63AgBAQAAAAA=/WOPIServiceId_FP_EXCHANGE_ORGID/WOPIUserId_6638207b-e27d-414b-b3da-d72dea1353cd/&#1060;&#1080;&#1085;&#1072;&#1085;&#1089;&#1086;&#1074;&#1072;&#1103;%20&#1086;&#1090;&#1095;&#1077;&#1090;&#1085;&#1086;&#1089;&#1090;&#1100;%20&#1103;&#1085;&#1074;&#1072;&#1088;&#1100;-%20&#1080;&#1102;&#1085;&#1100;%202024&#1075;.%20111&#1054;&#1044;&#1044;%20&#1089;%20&#1083;&#1080;&#1085;&#1082;.xlsx?A7786A18" TargetMode="External"/><Relationship Id="rId1" Type="http://schemas.openxmlformats.org/officeDocument/2006/relationships/externalLinkPath" Target="file:///\\A7786A18\&#1060;&#1080;&#1085;&#1072;&#1085;&#1089;&#1086;&#1074;&#1072;&#1103;%20&#1086;&#1090;&#1095;&#1077;&#1090;&#1085;&#1086;&#1089;&#1090;&#1100;%20&#1103;&#1085;&#1074;&#1072;&#1088;&#1100;-%20&#1080;&#1102;&#1085;&#1100;%202024&#1075;.%20111&#1054;&#1044;&#1044;%20&#1089;%20&#1083;&#1080;&#1085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ОФП"/>
      <sheetName val="ОСД"/>
      <sheetName val="ОДДС"/>
      <sheetName val="ОИК"/>
      <sheetName val="ОСВ"/>
      <sheetName val="осв ред"/>
      <sheetName val="ФА"/>
    </sheetNames>
    <sheetDataSet>
      <sheetData sheetId="0" refreshError="1">
        <row r="1">
          <cell r="A1" t="str">
            <v>АО "ULMUS BESSHOKY" (УЛМУС БЕСШОКЫ)</v>
          </cell>
        </row>
      </sheetData>
      <sheetData sheetId="1" refreshError="1">
        <row r="4">
          <cell r="A4" t="str">
            <v>За 6 месяцев, закончившихся 30 июня 2024 года и 2023 года</v>
          </cell>
        </row>
        <row r="6">
          <cell r="C6" t="str">
            <v>За 6 месяцев, закончившихся 30 июня 2024 года</v>
          </cell>
          <cell r="D6" t="str">
            <v>За 6 месяцев, закончившихся 30 июня 2023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55"/>
  <sheetViews>
    <sheetView zoomScaleNormal="100" workbookViewId="0">
      <selection activeCell="C42" sqref="C42"/>
    </sheetView>
  </sheetViews>
  <sheetFormatPr defaultRowHeight="14.5" x14ac:dyDescent="0.35"/>
  <cols>
    <col min="1" max="1" width="46.26953125" customWidth="1"/>
    <col min="2" max="2" width="11.26953125" style="44" customWidth="1"/>
    <col min="3" max="3" width="26.453125" customWidth="1"/>
    <col min="4" max="4" width="28.7265625" customWidth="1"/>
    <col min="5" max="5" width="15.7265625" hidden="1" customWidth="1"/>
    <col min="6" max="6" width="14.7265625" style="77" bestFit="1" customWidth="1"/>
  </cols>
  <sheetData>
    <row r="1" spans="1:6" ht="15.5" x14ac:dyDescent="0.35">
      <c r="A1" s="43" t="s">
        <v>77</v>
      </c>
    </row>
    <row r="2" spans="1:6" ht="15.5" x14ac:dyDescent="0.35">
      <c r="A2" s="43"/>
    </row>
    <row r="3" spans="1:6" ht="15.5" x14ac:dyDescent="0.35">
      <c r="A3" s="20" t="s">
        <v>33</v>
      </c>
      <c r="B3" s="45"/>
    </row>
    <row r="4" spans="1:6" x14ac:dyDescent="0.35">
      <c r="A4" s="21" t="s">
        <v>98</v>
      </c>
      <c r="B4" s="46"/>
    </row>
    <row r="6" spans="1:6" ht="15" thickBot="1" x14ac:dyDescent="0.4">
      <c r="A6" s="1" t="s">
        <v>0</v>
      </c>
      <c r="B6" s="67" t="s">
        <v>76</v>
      </c>
      <c r="C6" s="2" t="s">
        <v>93</v>
      </c>
      <c r="D6" s="2" t="s">
        <v>82</v>
      </c>
      <c r="E6" s="86" t="s">
        <v>111</v>
      </c>
    </row>
    <row r="7" spans="1:6" x14ac:dyDescent="0.35">
      <c r="A7" s="3" t="s">
        <v>1</v>
      </c>
      <c r="B7" s="48"/>
      <c r="C7" s="4"/>
      <c r="D7" s="4"/>
    </row>
    <row r="8" spans="1:6" x14ac:dyDescent="0.35">
      <c r="A8" s="3" t="s">
        <v>2</v>
      </c>
      <c r="B8" s="48"/>
      <c r="C8" s="4"/>
      <c r="D8" s="4"/>
    </row>
    <row r="9" spans="1:6" s="58" customFormat="1" x14ac:dyDescent="0.35">
      <c r="A9" s="62" t="s">
        <v>3</v>
      </c>
      <c r="B9" s="63">
        <v>5</v>
      </c>
      <c r="C9" s="60">
        <v>5001726</v>
      </c>
      <c r="D9" s="60">
        <v>3158014</v>
      </c>
      <c r="F9" s="78"/>
    </row>
    <row r="10" spans="1:6" x14ac:dyDescent="0.35">
      <c r="A10" s="5" t="s">
        <v>4</v>
      </c>
      <c r="B10" s="49"/>
      <c r="C10" s="60">
        <v>79493</v>
      </c>
      <c r="D10" s="60">
        <v>81497</v>
      </c>
    </row>
    <row r="11" spans="1:6" x14ac:dyDescent="0.35">
      <c r="A11" s="5" t="s">
        <v>5</v>
      </c>
      <c r="B11" s="49"/>
      <c r="C11" s="7"/>
      <c r="D11" s="7"/>
    </row>
    <row r="12" spans="1:6" x14ac:dyDescent="0.35">
      <c r="A12" s="5" t="s">
        <v>6</v>
      </c>
      <c r="B12" s="49"/>
      <c r="C12" s="7"/>
      <c r="D12" s="7"/>
    </row>
    <row r="13" spans="1:6" x14ac:dyDescent="0.35">
      <c r="A13" s="5" t="s">
        <v>92</v>
      </c>
      <c r="B13" s="49"/>
      <c r="C13" s="60">
        <v>4217342</v>
      </c>
      <c r="D13" s="7"/>
    </row>
    <row r="14" spans="1:6" s="58" customFormat="1" x14ac:dyDescent="0.35">
      <c r="A14" s="62" t="s">
        <v>8</v>
      </c>
      <c r="B14" s="63">
        <v>6</v>
      </c>
      <c r="C14" s="84">
        <v>31608</v>
      </c>
      <c r="D14" s="60">
        <v>31608</v>
      </c>
      <c r="E14" s="89">
        <f>C14-D14</f>
        <v>0</v>
      </c>
      <c r="F14" s="78"/>
    </row>
    <row r="15" spans="1:6" x14ac:dyDescent="0.35">
      <c r="A15" s="5" t="s">
        <v>9</v>
      </c>
      <c r="B15" s="49"/>
      <c r="C15" s="6"/>
      <c r="D15" s="6"/>
    </row>
    <row r="16" spans="1:6" ht="23" x14ac:dyDescent="0.35">
      <c r="A16" s="5" t="s">
        <v>78</v>
      </c>
      <c r="B16" s="49"/>
      <c r="C16" s="6"/>
      <c r="D16" s="6"/>
    </row>
    <row r="17" spans="1:6" ht="15" thickBot="1" x14ac:dyDescent="0.4">
      <c r="A17" s="8" t="s">
        <v>83</v>
      </c>
      <c r="B17" s="50"/>
      <c r="C17" s="90">
        <v>490580</v>
      </c>
      <c r="D17" s="9">
        <v>290847</v>
      </c>
      <c r="E17" s="86" t="s">
        <v>214</v>
      </c>
    </row>
    <row r="18" spans="1:6" ht="15" thickBot="1" x14ac:dyDescent="0.4">
      <c r="A18" s="10"/>
      <c r="B18" s="47"/>
      <c r="C18" s="11">
        <f>SUM(C9:C17)</f>
        <v>9820749</v>
      </c>
      <c r="D18" s="11">
        <f>SUM(D9:D17)</f>
        <v>3561966</v>
      </c>
    </row>
    <row r="19" spans="1:6" x14ac:dyDescent="0.35">
      <c r="A19" s="3" t="s">
        <v>10</v>
      </c>
      <c r="B19" s="48"/>
      <c r="C19" s="4"/>
      <c r="D19" s="4"/>
    </row>
    <row r="20" spans="1:6" x14ac:dyDescent="0.35">
      <c r="A20" s="5" t="s">
        <v>11</v>
      </c>
      <c r="B20" s="49"/>
      <c r="C20" s="6">
        <v>1865</v>
      </c>
      <c r="D20" s="6">
        <v>2782</v>
      </c>
    </row>
    <row r="21" spans="1:6" x14ac:dyDescent="0.35">
      <c r="A21" s="5" t="s">
        <v>12</v>
      </c>
      <c r="B21" s="49"/>
      <c r="C21" s="93">
        <v>138262</v>
      </c>
      <c r="D21" s="6">
        <v>972661</v>
      </c>
      <c r="E21" s="86" t="s">
        <v>105</v>
      </c>
    </row>
    <row r="22" spans="1:6" s="58" customFormat="1" ht="15" thickBot="1" x14ac:dyDescent="0.4">
      <c r="A22" s="64" t="s">
        <v>13</v>
      </c>
      <c r="B22" s="65">
        <v>6</v>
      </c>
      <c r="C22" s="91">
        <v>97511</v>
      </c>
      <c r="D22" s="66">
        <v>60160</v>
      </c>
      <c r="E22" s="87" t="s">
        <v>106</v>
      </c>
      <c r="F22" s="78"/>
    </row>
    <row r="23" spans="1:6" ht="15" thickBot="1" x14ac:dyDescent="0.4">
      <c r="A23" s="10"/>
      <c r="B23" s="47"/>
      <c r="C23" s="11">
        <f>SUM(C20:C22)</f>
        <v>237638</v>
      </c>
      <c r="D23" s="11">
        <f>SUM(D20:D22)</f>
        <v>1035603</v>
      </c>
    </row>
    <row r="24" spans="1:6" ht="15" thickBot="1" x14ac:dyDescent="0.4">
      <c r="A24" s="12" t="s">
        <v>14</v>
      </c>
      <c r="B24" s="51"/>
      <c r="C24" s="13">
        <f>C18+C23</f>
        <v>10058387</v>
      </c>
      <c r="D24" s="13">
        <f>D18+D23</f>
        <v>4597569</v>
      </c>
    </row>
    <row r="25" spans="1:6" ht="15" thickTop="1" x14ac:dyDescent="0.35">
      <c r="A25" s="3" t="s">
        <v>15</v>
      </c>
      <c r="B25" s="48"/>
      <c r="C25" s="4"/>
      <c r="D25" s="4"/>
    </row>
    <row r="26" spans="1:6" x14ac:dyDescent="0.35">
      <c r="A26" s="3" t="s">
        <v>16</v>
      </c>
      <c r="B26" s="48"/>
      <c r="C26" s="4"/>
      <c r="D26" s="4"/>
    </row>
    <row r="27" spans="1:6" x14ac:dyDescent="0.35">
      <c r="A27" s="3" t="s">
        <v>17</v>
      </c>
      <c r="B27" s="48"/>
      <c r="C27" s="4"/>
      <c r="D27" s="4"/>
    </row>
    <row r="28" spans="1:6" s="58" customFormat="1" x14ac:dyDescent="0.35">
      <c r="A28" s="62" t="s">
        <v>18</v>
      </c>
      <c r="B28" s="63">
        <v>7</v>
      </c>
      <c r="C28" s="84">
        <v>5685707</v>
      </c>
      <c r="D28" s="60">
        <v>123120</v>
      </c>
      <c r="F28" s="78"/>
    </row>
    <row r="29" spans="1:6" x14ac:dyDescent="0.35">
      <c r="A29" s="5" t="s">
        <v>20</v>
      </c>
      <c r="B29" s="49"/>
      <c r="C29" s="92">
        <v>-1021320</v>
      </c>
      <c r="D29" s="30">
        <v>-940974</v>
      </c>
      <c r="E29" s="88" t="s">
        <v>107</v>
      </c>
    </row>
    <row r="30" spans="1:6" ht="15" thickBot="1" x14ac:dyDescent="0.4">
      <c r="A30" s="5" t="s">
        <v>85</v>
      </c>
      <c r="B30" s="49"/>
      <c r="C30" s="92">
        <v>1257138</v>
      </c>
      <c r="D30" s="30">
        <v>1256683</v>
      </c>
      <c r="E30" s="86" t="s">
        <v>108</v>
      </c>
    </row>
    <row r="31" spans="1:6" ht="15" thickBot="1" x14ac:dyDescent="0.4">
      <c r="A31" s="14" t="s">
        <v>21</v>
      </c>
      <c r="B31" s="52"/>
      <c r="C31" s="42">
        <f>SUM(C28:C30)</f>
        <v>5921525</v>
      </c>
      <c r="D31" s="42">
        <f>SUM(D28:D30)</f>
        <v>438829</v>
      </c>
    </row>
    <row r="32" spans="1:6" x14ac:dyDescent="0.35">
      <c r="A32" s="3" t="s">
        <v>15</v>
      </c>
      <c r="B32" s="48"/>
      <c r="C32" s="4"/>
      <c r="D32" s="4"/>
    </row>
    <row r="33" spans="1:7" x14ac:dyDescent="0.35">
      <c r="A33" s="3" t="s">
        <v>22</v>
      </c>
      <c r="B33" s="48"/>
      <c r="C33" s="94"/>
      <c r="D33" s="4"/>
    </row>
    <row r="34" spans="1:7" x14ac:dyDescent="0.35">
      <c r="A34" s="5" t="s">
        <v>23</v>
      </c>
      <c r="B34" s="63">
        <v>8</v>
      </c>
      <c r="C34" s="93">
        <v>1736970</v>
      </c>
      <c r="D34" s="6">
        <v>1262425</v>
      </c>
      <c r="E34" s="86" t="s">
        <v>109</v>
      </c>
      <c r="G34" s="6"/>
    </row>
    <row r="35" spans="1:7" x14ac:dyDescent="0.35">
      <c r="A35" s="5" t="s">
        <v>87</v>
      </c>
      <c r="B35" s="49"/>
      <c r="C35" s="93">
        <v>170682</v>
      </c>
      <c r="D35" s="6">
        <v>170682</v>
      </c>
      <c r="E35" s="86" t="s">
        <v>110</v>
      </c>
    </row>
    <row r="36" spans="1:7" ht="15" thickBot="1" x14ac:dyDescent="0.4">
      <c r="A36" s="8" t="s">
        <v>24</v>
      </c>
      <c r="B36" s="50"/>
      <c r="C36" s="90"/>
      <c r="D36" s="9"/>
    </row>
    <row r="37" spans="1:7" ht="15" thickBot="1" x14ac:dyDescent="0.4">
      <c r="A37" s="8"/>
      <c r="B37" s="50"/>
      <c r="C37" s="95">
        <f>SUM(C34:C36)</f>
        <v>1907652</v>
      </c>
      <c r="D37" s="11">
        <f>SUM(D34:D36)</f>
        <v>1433107</v>
      </c>
    </row>
    <row r="38" spans="1:7" x14ac:dyDescent="0.35">
      <c r="A38" s="4"/>
      <c r="B38" s="53"/>
      <c r="C38" s="94"/>
      <c r="D38" s="4"/>
    </row>
    <row r="39" spans="1:7" x14ac:dyDescent="0.35">
      <c r="A39" s="3" t="s">
        <v>25</v>
      </c>
      <c r="B39" s="48"/>
      <c r="C39" s="94"/>
      <c r="D39" s="4"/>
    </row>
    <row r="40" spans="1:7" s="58" customFormat="1" x14ac:dyDescent="0.35">
      <c r="A40" s="62" t="s">
        <v>26</v>
      </c>
      <c r="B40" s="63">
        <v>9</v>
      </c>
      <c r="C40" s="84">
        <v>751645</v>
      </c>
      <c r="D40" s="60">
        <v>325486</v>
      </c>
      <c r="E40" s="85" t="s">
        <v>113</v>
      </c>
      <c r="F40" s="78"/>
    </row>
    <row r="41" spans="1:7" s="58" customFormat="1" x14ac:dyDescent="0.35">
      <c r="A41" s="62" t="s">
        <v>23</v>
      </c>
      <c r="B41" s="63">
        <v>8</v>
      </c>
      <c r="C41" s="84">
        <v>1469801</v>
      </c>
      <c r="D41" s="60">
        <v>2394621</v>
      </c>
      <c r="E41" s="85">
        <v>1469801</v>
      </c>
      <c r="F41" s="78"/>
      <c r="G41" s="60"/>
    </row>
    <row r="42" spans="1:7" x14ac:dyDescent="0.35">
      <c r="A42" s="5" t="s">
        <v>27</v>
      </c>
      <c r="B42" s="49"/>
      <c r="C42" s="84"/>
      <c r="D42" s="7"/>
      <c r="E42" s="86"/>
    </row>
    <row r="43" spans="1:7" ht="15" thickBot="1" x14ac:dyDescent="0.4">
      <c r="A43" s="5" t="s">
        <v>28</v>
      </c>
      <c r="B43" s="49"/>
      <c r="C43" s="93">
        <v>7764</v>
      </c>
      <c r="D43" s="6">
        <v>5526</v>
      </c>
      <c r="E43" s="86" t="s">
        <v>112</v>
      </c>
    </row>
    <row r="44" spans="1:7" ht="15" thickBot="1" x14ac:dyDescent="0.4">
      <c r="A44" s="55"/>
      <c r="B44" s="52"/>
      <c r="C44" s="15">
        <f>SUM(C40:C43)</f>
        <v>2229210</v>
      </c>
      <c r="D44" s="15">
        <f>SUM(D40:D43)</f>
        <v>2725633</v>
      </c>
    </row>
    <row r="45" spans="1:7" ht="15" thickBot="1" x14ac:dyDescent="0.4">
      <c r="A45" s="10" t="s">
        <v>29</v>
      </c>
      <c r="B45" s="47"/>
      <c r="C45" s="11">
        <f>C37+C44</f>
        <v>4136862</v>
      </c>
      <c r="D45" s="11">
        <f>D37+D44</f>
        <v>4158740</v>
      </c>
    </row>
    <row r="46" spans="1:7" ht="15" thickBot="1" x14ac:dyDescent="0.4">
      <c r="A46" s="31" t="s">
        <v>30</v>
      </c>
      <c r="B46" s="52"/>
      <c r="C46" s="15">
        <f>C31+C45</f>
        <v>10058387</v>
      </c>
      <c r="D46" s="15">
        <f>D31+D45</f>
        <v>4597569</v>
      </c>
    </row>
    <row r="47" spans="1:7" ht="15" thickBot="1" x14ac:dyDescent="0.4">
      <c r="A47" s="29" t="s">
        <v>72</v>
      </c>
      <c r="B47" s="67">
        <v>7</v>
      </c>
      <c r="C47" s="42">
        <f>(C24-C11-C37-C44)/176569*1000</f>
        <v>33536.606086006039</v>
      </c>
      <c r="D47" s="42">
        <f>(D24-D11-D37-D44)/123120*1000</f>
        <v>3564.2381416504227</v>
      </c>
    </row>
    <row r="48" spans="1:7" hidden="1" x14ac:dyDescent="0.35">
      <c r="A48" s="16"/>
      <c r="B48" s="54"/>
      <c r="C48" s="68">
        <f>C24-C46</f>
        <v>0</v>
      </c>
      <c r="D48" s="68">
        <f>D24-D46</f>
        <v>0</v>
      </c>
    </row>
    <row r="49" spans="1:4" x14ac:dyDescent="0.35">
      <c r="A49" s="16"/>
      <c r="B49" s="54"/>
      <c r="C49" s="68">
        <f>C24-C46</f>
        <v>0</v>
      </c>
      <c r="D49" s="68">
        <f>D24-D46</f>
        <v>0</v>
      </c>
    </row>
    <row r="50" spans="1:4" x14ac:dyDescent="0.35">
      <c r="A50" s="16"/>
      <c r="B50" s="54"/>
    </row>
    <row r="51" spans="1:4" x14ac:dyDescent="0.35">
      <c r="A51" s="17" t="s">
        <v>31</v>
      </c>
      <c r="B51" s="49"/>
      <c r="C51" s="19"/>
      <c r="D51" s="19"/>
    </row>
    <row r="52" spans="1:4" x14ac:dyDescent="0.35">
      <c r="A52" s="17"/>
      <c r="B52" s="49"/>
      <c r="C52" s="120" t="s">
        <v>86</v>
      </c>
      <c r="D52" s="120"/>
    </row>
    <row r="53" spans="1:4" x14ac:dyDescent="0.35">
      <c r="A53" s="17"/>
      <c r="B53" s="49"/>
    </row>
    <row r="54" spans="1:4" x14ac:dyDescent="0.35">
      <c r="A54" s="17" t="s">
        <v>32</v>
      </c>
      <c r="B54" s="49"/>
      <c r="C54" s="19"/>
      <c r="D54" s="19"/>
    </row>
    <row r="55" spans="1:4" x14ac:dyDescent="0.35">
      <c r="A55" s="17"/>
      <c r="B55" s="49"/>
      <c r="C55" s="120" t="s">
        <v>97</v>
      </c>
      <c r="D55" s="120"/>
    </row>
  </sheetData>
  <mergeCells count="2">
    <mergeCell ref="C52:D52"/>
    <mergeCell ref="C55:D55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D31"/>
  <sheetViews>
    <sheetView topLeftCell="A3" workbookViewId="0">
      <selection activeCell="G12" sqref="G12"/>
    </sheetView>
  </sheetViews>
  <sheetFormatPr defaultRowHeight="14.5" x14ac:dyDescent="0.35"/>
  <cols>
    <col min="1" max="1" width="43.453125" customWidth="1"/>
    <col min="2" max="2" width="13.7265625" style="44" customWidth="1"/>
    <col min="3" max="3" width="14.453125" customWidth="1"/>
    <col min="4" max="4" width="15" style="58" customWidth="1"/>
    <col min="5" max="6" width="13.54296875" customWidth="1"/>
  </cols>
  <sheetData>
    <row r="1" spans="1:4" ht="15.5" x14ac:dyDescent="0.35">
      <c r="A1" s="43" t="str">
        <f>ОФП!A1</f>
        <v>АО "ULMUS BESSHOKY" (УЛМУС БЕСШОКЫ)</v>
      </c>
    </row>
    <row r="3" spans="1:4" ht="15.5" x14ac:dyDescent="0.35">
      <c r="A3" s="122" t="s">
        <v>75</v>
      </c>
      <c r="B3" s="122"/>
    </row>
    <row r="4" spans="1:4" ht="26" x14ac:dyDescent="0.35">
      <c r="A4" s="21" t="s">
        <v>96</v>
      </c>
      <c r="B4" s="46"/>
    </row>
    <row r="6" spans="1:4" ht="46.5" thickBot="1" x14ac:dyDescent="0.4">
      <c r="A6" s="22" t="s">
        <v>36</v>
      </c>
      <c r="B6" s="67" t="s">
        <v>76</v>
      </c>
      <c r="C6" s="2" t="s">
        <v>94</v>
      </c>
      <c r="D6" s="2" t="s">
        <v>95</v>
      </c>
    </row>
    <row r="7" spans="1:4" x14ac:dyDescent="0.35">
      <c r="A7" s="23" t="s">
        <v>15</v>
      </c>
      <c r="B7" s="56"/>
      <c r="C7" s="4"/>
      <c r="D7" s="69"/>
    </row>
    <row r="8" spans="1:4" s="58" customFormat="1" x14ac:dyDescent="0.35">
      <c r="A8" s="62" t="s">
        <v>37</v>
      </c>
      <c r="B8" s="63">
        <v>10</v>
      </c>
      <c r="C8" s="118">
        <v>-87810</v>
      </c>
      <c r="D8" s="59">
        <v>-20142</v>
      </c>
    </row>
    <row r="9" spans="1:4" x14ac:dyDescent="0.35">
      <c r="A9" s="5" t="s">
        <v>38</v>
      </c>
      <c r="B9" s="63">
        <v>12</v>
      </c>
      <c r="C9" s="118">
        <f>-(13609)</f>
        <v>-13609</v>
      </c>
      <c r="D9" s="59">
        <v>-3107</v>
      </c>
    </row>
    <row r="10" spans="1:4" x14ac:dyDescent="0.35">
      <c r="A10" s="62" t="s">
        <v>80</v>
      </c>
      <c r="B10" s="63"/>
      <c r="C10" s="60"/>
      <c r="D10" s="60"/>
    </row>
    <row r="11" spans="1:4" ht="15" thickBot="1" x14ac:dyDescent="0.4">
      <c r="A11" s="8" t="s">
        <v>39</v>
      </c>
      <c r="B11" s="65"/>
      <c r="C11" s="76"/>
      <c r="D11" s="76"/>
    </row>
    <row r="12" spans="1:4" x14ac:dyDescent="0.35">
      <c r="A12" s="24" t="s">
        <v>40</v>
      </c>
      <c r="B12" s="48"/>
      <c r="C12" s="32">
        <f>SUM(C8:C11)</f>
        <v>-101419</v>
      </c>
      <c r="D12" s="70">
        <f>SUM(D8:D11)</f>
        <v>-23249</v>
      </c>
    </row>
    <row r="13" spans="1:4" x14ac:dyDescent="0.35">
      <c r="A13" s="4"/>
      <c r="B13" s="53"/>
      <c r="C13" s="4"/>
      <c r="D13" s="71"/>
    </row>
    <row r="14" spans="1:4" s="58" customFormat="1" x14ac:dyDescent="0.35">
      <c r="A14" s="62" t="s">
        <v>41</v>
      </c>
      <c r="B14" s="63">
        <v>11</v>
      </c>
      <c r="C14" s="60">
        <f>ОСВ!E88/1000</f>
        <v>21073.738850000002</v>
      </c>
      <c r="D14" s="60"/>
    </row>
    <row r="15" spans="1:4" s="58" customFormat="1" ht="15" thickBot="1" x14ac:dyDescent="0.4">
      <c r="A15" s="64" t="s">
        <v>42</v>
      </c>
      <c r="B15" s="65">
        <v>11</v>
      </c>
      <c r="C15" s="61"/>
      <c r="D15" s="61"/>
    </row>
    <row r="16" spans="1:4" x14ac:dyDescent="0.35">
      <c r="A16" s="3" t="s">
        <v>73</v>
      </c>
      <c r="B16" s="48"/>
      <c r="C16" s="34">
        <f>SUM(C12,C14,C15)</f>
        <v>-80345.261150000006</v>
      </c>
      <c r="D16" s="72">
        <f>SUM(D12,D14,D15)</f>
        <v>-23249</v>
      </c>
    </row>
    <row r="17" spans="1:4" x14ac:dyDescent="0.35">
      <c r="A17" s="4"/>
      <c r="B17" s="53"/>
      <c r="C17" s="26"/>
      <c r="D17" s="71"/>
    </row>
    <row r="18" spans="1:4" ht="15" thickBot="1" x14ac:dyDescent="0.4">
      <c r="A18" s="8" t="s">
        <v>43</v>
      </c>
      <c r="B18" s="50"/>
      <c r="C18" s="27"/>
      <c r="D18" s="73"/>
    </row>
    <row r="19" spans="1:4" x14ac:dyDescent="0.35">
      <c r="A19" s="3" t="s">
        <v>44</v>
      </c>
      <c r="B19" s="48"/>
      <c r="C19" s="34">
        <f>SUM(C16,C18)</f>
        <v>-80345.261150000006</v>
      </c>
      <c r="D19" s="72">
        <f>SUM(D16,D18)</f>
        <v>-23249</v>
      </c>
    </row>
    <row r="20" spans="1:4" x14ac:dyDescent="0.35">
      <c r="A20" s="3" t="s">
        <v>15</v>
      </c>
      <c r="B20" s="48"/>
      <c r="C20" s="26"/>
      <c r="D20" s="71"/>
    </row>
    <row r="21" spans="1:4" ht="15" thickBot="1" x14ac:dyDescent="0.4">
      <c r="A21" s="25" t="s">
        <v>45</v>
      </c>
      <c r="B21" s="50"/>
      <c r="C21" s="28"/>
      <c r="D21" s="74"/>
    </row>
    <row r="22" spans="1:4" ht="15" thickBot="1" x14ac:dyDescent="0.4">
      <c r="A22" s="14" t="s">
        <v>46</v>
      </c>
      <c r="B22" s="52"/>
      <c r="C22" s="33">
        <f>SUM(C19,C21)</f>
        <v>-80345.261150000006</v>
      </c>
      <c r="D22" s="75">
        <f>SUM(D19,D21)</f>
        <v>-23249</v>
      </c>
    </row>
    <row r="23" spans="1:4" ht="23.5" thickBot="1" x14ac:dyDescent="0.4">
      <c r="A23" s="8" t="s">
        <v>81</v>
      </c>
      <c r="B23" s="65">
        <v>7</v>
      </c>
      <c r="C23" s="76">
        <f>C22/176569*1000</f>
        <v>-455.03605474347142</v>
      </c>
      <c r="D23" s="76">
        <f>D22/123120*1000</f>
        <v>-188.83203378817416</v>
      </c>
    </row>
    <row r="24" spans="1:4" x14ac:dyDescent="0.35">
      <c r="A24" s="16"/>
      <c r="B24" s="54"/>
    </row>
    <row r="25" spans="1:4" x14ac:dyDescent="0.35">
      <c r="A25" s="16"/>
      <c r="B25" s="54"/>
    </row>
    <row r="26" spans="1:4" x14ac:dyDescent="0.35">
      <c r="A26" s="16"/>
      <c r="B26" s="54"/>
    </row>
    <row r="27" spans="1:4" x14ac:dyDescent="0.35">
      <c r="A27" s="17" t="s">
        <v>31</v>
      </c>
      <c r="B27" s="49"/>
      <c r="C27" s="121"/>
      <c r="D27" s="121"/>
    </row>
    <row r="28" spans="1:4" x14ac:dyDescent="0.35">
      <c r="A28" s="17"/>
      <c r="B28" s="49"/>
      <c r="C28" s="120" t="s">
        <v>86</v>
      </c>
      <c r="D28" s="120"/>
    </row>
    <row r="29" spans="1:4" x14ac:dyDescent="0.35">
      <c r="A29" s="17"/>
      <c r="B29" s="49"/>
    </row>
    <row r="30" spans="1:4" x14ac:dyDescent="0.35">
      <c r="A30" s="17" t="s">
        <v>32</v>
      </c>
      <c r="B30" s="49"/>
      <c r="C30" s="121"/>
      <c r="D30" s="121"/>
    </row>
    <row r="31" spans="1:4" x14ac:dyDescent="0.35">
      <c r="A31" s="17"/>
      <c r="B31" s="49"/>
      <c r="C31" s="120" t="s">
        <v>97</v>
      </c>
      <c r="D31" s="120"/>
    </row>
  </sheetData>
  <mergeCells count="5">
    <mergeCell ref="C27:D27"/>
    <mergeCell ref="C28:D28"/>
    <mergeCell ref="C30:D30"/>
    <mergeCell ref="C31:D31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A619-D403-4D16-AA6D-17C29926FF66}">
  <dimension ref="A1:C43"/>
  <sheetViews>
    <sheetView tabSelected="1" topLeftCell="A6" zoomScale="90" zoomScaleNormal="90" workbookViewId="0">
      <selection activeCell="F10" sqref="F10"/>
    </sheetView>
  </sheetViews>
  <sheetFormatPr defaultColWidth="9.1796875" defaultRowHeight="14.5" x14ac:dyDescent="0.35"/>
  <cols>
    <col min="1" max="1" width="37.26953125" style="96" customWidth="1"/>
    <col min="2" max="2" width="17.7265625" style="96" customWidth="1"/>
    <col min="3" max="3" width="18.7265625" style="141" customWidth="1"/>
    <col min="4" max="16384" width="9.1796875" style="96"/>
  </cols>
  <sheetData>
    <row r="1" spans="1:3" ht="15.5" x14ac:dyDescent="0.35">
      <c r="A1" s="140" t="str">
        <f>[1]ОФП!A1</f>
        <v>АО "ULMUS BESSHOKY" (УЛМУС БЕСШОКЫ)</v>
      </c>
    </row>
    <row r="3" spans="1:3" ht="15.5" x14ac:dyDescent="0.35">
      <c r="A3" s="142" t="s">
        <v>34</v>
      </c>
      <c r="B3" s="142"/>
    </row>
    <row r="4" spans="1:3" ht="26" x14ac:dyDescent="0.35">
      <c r="A4" s="143" t="str">
        <f>[1]ОСД!A4</f>
        <v>За 6 месяцев, закончившихся 30 июня 2024 года и 2023 года</v>
      </c>
    </row>
    <row r="6" spans="1:3" ht="35" thickBot="1" x14ac:dyDescent="0.4">
      <c r="A6" s="144" t="s">
        <v>0</v>
      </c>
      <c r="B6" s="164" t="str">
        <f>[1]ОСД!C6</f>
        <v>За 6 месяцев, закончившихся 30 июня 2024 года</v>
      </c>
      <c r="C6" s="165" t="str">
        <f>[1]ОСД!D6</f>
        <v>За 6 месяцев, закончившихся 30 июня 2023 года</v>
      </c>
    </row>
    <row r="7" spans="1:3" x14ac:dyDescent="0.35">
      <c r="A7" s="145" t="s">
        <v>15</v>
      </c>
      <c r="B7" s="146"/>
      <c r="C7" s="147"/>
    </row>
    <row r="8" spans="1:3" x14ac:dyDescent="0.35">
      <c r="A8" s="145" t="s">
        <v>47</v>
      </c>
      <c r="B8" s="148"/>
      <c r="C8" s="148"/>
    </row>
    <row r="9" spans="1:3" x14ac:dyDescent="0.35">
      <c r="A9" s="145" t="s">
        <v>48</v>
      </c>
      <c r="B9" s="148">
        <v>-62117</v>
      </c>
      <c r="C9" s="149">
        <v>-11245</v>
      </c>
    </row>
    <row r="10" spans="1:3" x14ac:dyDescent="0.35">
      <c r="A10" s="145" t="s">
        <v>49</v>
      </c>
      <c r="B10" s="148">
        <v>-132845</v>
      </c>
      <c r="C10" s="149">
        <v>-4791</v>
      </c>
    </row>
    <row r="11" spans="1:3" x14ac:dyDescent="0.35">
      <c r="A11" s="145" t="s">
        <v>50</v>
      </c>
      <c r="B11" s="148">
        <v>-59598</v>
      </c>
      <c r="C11" s="149">
        <v>-4028</v>
      </c>
    </row>
    <row r="12" spans="1:3" x14ac:dyDescent="0.35">
      <c r="A12" s="145" t="s">
        <v>51</v>
      </c>
      <c r="B12" s="148"/>
      <c r="C12" s="149"/>
    </row>
    <row r="13" spans="1:3" x14ac:dyDescent="0.35">
      <c r="A13" s="145" t="s">
        <v>215</v>
      </c>
      <c r="B13" s="148">
        <v>-15966</v>
      </c>
      <c r="C13" s="149"/>
    </row>
    <row r="14" spans="1:3" ht="15" thickBot="1" x14ac:dyDescent="0.4">
      <c r="A14" s="150" t="s">
        <v>52</v>
      </c>
      <c r="B14" s="151">
        <v>-1392</v>
      </c>
      <c r="C14" s="151">
        <v>-517</v>
      </c>
    </row>
    <row r="15" spans="1:3" ht="15" thickBot="1" x14ac:dyDescent="0.4">
      <c r="A15" s="152" t="s">
        <v>53</v>
      </c>
      <c r="B15" s="119">
        <f>SUM(B9:B14)</f>
        <v>-271918</v>
      </c>
      <c r="C15" s="153">
        <f>SUM(C9:C14)</f>
        <v>-20581</v>
      </c>
    </row>
    <row r="16" spans="1:3" x14ac:dyDescent="0.35">
      <c r="A16" s="145" t="s">
        <v>15</v>
      </c>
      <c r="B16" s="148"/>
      <c r="C16" s="154"/>
    </row>
    <row r="17" spans="1:3" x14ac:dyDescent="0.35">
      <c r="A17" s="145" t="s">
        <v>54</v>
      </c>
      <c r="B17" s="148"/>
      <c r="C17" s="148"/>
    </row>
    <row r="18" spans="1:3" x14ac:dyDescent="0.35">
      <c r="A18" s="145" t="s">
        <v>55</v>
      </c>
      <c r="B18" s="155"/>
      <c r="C18" s="155"/>
    </row>
    <row r="19" spans="1:3" x14ac:dyDescent="0.35">
      <c r="A19" s="145" t="s">
        <v>74</v>
      </c>
      <c r="B19" s="149"/>
      <c r="C19" s="149"/>
    </row>
    <row r="20" spans="1:3" x14ac:dyDescent="0.35">
      <c r="A20" s="145" t="s">
        <v>56</v>
      </c>
      <c r="B20" s="149"/>
      <c r="C20" s="149"/>
    </row>
    <row r="21" spans="1:3" x14ac:dyDescent="0.35">
      <c r="A21" s="145" t="s">
        <v>57</v>
      </c>
      <c r="B21" s="149">
        <v>-1497371</v>
      </c>
      <c r="C21" s="149">
        <v>-95384</v>
      </c>
    </row>
    <row r="22" spans="1:3" x14ac:dyDescent="0.35">
      <c r="A22" s="145" t="s">
        <v>88</v>
      </c>
      <c r="B22" s="149">
        <v>-3320806</v>
      </c>
      <c r="C22" s="149"/>
    </row>
    <row r="23" spans="1:3" ht="15" thickBot="1" x14ac:dyDescent="0.4">
      <c r="A23" s="150" t="s">
        <v>58</v>
      </c>
      <c r="B23" s="151"/>
      <c r="C23" s="151"/>
    </row>
    <row r="24" spans="1:3" ht="15" thickBot="1" x14ac:dyDescent="0.4">
      <c r="A24" s="152" t="s">
        <v>59</v>
      </c>
      <c r="B24" s="119">
        <f>SUM(B17:B23)</f>
        <v>-4818177</v>
      </c>
      <c r="C24" s="153">
        <f>SUM(C17:C23)</f>
        <v>-95384</v>
      </c>
    </row>
    <row r="25" spans="1:3" x14ac:dyDescent="0.35">
      <c r="A25" s="146"/>
      <c r="B25" s="148"/>
      <c r="C25" s="154"/>
    </row>
    <row r="26" spans="1:3" x14ac:dyDescent="0.35">
      <c r="A26" s="145" t="s">
        <v>60</v>
      </c>
      <c r="B26" s="148"/>
      <c r="C26" s="148"/>
    </row>
    <row r="27" spans="1:3" x14ac:dyDescent="0.35">
      <c r="A27" s="145" t="s">
        <v>61</v>
      </c>
      <c r="B27" s="149">
        <v>545000</v>
      </c>
      <c r="C27" s="149"/>
    </row>
    <row r="28" spans="1:3" x14ac:dyDescent="0.35">
      <c r="A28" s="145" t="s">
        <v>62</v>
      </c>
      <c r="B28" s="149">
        <v>5562587</v>
      </c>
      <c r="C28" s="155"/>
    </row>
    <row r="29" spans="1:3" x14ac:dyDescent="0.35">
      <c r="A29" s="145" t="s">
        <v>89</v>
      </c>
      <c r="B29" s="149">
        <v>15939</v>
      </c>
      <c r="C29" s="155"/>
    </row>
    <row r="30" spans="1:3" ht="15" thickBot="1" x14ac:dyDescent="0.4">
      <c r="A30" s="150" t="s">
        <v>63</v>
      </c>
      <c r="B30" s="151">
        <v>-996081</v>
      </c>
      <c r="C30" s="151">
        <v>-1750</v>
      </c>
    </row>
    <row r="31" spans="1:3" ht="15" thickBot="1" x14ac:dyDescent="0.4">
      <c r="A31" s="152" t="s">
        <v>64</v>
      </c>
      <c r="B31" s="119">
        <f>SUM(B26:B30)</f>
        <v>5127445</v>
      </c>
      <c r="C31" s="153">
        <f>SUM(C26:C30)</f>
        <v>-1750</v>
      </c>
    </row>
    <row r="32" spans="1:3" ht="26.5" customHeight="1" x14ac:dyDescent="0.35">
      <c r="A32" s="156" t="s">
        <v>65</v>
      </c>
      <c r="B32" s="157">
        <f>SUM(B15,B24,B31)</f>
        <v>37350</v>
      </c>
      <c r="C32" s="158">
        <f>SUM(C15,C24,C31)</f>
        <v>-117715</v>
      </c>
    </row>
    <row r="33" spans="1:3" x14ac:dyDescent="0.35">
      <c r="A33" s="156" t="s">
        <v>66</v>
      </c>
      <c r="B33" s="157"/>
      <c r="C33" s="157">
        <v>-4162</v>
      </c>
    </row>
    <row r="34" spans="1:3" ht="15" thickBot="1" x14ac:dyDescent="0.4">
      <c r="A34" s="152" t="s">
        <v>67</v>
      </c>
      <c r="B34" s="119">
        <v>91769</v>
      </c>
      <c r="C34" s="119">
        <v>129532</v>
      </c>
    </row>
    <row r="35" spans="1:3" ht="15" thickBot="1" x14ac:dyDescent="0.4">
      <c r="A35" s="152" t="s">
        <v>68</v>
      </c>
      <c r="B35" s="119">
        <f>SUM(B32:B34)</f>
        <v>129119</v>
      </c>
      <c r="C35" s="153">
        <v>7655</v>
      </c>
    </row>
    <row r="36" spans="1:3" hidden="1" x14ac:dyDescent="0.35">
      <c r="A36" s="159"/>
      <c r="B36" s="160">
        <f>B34+B32+B33-B35</f>
        <v>0</v>
      </c>
      <c r="C36" s="160">
        <f>C34+C32+C33-C35</f>
        <v>0</v>
      </c>
    </row>
    <row r="37" spans="1:3" hidden="1" x14ac:dyDescent="0.35">
      <c r="A37" s="159"/>
      <c r="B37" s="160">
        <f>B34+B32-B35+B33</f>
        <v>0</v>
      </c>
      <c r="C37" s="160">
        <f>C34+C32-C35+C33</f>
        <v>0</v>
      </c>
    </row>
    <row r="38" spans="1:3" x14ac:dyDescent="0.35">
      <c r="A38" s="159"/>
      <c r="B38" s="160">
        <f>B34+B32-B35+B33</f>
        <v>0</v>
      </c>
      <c r="C38" s="160">
        <f>C34+C32-C35+C33</f>
        <v>0</v>
      </c>
    </row>
    <row r="39" spans="1:3" x14ac:dyDescent="0.35">
      <c r="A39" s="161" t="s">
        <v>31</v>
      </c>
      <c r="B39" s="162"/>
      <c r="C39" s="162"/>
    </row>
    <row r="40" spans="1:3" x14ac:dyDescent="0.35">
      <c r="A40" s="161"/>
      <c r="B40" s="163" t="s">
        <v>86</v>
      </c>
      <c r="C40" s="163"/>
    </row>
    <row r="41" spans="1:3" x14ac:dyDescent="0.35">
      <c r="A41" s="161"/>
    </row>
    <row r="42" spans="1:3" x14ac:dyDescent="0.35">
      <c r="A42" s="161" t="s">
        <v>32</v>
      </c>
      <c r="B42" s="162"/>
      <c r="C42" s="162"/>
    </row>
    <row r="43" spans="1:3" x14ac:dyDescent="0.35">
      <c r="A43" s="161"/>
      <c r="B43" s="163" t="s">
        <v>97</v>
      </c>
      <c r="C43" s="163"/>
    </row>
  </sheetData>
  <mergeCells count="5">
    <mergeCell ref="B43:C43"/>
    <mergeCell ref="A3:B3"/>
    <mergeCell ref="B39:C39"/>
    <mergeCell ref="B40:C40"/>
    <mergeCell ref="B42:C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25"/>
  <sheetViews>
    <sheetView workbookViewId="0">
      <selection activeCell="J26" sqref="J26"/>
    </sheetView>
  </sheetViews>
  <sheetFormatPr defaultRowHeight="14.5" x14ac:dyDescent="0.35"/>
  <cols>
    <col min="1" max="1" width="36.7265625" customWidth="1"/>
    <col min="2" max="3" width="19.7265625" customWidth="1"/>
    <col min="4" max="4" width="15.7265625" customWidth="1"/>
    <col min="5" max="5" width="16.7265625" customWidth="1"/>
    <col min="6" max="6" width="20.7265625" customWidth="1"/>
    <col min="7" max="7" width="11.453125" customWidth="1"/>
    <col min="8" max="8" width="9.7265625" customWidth="1"/>
  </cols>
  <sheetData>
    <row r="1" spans="1:6" ht="15.5" x14ac:dyDescent="0.35">
      <c r="A1" s="43" t="str">
        <f>ОФП!A1</f>
        <v>АО "ULMUS BESSHOKY" (УЛМУС БЕСШОКЫ)</v>
      </c>
    </row>
    <row r="3" spans="1:6" ht="15.5" x14ac:dyDescent="0.35">
      <c r="A3" s="122" t="s">
        <v>35</v>
      </c>
      <c r="B3" s="122"/>
      <c r="C3" s="43"/>
    </row>
    <row r="4" spans="1:6" ht="26" x14ac:dyDescent="0.35">
      <c r="A4" s="21" t="str">
        <f>ОСД!A4</f>
        <v>За 6 месяцев, закончившихся 30 июня 2024 года и 2023 года</v>
      </c>
    </row>
    <row r="5" spans="1:6" ht="15" thickBot="1" x14ac:dyDescent="0.4">
      <c r="A5" s="35"/>
      <c r="B5" s="18"/>
      <c r="C5" s="18"/>
      <c r="D5" s="18"/>
      <c r="E5" s="18"/>
      <c r="F5" s="18"/>
    </row>
    <row r="6" spans="1:6" ht="23.5" thickBot="1" x14ac:dyDescent="0.4">
      <c r="A6" s="23" t="s">
        <v>0</v>
      </c>
      <c r="B6" s="39" t="s">
        <v>18</v>
      </c>
      <c r="C6" s="39" t="s">
        <v>84</v>
      </c>
      <c r="D6" s="39" t="s">
        <v>19</v>
      </c>
      <c r="E6" s="39" t="s">
        <v>69</v>
      </c>
      <c r="F6" s="39" t="s">
        <v>70</v>
      </c>
    </row>
    <row r="7" spans="1:6" s="58" customFormat="1" ht="15" thickBot="1" x14ac:dyDescent="0.4">
      <c r="A7" s="55" t="s">
        <v>79</v>
      </c>
      <c r="B7" s="36">
        <v>123120</v>
      </c>
      <c r="C7" s="38">
        <f>SUM(C6)</f>
        <v>0</v>
      </c>
      <c r="D7" s="36">
        <v>509912</v>
      </c>
      <c r="E7" s="57">
        <v>-614576</v>
      </c>
      <c r="F7" s="57">
        <f>SUM(B7:E7)</f>
        <v>18456</v>
      </c>
    </row>
    <row r="8" spans="1:6" s="58" customFormat="1" ht="23.5" thickBot="1" x14ac:dyDescent="0.4">
      <c r="A8" s="62" t="s">
        <v>99</v>
      </c>
      <c r="B8" s="37" t="s">
        <v>7</v>
      </c>
      <c r="C8" s="37" t="s">
        <v>7</v>
      </c>
      <c r="D8" s="37" t="s">
        <v>7</v>
      </c>
      <c r="E8" s="40">
        <v>-23249</v>
      </c>
      <c r="F8" s="40">
        <f>SUM(B8:E8)</f>
        <v>-23249</v>
      </c>
    </row>
    <row r="9" spans="1:6" s="58" customFormat="1" ht="23.5" thickBot="1" x14ac:dyDescent="0.4">
      <c r="A9" s="55" t="s">
        <v>101</v>
      </c>
      <c r="B9" s="38">
        <f>SUM(B8)</f>
        <v>0</v>
      </c>
      <c r="C9" s="38">
        <f>SUM(C8)</f>
        <v>0</v>
      </c>
      <c r="D9" s="38">
        <f>SUM(D8)</f>
        <v>0</v>
      </c>
      <c r="E9" s="41">
        <f>SUM(E8)</f>
        <v>-23249</v>
      </c>
      <c r="F9" s="41">
        <f>SUM(B9:E9)</f>
        <v>-23249</v>
      </c>
    </row>
    <row r="10" spans="1:6" s="58" customFormat="1" ht="23.5" thickBot="1" x14ac:dyDescent="0.4">
      <c r="A10" s="62" t="s">
        <v>71</v>
      </c>
      <c r="B10" s="37">
        <v>0</v>
      </c>
      <c r="C10" s="40">
        <v>0</v>
      </c>
      <c r="D10" s="40">
        <v>0</v>
      </c>
      <c r="E10" s="40">
        <v>0</v>
      </c>
      <c r="F10" s="40">
        <f>SUM(B10:E10)</f>
        <v>0</v>
      </c>
    </row>
    <row r="11" spans="1:6" s="58" customFormat="1" ht="15" thickBot="1" x14ac:dyDescent="0.4">
      <c r="A11" s="55" t="s">
        <v>103</v>
      </c>
      <c r="B11" s="36">
        <f>B7+B9+B10</f>
        <v>123120</v>
      </c>
      <c r="C11" s="36" t="s">
        <v>7</v>
      </c>
      <c r="D11" s="36">
        <f>D7+D9+D10</f>
        <v>509912</v>
      </c>
      <c r="E11" s="57">
        <f>E7+E9+E10</f>
        <v>-637825</v>
      </c>
      <c r="F11" s="57">
        <f>F7+F9+F10</f>
        <v>-4793</v>
      </c>
    </row>
    <row r="12" spans="1:6" ht="15" thickBot="1" x14ac:dyDescent="0.4">
      <c r="A12" s="14" t="s">
        <v>90</v>
      </c>
      <c r="B12" s="36">
        <v>123120</v>
      </c>
      <c r="C12" s="36">
        <v>0</v>
      </c>
      <c r="D12" s="36">
        <v>1256683</v>
      </c>
      <c r="E12" s="57">
        <v>-940974</v>
      </c>
      <c r="F12" s="57">
        <f>SUM(B12:E12)</f>
        <v>438829</v>
      </c>
    </row>
    <row r="13" spans="1:6" ht="23.5" thickBot="1" x14ac:dyDescent="0.4">
      <c r="A13" s="62" t="s">
        <v>100</v>
      </c>
      <c r="B13" s="37" t="s">
        <v>7</v>
      </c>
      <c r="C13" s="37" t="s">
        <v>7</v>
      </c>
      <c r="D13" s="81" t="s">
        <v>7</v>
      </c>
      <c r="E13" s="40">
        <v>-80345</v>
      </c>
      <c r="F13" s="40">
        <f>SUM(B13:E13)</f>
        <v>-80345</v>
      </c>
    </row>
    <row r="14" spans="1:6" ht="23.5" thickBot="1" x14ac:dyDescent="0.4">
      <c r="A14" s="55" t="s">
        <v>102</v>
      </c>
      <c r="B14" s="38" t="s">
        <v>7</v>
      </c>
      <c r="C14" s="38">
        <f>SUM(C13)</f>
        <v>0</v>
      </c>
      <c r="D14" s="80">
        <v>0</v>
      </c>
      <c r="E14" s="41">
        <f>SUM(E13)</f>
        <v>-80345</v>
      </c>
      <c r="F14" s="41">
        <f>SUM(B14:E14)</f>
        <v>-80345</v>
      </c>
    </row>
    <row r="15" spans="1:6" x14ac:dyDescent="0.35">
      <c r="A15" s="62" t="s">
        <v>91</v>
      </c>
      <c r="B15" s="79">
        <v>5562587</v>
      </c>
      <c r="C15" s="79">
        <v>0</v>
      </c>
      <c r="D15" s="37">
        <v>0</v>
      </c>
      <c r="E15" s="83">
        <v>0</v>
      </c>
      <c r="F15" s="40">
        <f>SUM(B15:E15)</f>
        <v>5562587</v>
      </c>
    </row>
    <row r="16" spans="1:6" ht="23.5" thickBot="1" x14ac:dyDescent="0.4">
      <c r="A16" s="62" t="s">
        <v>71</v>
      </c>
      <c r="B16" s="37">
        <v>0</v>
      </c>
      <c r="C16" s="37">
        <v>0</v>
      </c>
      <c r="D16" s="82">
        <v>455</v>
      </c>
      <c r="E16" s="83">
        <v>0</v>
      </c>
      <c r="F16" s="40">
        <f>SUM(B16:E16)</f>
        <v>455</v>
      </c>
    </row>
    <row r="17" spans="1:6" ht="15" thickBot="1" x14ac:dyDescent="0.4">
      <c r="A17" s="55" t="s">
        <v>104</v>
      </c>
      <c r="B17" s="36">
        <f>B12+B15+B16</f>
        <v>5685707</v>
      </c>
      <c r="C17" s="36">
        <f>C12+C15+C16</f>
        <v>0</v>
      </c>
      <c r="D17" s="36">
        <f>D12+D15+D16</f>
        <v>1257138</v>
      </c>
      <c r="E17" s="57">
        <f>E12+E14+E16</f>
        <v>-1021319</v>
      </c>
      <c r="F17" s="57">
        <f>F12+F14+F15+F16</f>
        <v>5921526</v>
      </c>
    </row>
    <row r="21" spans="1:6" x14ac:dyDescent="0.35">
      <c r="A21" s="17" t="s">
        <v>31</v>
      </c>
      <c r="E21" s="19"/>
      <c r="F21" s="19"/>
    </row>
    <row r="22" spans="1:6" x14ac:dyDescent="0.35">
      <c r="A22" s="17"/>
      <c r="E22" s="120" t="s">
        <v>86</v>
      </c>
      <c r="F22" s="120"/>
    </row>
    <row r="23" spans="1:6" x14ac:dyDescent="0.35">
      <c r="A23" s="17"/>
    </row>
    <row r="24" spans="1:6" x14ac:dyDescent="0.35">
      <c r="A24" s="17" t="s">
        <v>32</v>
      </c>
      <c r="E24" s="19"/>
      <c r="F24" s="19"/>
    </row>
    <row r="25" spans="1:6" x14ac:dyDescent="0.35">
      <c r="A25" s="17"/>
      <c r="E25" s="120" t="s">
        <v>97</v>
      </c>
      <c r="F25" s="120"/>
    </row>
  </sheetData>
  <mergeCells count="3">
    <mergeCell ref="E22:F22"/>
    <mergeCell ref="E25:F25"/>
    <mergeCell ref="A3:B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0497-08C4-4AF6-9456-074A2D0BB84C}">
  <sheetPr>
    <tabColor theme="0"/>
  </sheetPr>
  <dimension ref="A1:I108"/>
  <sheetViews>
    <sheetView topLeftCell="A75" zoomScale="70" zoomScaleNormal="70" workbookViewId="0">
      <selection activeCell="H39" sqref="H39:I39"/>
    </sheetView>
  </sheetViews>
  <sheetFormatPr defaultRowHeight="14.5" outlineLevelRow="2" x14ac:dyDescent="0.35"/>
  <cols>
    <col min="1" max="1" width="74.7265625" style="96" customWidth="1"/>
    <col min="2" max="2" width="15.1796875" style="96" customWidth="1"/>
    <col min="3" max="7" width="15.26953125" style="96" customWidth="1"/>
    <col min="8" max="8" width="1.26953125" style="96" customWidth="1"/>
    <col min="9" max="9" width="13.81640625" style="96" customWidth="1"/>
    <col min="10" max="256" width="8" style="96" customWidth="1"/>
    <col min="257" max="257" width="15.26953125" style="96" customWidth="1"/>
    <col min="258" max="258" width="13.26953125" style="96" customWidth="1"/>
    <col min="259" max="263" width="15.26953125" style="96" customWidth="1"/>
    <col min="264" max="264" width="1.26953125" style="96" customWidth="1"/>
    <col min="265" max="265" width="13.81640625" style="96" customWidth="1"/>
    <col min="266" max="512" width="8" style="96" customWidth="1"/>
    <col min="513" max="513" width="15.26953125" style="96" customWidth="1"/>
    <col min="514" max="514" width="13.26953125" style="96" customWidth="1"/>
    <col min="515" max="519" width="15.26953125" style="96" customWidth="1"/>
    <col min="520" max="520" width="1.26953125" style="96" customWidth="1"/>
    <col min="521" max="521" width="13.81640625" style="96" customWidth="1"/>
    <col min="522" max="768" width="8" style="96" customWidth="1"/>
    <col min="769" max="769" width="15.26953125" style="96" customWidth="1"/>
    <col min="770" max="770" width="13.26953125" style="96" customWidth="1"/>
    <col min="771" max="775" width="15.26953125" style="96" customWidth="1"/>
    <col min="776" max="776" width="1.26953125" style="96" customWidth="1"/>
    <col min="777" max="777" width="13.81640625" style="96" customWidth="1"/>
    <col min="778" max="1024" width="8" style="96" customWidth="1"/>
    <col min="1025" max="1025" width="15.26953125" style="96" customWidth="1"/>
    <col min="1026" max="1026" width="13.26953125" style="96" customWidth="1"/>
    <col min="1027" max="1031" width="15.26953125" style="96" customWidth="1"/>
    <col min="1032" max="1032" width="1.26953125" style="96" customWidth="1"/>
    <col min="1033" max="1033" width="13.81640625" style="96" customWidth="1"/>
    <col min="1034" max="1280" width="8" style="96" customWidth="1"/>
    <col min="1281" max="1281" width="15.26953125" style="96" customWidth="1"/>
    <col min="1282" max="1282" width="13.26953125" style="96" customWidth="1"/>
    <col min="1283" max="1287" width="15.26953125" style="96" customWidth="1"/>
    <col min="1288" max="1288" width="1.26953125" style="96" customWidth="1"/>
    <col min="1289" max="1289" width="13.81640625" style="96" customWidth="1"/>
    <col min="1290" max="1536" width="8" style="96" customWidth="1"/>
    <col min="1537" max="1537" width="15.26953125" style="96" customWidth="1"/>
    <col min="1538" max="1538" width="13.26953125" style="96" customWidth="1"/>
    <col min="1539" max="1543" width="15.26953125" style="96" customWidth="1"/>
    <col min="1544" max="1544" width="1.26953125" style="96" customWidth="1"/>
    <col min="1545" max="1545" width="13.81640625" style="96" customWidth="1"/>
    <col min="1546" max="1792" width="8" style="96" customWidth="1"/>
    <col min="1793" max="1793" width="15.26953125" style="96" customWidth="1"/>
    <col min="1794" max="1794" width="13.26953125" style="96" customWidth="1"/>
    <col min="1795" max="1799" width="15.26953125" style="96" customWidth="1"/>
    <col min="1800" max="1800" width="1.26953125" style="96" customWidth="1"/>
    <col min="1801" max="1801" width="13.81640625" style="96" customWidth="1"/>
    <col min="1802" max="2048" width="8" style="96" customWidth="1"/>
    <col min="2049" max="2049" width="15.26953125" style="96" customWidth="1"/>
    <col min="2050" max="2050" width="13.26953125" style="96" customWidth="1"/>
    <col min="2051" max="2055" width="15.26953125" style="96" customWidth="1"/>
    <col min="2056" max="2056" width="1.26953125" style="96" customWidth="1"/>
    <col min="2057" max="2057" width="13.81640625" style="96" customWidth="1"/>
    <col min="2058" max="2304" width="8" style="96" customWidth="1"/>
    <col min="2305" max="2305" width="15.26953125" style="96" customWidth="1"/>
    <col min="2306" max="2306" width="13.26953125" style="96" customWidth="1"/>
    <col min="2307" max="2311" width="15.26953125" style="96" customWidth="1"/>
    <col min="2312" max="2312" width="1.26953125" style="96" customWidth="1"/>
    <col min="2313" max="2313" width="13.81640625" style="96" customWidth="1"/>
    <col min="2314" max="2560" width="8" style="96" customWidth="1"/>
    <col min="2561" max="2561" width="15.26953125" style="96" customWidth="1"/>
    <col min="2562" max="2562" width="13.26953125" style="96" customWidth="1"/>
    <col min="2563" max="2567" width="15.26953125" style="96" customWidth="1"/>
    <col min="2568" max="2568" width="1.26953125" style="96" customWidth="1"/>
    <col min="2569" max="2569" width="13.81640625" style="96" customWidth="1"/>
    <col min="2570" max="2816" width="8" style="96" customWidth="1"/>
    <col min="2817" max="2817" width="15.26953125" style="96" customWidth="1"/>
    <col min="2818" max="2818" width="13.26953125" style="96" customWidth="1"/>
    <col min="2819" max="2823" width="15.26953125" style="96" customWidth="1"/>
    <col min="2824" max="2824" width="1.26953125" style="96" customWidth="1"/>
    <col min="2825" max="2825" width="13.81640625" style="96" customWidth="1"/>
    <col min="2826" max="3072" width="8" style="96" customWidth="1"/>
    <col min="3073" max="3073" width="15.26953125" style="96" customWidth="1"/>
    <col min="3074" max="3074" width="13.26953125" style="96" customWidth="1"/>
    <col min="3075" max="3079" width="15.26953125" style="96" customWidth="1"/>
    <col min="3080" max="3080" width="1.26953125" style="96" customWidth="1"/>
    <col min="3081" max="3081" width="13.81640625" style="96" customWidth="1"/>
    <col min="3082" max="3328" width="8" style="96" customWidth="1"/>
    <col min="3329" max="3329" width="15.26953125" style="96" customWidth="1"/>
    <col min="3330" max="3330" width="13.26953125" style="96" customWidth="1"/>
    <col min="3331" max="3335" width="15.26953125" style="96" customWidth="1"/>
    <col min="3336" max="3336" width="1.26953125" style="96" customWidth="1"/>
    <col min="3337" max="3337" width="13.81640625" style="96" customWidth="1"/>
    <col min="3338" max="3584" width="8" style="96" customWidth="1"/>
    <col min="3585" max="3585" width="15.26953125" style="96" customWidth="1"/>
    <col min="3586" max="3586" width="13.26953125" style="96" customWidth="1"/>
    <col min="3587" max="3591" width="15.26953125" style="96" customWidth="1"/>
    <col min="3592" max="3592" width="1.26953125" style="96" customWidth="1"/>
    <col min="3593" max="3593" width="13.81640625" style="96" customWidth="1"/>
    <col min="3594" max="3840" width="8" style="96" customWidth="1"/>
    <col min="3841" max="3841" width="15.26953125" style="96" customWidth="1"/>
    <col min="3842" max="3842" width="13.26953125" style="96" customWidth="1"/>
    <col min="3843" max="3847" width="15.26953125" style="96" customWidth="1"/>
    <col min="3848" max="3848" width="1.26953125" style="96" customWidth="1"/>
    <col min="3849" max="3849" width="13.81640625" style="96" customWidth="1"/>
    <col min="3850" max="4096" width="8" style="96" customWidth="1"/>
    <col min="4097" max="4097" width="15.26953125" style="96" customWidth="1"/>
    <col min="4098" max="4098" width="13.26953125" style="96" customWidth="1"/>
    <col min="4099" max="4103" width="15.26953125" style="96" customWidth="1"/>
    <col min="4104" max="4104" width="1.26953125" style="96" customWidth="1"/>
    <col min="4105" max="4105" width="13.81640625" style="96" customWidth="1"/>
    <col min="4106" max="4352" width="8" style="96" customWidth="1"/>
    <col min="4353" max="4353" width="15.26953125" style="96" customWidth="1"/>
    <col min="4354" max="4354" width="13.26953125" style="96" customWidth="1"/>
    <col min="4355" max="4359" width="15.26953125" style="96" customWidth="1"/>
    <col min="4360" max="4360" width="1.26953125" style="96" customWidth="1"/>
    <col min="4361" max="4361" width="13.81640625" style="96" customWidth="1"/>
    <col min="4362" max="4608" width="8" style="96" customWidth="1"/>
    <col min="4609" max="4609" width="15.26953125" style="96" customWidth="1"/>
    <col min="4610" max="4610" width="13.26953125" style="96" customWidth="1"/>
    <col min="4611" max="4615" width="15.26953125" style="96" customWidth="1"/>
    <col min="4616" max="4616" width="1.26953125" style="96" customWidth="1"/>
    <col min="4617" max="4617" width="13.81640625" style="96" customWidth="1"/>
    <col min="4618" max="4864" width="8" style="96" customWidth="1"/>
    <col min="4865" max="4865" width="15.26953125" style="96" customWidth="1"/>
    <col min="4866" max="4866" width="13.26953125" style="96" customWidth="1"/>
    <col min="4867" max="4871" width="15.26953125" style="96" customWidth="1"/>
    <col min="4872" max="4872" width="1.26953125" style="96" customWidth="1"/>
    <col min="4873" max="4873" width="13.81640625" style="96" customWidth="1"/>
    <col min="4874" max="5120" width="8" style="96" customWidth="1"/>
    <col min="5121" max="5121" width="15.26953125" style="96" customWidth="1"/>
    <col min="5122" max="5122" width="13.26953125" style="96" customWidth="1"/>
    <col min="5123" max="5127" width="15.26953125" style="96" customWidth="1"/>
    <col min="5128" max="5128" width="1.26953125" style="96" customWidth="1"/>
    <col min="5129" max="5129" width="13.81640625" style="96" customWidth="1"/>
    <col min="5130" max="5376" width="8" style="96" customWidth="1"/>
    <col min="5377" max="5377" width="15.26953125" style="96" customWidth="1"/>
    <col min="5378" max="5378" width="13.26953125" style="96" customWidth="1"/>
    <col min="5379" max="5383" width="15.26953125" style="96" customWidth="1"/>
    <col min="5384" max="5384" width="1.26953125" style="96" customWidth="1"/>
    <col min="5385" max="5385" width="13.81640625" style="96" customWidth="1"/>
    <col min="5386" max="5632" width="8" style="96" customWidth="1"/>
    <col min="5633" max="5633" width="15.26953125" style="96" customWidth="1"/>
    <col min="5634" max="5634" width="13.26953125" style="96" customWidth="1"/>
    <col min="5635" max="5639" width="15.26953125" style="96" customWidth="1"/>
    <col min="5640" max="5640" width="1.26953125" style="96" customWidth="1"/>
    <col min="5641" max="5641" width="13.81640625" style="96" customWidth="1"/>
    <col min="5642" max="5888" width="8" style="96" customWidth="1"/>
    <col min="5889" max="5889" width="15.26953125" style="96" customWidth="1"/>
    <col min="5890" max="5890" width="13.26953125" style="96" customWidth="1"/>
    <col min="5891" max="5895" width="15.26953125" style="96" customWidth="1"/>
    <col min="5896" max="5896" width="1.26953125" style="96" customWidth="1"/>
    <col min="5897" max="5897" width="13.81640625" style="96" customWidth="1"/>
    <col min="5898" max="6144" width="8" style="96" customWidth="1"/>
    <col min="6145" max="6145" width="15.26953125" style="96" customWidth="1"/>
    <col min="6146" max="6146" width="13.26953125" style="96" customWidth="1"/>
    <col min="6147" max="6151" width="15.26953125" style="96" customWidth="1"/>
    <col min="6152" max="6152" width="1.26953125" style="96" customWidth="1"/>
    <col min="6153" max="6153" width="13.81640625" style="96" customWidth="1"/>
    <col min="6154" max="6400" width="8" style="96" customWidth="1"/>
    <col min="6401" max="6401" width="15.26953125" style="96" customWidth="1"/>
    <col min="6402" max="6402" width="13.26953125" style="96" customWidth="1"/>
    <col min="6403" max="6407" width="15.26953125" style="96" customWidth="1"/>
    <col min="6408" max="6408" width="1.26953125" style="96" customWidth="1"/>
    <col min="6409" max="6409" width="13.81640625" style="96" customWidth="1"/>
    <col min="6410" max="6656" width="8" style="96" customWidth="1"/>
    <col min="6657" max="6657" width="15.26953125" style="96" customWidth="1"/>
    <col min="6658" max="6658" width="13.26953125" style="96" customWidth="1"/>
    <col min="6659" max="6663" width="15.26953125" style="96" customWidth="1"/>
    <col min="6664" max="6664" width="1.26953125" style="96" customWidth="1"/>
    <col min="6665" max="6665" width="13.81640625" style="96" customWidth="1"/>
    <col min="6666" max="6912" width="8" style="96" customWidth="1"/>
    <col min="6913" max="6913" width="15.26953125" style="96" customWidth="1"/>
    <col min="6914" max="6914" width="13.26953125" style="96" customWidth="1"/>
    <col min="6915" max="6919" width="15.26953125" style="96" customWidth="1"/>
    <col min="6920" max="6920" width="1.26953125" style="96" customWidth="1"/>
    <col min="6921" max="6921" width="13.81640625" style="96" customWidth="1"/>
    <col min="6922" max="7168" width="8" style="96" customWidth="1"/>
    <col min="7169" max="7169" width="15.26953125" style="96" customWidth="1"/>
    <col min="7170" max="7170" width="13.26953125" style="96" customWidth="1"/>
    <col min="7171" max="7175" width="15.26953125" style="96" customWidth="1"/>
    <col min="7176" max="7176" width="1.26953125" style="96" customWidth="1"/>
    <col min="7177" max="7177" width="13.81640625" style="96" customWidth="1"/>
    <col min="7178" max="7424" width="8" style="96" customWidth="1"/>
    <col min="7425" max="7425" width="15.26953125" style="96" customWidth="1"/>
    <col min="7426" max="7426" width="13.26953125" style="96" customWidth="1"/>
    <col min="7427" max="7431" width="15.26953125" style="96" customWidth="1"/>
    <col min="7432" max="7432" width="1.26953125" style="96" customWidth="1"/>
    <col min="7433" max="7433" width="13.81640625" style="96" customWidth="1"/>
    <col min="7434" max="7680" width="8" style="96" customWidth="1"/>
    <col min="7681" max="7681" width="15.26953125" style="96" customWidth="1"/>
    <col min="7682" max="7682" width="13.26953125" style="96" customWidth="1"/>
    <col min="7683" max="7687" width="15.26953125" style="96" customWidth="1"/>
    <col min="7688" max="7688" width="1.26953125" style="96" customWidth="1"/>
    <col min="7689" max="7689" width="13.81640625" style="96" customWidth="1"/>
    <col min="7690" max="7936" width="8" style="96" customWidth="1"/>
    <col min="7937" max="7937" width="15.26953125" style="96" customWidth="1"/>
    <col min="7938" max="7938" width="13.26953125" style="96" customWidth="1"/>
    <col min="7939" max="7943" width="15.26953125" style="96" customWidth="1"/>
    <col min="7944" max="7944" width="1.26953125" style="96" customWidth="1"/>
    <col min="7945" max="7945" width="13.81640625" style="96" customWidth="1"/>
    <col min="7946" max="8192" width="8" style="96" customWidth="1"/>
    <col min="8193" max="8193" width="15.26953125" style="96" customWidth="1"/>
    <col min="8194" max="8194" width="13.26953125" style="96" customWidth="1"/>
    <col min="8195" max="8199" width="15.26953125" style="96" customWidth="1"/>
    <col min="8200" max="8200" width="1.26953125" style="96" customWidth="1"/>
    <col min="8201" max="8201" width="13.81640625" style="96" customWidth="1"/>
    <col min="8202" max="8448" width="8" style="96" customWidth="1"/>
    <col min="8449" max="8449" width="15.26953125" style="96" customWidth="1"/>
    <col min="8450" max="8450" width="13.26953125" style="96" customWidth="1"/>
    <col min="8451" max="8455" width="15.26953125" style="96" customWidth="1"/>
    <col min="8456" max="8456" width="1.26953125" style="96" customWidth="1"/>
    <col min="8457" max="8457" width="13.81640625" style="96" customWidth="1"/>
    <col min="8458" max="8704" width="8" style="96" customWidth="1"/>
    <col min="8705" max="8705" width="15.26953125" style="96" customWidth="1"/>
    <col min="8706" max="8706" width="13.26953125" style="96" customWidth="1"/>
    <col min="8707" max="8711" width="15.26953125" style="96" customWidth="1"/>
    <col min="8712" max="8712" width="1.26953125" style="96" customWidth="1"/>
    <col min="8713" max="8713" width="13.81640625" style="96" customWidth="1"/>
    <col min="8714" max="8960" width="8" style="96" customWidth="1"/>
    <col min="8961" max="8961" width="15.26953125" style="96" customWidth="1"/>
    <col min="8962" max="8962" width="13.26953125" style="96" customWidth="1"/>
    <col min="8963" max="8967" width="15.26953125" style="96" customWidth="1"/>
    <col min="8968" max="8968" width="1.26953125" style="96" customWidth="1"/>
    <col min="8969" max="8969" width="13.81640625" style="96" customWidth="1"/>
    <col min="8970" max="9216" width="8" style="96" customWidth="1"/>
    <col min="9217" max="9217" width="15.26953125" style="96" customWidth="1"/>
    <col min="9218" max="9218" width="13.26953125" style="96" customWidth="1"/>
    <col min="9219" max="9223" width="15.26953125" style="96" customWidth="1"/>
    <col min="9224" max="9224" width="1.26953125" style="96" customWidth="1"/>
    <col min="9225" max="9225" width="13.81640625" style="96" customWidth="1"/>
    <col min="9226" max="9472" width="8" style="96" customWidth="1"/>
    <col min="9473" max="9473" width="15.26953125" style="96" customWidth="1"/>
    <col min="9474" max="9474" width="13.26953125" style="96" customWidth="1"/>
    <col min="9475" max="9479" width="15.26953125" style="96" customWidth="1"/>
    <col min="9480" max="9480" width="1.26953125" style="96" customWidth="1"/>
    <col min="9481" max="9481" width="13.81640625" style="96" customWidth="1"/>
    <col min="9482" max="9728" width="8" style="96" customWidth="1"/>
    <col min="9729" max="9729" width="15.26953125" style="96" customWidth="1"/>
    <col min="9730" max="9730" width="13.26953125" style="96" customWidth="1"/>
    <col min="9731" max="9735" width="15.26953125" style="96" customWidth="1"/>
    <col min="9736" max="9736" width="1.26953125" style="96" customWidth="1"/>
    <col min="9737" max="9737" width="13.81640625" style="96" customWidth="1"/>
    <col min="9738" max="9984" width="8" style="96" customWidth="1"/>
    <col min="9985" max="9985" width="15.26953125" style="96" customWidth="1"/>
    <col min="9986" max="9986" width="13.26953125" style="96" customWidth="1"/>
    <col min="9987" max="9991" width="15.26953125" style="96" customWidth="1"/>
    <col min="9992" max="9992" width="1.26953125" style="96" customWidth="1"/>
    <col min="9993" max="9993" width="13.81640625" style="96" customWidth="1"/>
    <col min="9994" max="10240" width="8" style="96" customWidth="1"/>
    <col min="10241" max="10241" width="15.26953125" style="96" customWidth="1"/>
    <col min="10242" max="10242" width="13.26953125" style="96" customWidth="1"/>
    <col min="10243" max="10247" width="15.26953125" style="96" customWidth="1"/>
    <col min="10248" max="10248" width="1.26953125" style="96" customWidth="1"/>
    <col min="10249" max="10249" width="13.81640625" style="96" customWidth="1"/>
    <col min="10250" max="10496" width="8" style="96" customWidth="1"/>
    <col min="10497" max="10497" width="15.26953125" style="96" customWidth="1"/>
    <col min="10498" max="10498" width="13.26953125" style="96" customWidth="1"/>
    <col min="10499" max="10503" width="15.26953125" style="96" customWidth="1"/>
    <col min="10504" max="10504" width="1.26953125" style="96" customWidth="1"/>
    <col min="10505" max="10505" width="13.81640625" style="96" customWidth="1"/>
    <col min="10506" max="10752" width="8" style="96" customWidth="1"/>
    <col min="10753" max="10753" width="15.26953125" style="96" customWidth="1"/>
    <col min="10754" max="10754" width="13.26953125" style="96" customWidth="1"/>
    <col min="10755" max="10759" width="15.26953125" style="96" customWidth="1"/>
    <col min="10760" max="10760" width="1.26953125" style="96" customWidth="1"/>
    <col min="10761" max="10761" width="13.81640625" style="96" customWidth="1"/>
    <col min="10762" max="11008" width="8" style="96" customWidth="1"/>
    <col min="11009" max="11009" width="15.26953125" style="96" customWidth="1"/>
    <col min="11010" max="11010" width="13.26953125" style="96" customWidth="1"/>
    <col min="11011" max="11015" width="15.26953125" style="96" customWidth="1"/>
    <col min="11016" max="11016" width="1.26953125" style="96" customWidth="1"/>
    <col min="11017" max="11017" width="13.81640625" style="96" customWidth="1"/>
    <col min="11018" max="11264" width="8" style="96" customWidth="1"/>
    <col min="11265" max="11265" width="15.26953125" style="96" customWidth="1"/>
    <col min="11266" max="11266" width="13.26953125" style="96" customWidth="1"/>
    <col min="11267" max="11271" width="15.26953125" style="96" customWidth="1"/>
    <col min="11272" max="11272" width="1.26953125" style="96" customWidth="1"/>
    <col min="11273" max="11273" width="13.81640625" style="96" customWidth="1"/>
    <col min="11274" max="11520" width="8" style="96" customWidth="1"/>
    <col min="11521" max="11521" width="15.26953125" style="96" customWidth="1"/>
    <col min="11522" max="11522" width="13.26953125" style="96" customWidth="1"/>
    <col min="11523" max="11527" width="15.26953125" style="96" customWidth="1"/>
    <col min="11528" max="11528" width="1.26953125" style="96" customWidth="1"/>
    <col min="11529" max="11529" width="13.81640625" style="96" customWidth="1"/>
    <col min="11530" max="11776" width="8" style="96" customWidth="1"/>
    <col min="11777" max="11777" width="15.26953125" style="96" customWidth="1"/>
    <col min="11778" max="11778" width="13.26953125" style="96" customWidth="1"/>
    <col min="11779" max="11783" width="15.26953125" style="96" customWidth="1"/>
    <col min="11784" max="11784" width="1.26953125" style="96" customWidth="1"/>
    <col min="11785" max="11785" width="13.81640625" style="96" customWidth="1"/>
    <col min="11786" max="12032" width="8" style="96" customWidth="1"/>
    <col min="12033" max="12033" width="15.26953125" style="96" customWidth="1"/>
    <col min="12034" max="12034" width="13.26953125" style="96" customWidth="1"/>
    <col min="12035" max="12039" width="15.26953125" style="96" customWidth="1"/>
    <col min="12040" max="12040" width="1.26953125" style="96" customWidth="1"/>
    <col min="12041" max="12041" width="13.81640625" style="96" customWidth="1"/>
    <col min="12042" max="12288" width="8" style="96" customWidth="1"/>
    <col min="12289" max="12289" width="15.26953125" style="96" customWidth="1"/>
    <col min="12290" max="12290" width="13.26953125" style="96" customWidth="1"/>
    <col min="12291" max="12295" width="15.26953125" style="96" customWidth="1"/>
    <col min="12296" max="12296" width="1.26953125" style="96" customWidth="1"/>
    <col min="12297" max="12297" width="13.81640625" style="96" customWidth="1"/>
    <col min="12298" max="12544" width="8" style="96" customWidth="1"/>
    <col min="12545" max="12545" width="15.26953125" style="96" customWidth="1"/>
    <col min="12546" max="12546" width="13.26953125" style="96" customWidth="1"/>
    <col min="12547" max="12551" width="15.26953125" style="96" customWidth="1"/>
    <col min="12552" max="12552" width="1.26953125" style="96" customWidth="1"/>
    <col min="12553" max="12553" width="13.81640625" style="96" customWidth="1"/>
    <col min="12554" max="12800" width="8" style="96" customWidth="1"/>
    <col min="12801" max="12801" width="15.26953125" style="96" customWidth="1"/>
    <col min="12802" max="12802" width="13.26953125" style="96" customWidth="1"/>
    <col min="12803" max="12807" width="15.26953125" style="96" customWidth="1"/>
    <col min="12808" max="12808" width="1.26953125" style="96" customWidth="1"/>
    <col min="12809" max="12809" width="13.81640625" style="96" customWidth="1"/>
    <col min="12810" max="13056" width="8" style="96" customWidth="1"/>
    <col min="13057" max="13057" width="15.26953125" style="96" customWidth="1"/>
    <col min="13058" max="13058" width="13.26953125" style="96" customWidth="1"/>
    <col min="13059" max="13063" width="15.26953125" style="96" customWidth="1"/>
    <col min="13064" max="13064" width="1.26953125" style="96" customWidth="1"/>
    <col min="13065" max="13065" width="13.81640625" style="96" customWidth="1"/>
    <col min="13066" max="13312" width="8" style="96" customWidth="1"/>
    <col min="13313" max="13313" width="15.26953125" style="96" customWidth="1"/>
    <col min="13314" max="13314" width="13.26953125" style="96" customWidth="1"/>
    <col min="13315" max="13319" width="15.26953125" style="96" customWidth="1"/>
    <col min="13320" max="13320" width="1.26953125" style="96" customWidth="1"/>
    <col min="13321" max="13321" width="13.81640625" style="96" customWidth="1"/>
    <col min="13322" max="13568" width="8" style="96" customWidth="1"/>
    <col min="13569" max="13569" width="15.26953125" style="96" customWidth="1"/>
    <col min="13570" max="13570" width="13.26953125" style="96" customWidth="1"/>
    <col min="13571" max="13575" width="15.26953125" style="96" customWidth="1"/>
    <col min="13576" max="13576" width="1.26953125" style="96" customWidth="1"/>
    <col min="13577" max="13577" width="13.81640625" style="96" customWidth="1"/>
    <col min="13578" max="13824" width="8" style="96" customWidth="1"/>
    <col min="13825" max="13825" width="15.26953125" style="96" customWidth="1"/>
    <col min="13826" max="13826" width="13.26953125" style="96" customWidth="1"/>
    <col min="13827" max="13831" width="15.26953125" style="96" customWidth="1"/>
    <col min="13832" max="13832" width="1.26953125" style="96" customWidth="1"/>
    <col min="13833" max="13833" width="13.81640625" style="96" customWidth="1"/>
    <col min="13834" max="14080" width="8" style="96" customWidth="1"/>
    <col min="14081" max="14081" width="15.26953125" style="96" customWidth="1"/>
    <col min="14082" max="14082" width="13.26953125" style="96" customWidth="1"/>
    <col min="14083" max="14087" width="15.26953125" style="96" customWidth="1"/>
    <col min="14088" max="14088" width="1.26953125" style="96" customWidth="1"/>
    <col min="14089" max="14089" width="13.81640625" style="96" customWidth="1"/>
    <col min="14090" max="14336" width="8" style="96" customWidth="1"/>
    <col min="14337" max="14337" width="15.26953125" style="96" customWidth="1"/>
    <col min="14338" max="14338" width="13.26953125" style="96" customWidth="1"/>
    <col min="14339" max="14343" width="15.26953125" style="96" customWidth="1"/>
    <col min="14344" max="14344" width="1.26953125" style="96" customWidth="1"/>
    <col min="14345" max="14345" width="13.81640625" style="96" customWidth="1"/>
    <col min="14346" max="14592" width="8" style="96" customWidth="1"/>
    <col min="14593" max="14593" width="15.26953125" style="96" customWidth="1"/>
    <col min="14594" max="14594" width="13.26953125" style="96" customWidth="1"/>
    <col min="14595" max="14599" width="15.26953125" style="96" customWidth="1"/>
    <col min="14600" max="14600" width="1.26953125" style="96" customWidth="1"/>
    <col min="14601" max="14601" width="13.81640625" style="96" customWidth="1"/>
    <col min="14602" max="14848" width="8" style="96" customWidth="1"/>
    <col min="14849" max="14849" width="15.26953125" style="96" customWidth="1"/>
    <col min="14850" max="14850" width="13.26953125" style="96" customWidth="1"/>
    <col min="14851" max="14855" width="15.26953125" style="96" customWidth="1"/>
    <col min="14856" max="14856" width="1.26953125" style="96" customWidth="1"/>
    <col min="14857" max="14857" width="13.81640625" style="96" customWidth="1"/>
    <col min="14858" max="15104" width="8" style="96" customWidth="1"/>
    <col min="15105" max="15105" width="15.26953125" style="96" customWidth="1"/>
    <col min="15106" max="15106" width="13.26953125" style="96" customWidth="1"/>
    <col min="15107" max="15111" width="15.26953125" style="96" customWidth="1"/>
    <col min="15112" max="15112" width="1.26953125" style="96" customWidth="1"/>
    <col min="15113" max="15113" width="13.81640625" style="96" customWidth="1"/>
    <col min="15114" max="15360" width="8" style="96" customWidth="1"/>
    <col min="15361" max="15361" width="15.26953125" style="96" customWidth="1"/>
    <col min="15362" max="15362" width="13.26953125" style="96" customWidth="1"/>
    <col min="15363" max="15367" width="15.26953125" style="96" customWidth="1"/>
    <col min="15368" max="15368" width="1.26953125" style="96" customWidth="1"/>
    <col min="15369" max="15369" width="13.81640625" style="96" customWidth="1"/>
    <col min="15370" max="15616" width="8" style="96" customWidth="1"/>
    <col min="15617" max="15617" width="15.26953125" style="96" customWidth="1"/>
    <col min="15618" max="15618" width="13.26953125" style="96" customWidth="1"/>
    <col min="15619" max="15623" width="15.26953125" style="96" customWidth="1"/>
    <col min="15624" max="15624" width="1.26953125" style="96" customWidth="1"/>
    <col min="15625" max="15625" width="13.81640625" style="96" customWidth="1"/>
    <col min="15626" max="15872" width="8" style="96" customWidth="1"/>
    <col min="15873" max="15873" width="15.26953125" style="96" customWidth="1"/>
    <col min="15874" max="15874" width="13.26953125" style="96" customWidth="1"/>
    <col min="15875" max="15879" width="15.26953125" style="96" customWidth="1"/>
    <col min="15880" max="15880" width="1.26953125" style="96" customWidth="1"/>
    <col min="15881" max="15881" width="13.81640625" style="96" customWidth="1"/>
    <col min="15882" max="16128" width="8" style="96" customWidth="1"/>
    <col min="16129" max="16129" width="15.26953125" style="96" customWidth="1"/>
    <col min="16130" max="16130" width="13.26953125" style="96" customWidth="1"/>
    <col min="16131" max="16135" width="15.26953125" style="96" customWidth="1"/>
    <col min="16136" max="16136" width="1.26953125" style="96" customWidth="1"/>
    <col min="16137" max="16137" width="13.81640625" style="96" customWidth="1"/>
    <col min="16138" max="16384" width="8" style="96" customWidth="1"/>
  </cols>
  <sheetData>
    <row r="1" spans="1:9" ht="12.75" customHeight="1" x14ac:dyDescent="0.35">
      <c r="A1" s="123" t="s">
        <v>114</v>
      </c>
      <c r="B1" s="123"/>
      <c r="C1" s="123"/>
      <c r="D1" s="123"/>
      <c r="E1" s="123"/>
      <c r="F1" s="123"/>
      <c r="G1" s="123"/>
      <c r="H1" s="123"/>
    </row>
    <row r="2" spans="1:9" ht="15.75" customHeight="1" x14ac:dyDescent="0.35">
      <c r="A2" s="124" t="s">
        <v>115</v>
      </c>
      <c r="B2" s="124"/>
      <c r="C2" s="124"/>
      <c r="D2" s="124"/>
      <c r="E2" s="124"/>
      <c r="F2" s="124"/>
      <c r="G2" s="124"/>
      <c r="H2" s="124"/>
    </row>
    <row r="3" spans="1:9" ht="1.9" customHeight="1" x14ac:dyDescent="0.35"/>
    <row r="4" spans="1:9" ht="11.25" customHeight="1" x14ac:dyDescent="0.35">
      <c r="A4" s="97" t="s">
        <v>116</v>
      </c>
      <c r="B4" s="125" t="s">
        <v>117</v>
      </c>
      <c r="C4" s="125"/>
      <c r="D4" s="125"/>
      <c r="E4" s="125"/>
      <c r="F4" s="125"/>
      <c r="G4" s="125"/>
      <c r="H4" s="125"/>
    </row>
    <row r="5" spans="1:9" ht="1.9" customHeight="1" x14ac:dyDescent="0.35"/>
    <row r="6" spans="1:9" ht="12" customHeight="1" x14ac:dyDescent="0.35">
      <c r="A6" s="126" t="s">
        <v>118</v>
      </c>
      <c r="B6" s="126"/>
      <c r="C6" s="129" t="s">
        <v>119</v>
      </c>
      <c r="D6" s="129"/>
      <c r="E6" s="129" t="s">
        <v>120</v>
      </c>
      <c r="F6" s="129"/>
      <c r="G6" s="129" t="s">
        <v>121</v>
      </c>
      <c r="H6" s="129"/>
      <c r="I6" s="129"/>
    </row>
    <row r="7" spans="1:9" ht="12" customHeight="1" x14ac:dyDescent="0.35">
      <c r="A7" s="127"/>
      <c r="B7" s="128"/>
      <c r="C7" s="98" t="s">
        <v>122</v>
      </c>
      <c r="D7" s="98" t="s">
        <v>123</v>
      </c>
      <c r="E7" s="98" t="s">
        <v>122</v>
      </c>
      <c r="F7" s="98" t="s">
        <v>123</v>
      </c>
      <c r="G7" s="98" t="s">
        <v>122</v>
      </c>
      <c r="H7" s="129" t="s">
        <v>123</v>
      </c>
      <c r="I7" s="129"/>
    </row>
    <row r="8" spans="1:9" ht="11.25" customHeight="1" x14ac:dyDescent="0.35">
      <c r="A8" s="132" t="s">
        <v>124</v>
      </c>
      <c r="B8" s="132"/>
      <c r="C8" s="99">
        <v>91768973.109999999</v>
      </c>
      <c r="D8" s="100"/>
      <c r="E8" s="99">
        <v>8264371470.1499996</v>
      </c>
      <c r="F8" s="99">
        <v>8227021484.0999994</v>
      </c>
      <c r="G8" s="99">
        <v>129118959.16</v>
      </c>
      <c r="H8" s="101"/>
      <c r="I8" s="102"/>
    </row>
    <row r="9" spans="1:9" ht="12" customHeight="1" outlineLevel="1" x14ac:dyDescent="0.35">
      <c r="A9" s="130" t="s">
        <v>125</v>
      </c>
      <c r="B9" s="130"/>
      <c r="C9" s="103"/>
      <c r="D9" s="103"/>
      <c r="E9" s="104">
        <v>41319617.299999997</v>
      </c>
      <c r="F9" s="104">
        <v>41319617.299999997</v>
      </c>
      <c r="G9" s="103"/>
      <c r="H9" s="105"/>
      <c r="I9" s="106"/>
    </row>
    <row r="10" spans="1:9" ht="12" customHeight="1" outlineLevel="2" x14ac:dyDescent="0.35">
      <c r="A10" s="133" t="s">
        <v>126</v>
      </c>
      <c r="B10" s="133"/>
      <c r="C10" s="103"/>
      <c r="D10" s="103"/>
      <c r="E10" s="104">
        <v>41319617.299999997</v>
      </c>
      <c r="F10" s="104">
        <v>41319617.299999997</v>
      </c>
      <c r="G10" s="103"/>
      <c r="H10" s="105"/>
      <c r="I10" s="106"/>
    </row>
    <row r="11" spans="1:9" ht="24" customHeight="1" outlineLevel="1" x14ac:dyDescent="0.35">
      <c r="A11" s="130" t="s">
        <v>127</v>
      </c>
      <c r="B11" s="130"/>
      <c r="C11" s="104">
        <v>730234.69</v>
      </c>
      <c r="D11" s="103"/>
      <c r="E11" s="104">
        <v>7174645087.7800007</v>
      </c>
      <c r="F11" s="104">
        <v>7175301866.8000002</v>
      </c>
      <c r="G11" s="104">
        <v>73455.67</v>
      </c>
      <c r="H11" s="105"/>
      <c r="I11" s="106"/>
    </row>
    <row r="12" spans="1:9" ht="24" customHeight="1" outlineLevel="1" x14ac:dyDescent="0.35">
      <c r="A12" s="130" t="s">
        <v>128</v>
      </c>
      <c r="B12" s="130"/>
      <c r="C12" s="104">
        <v>31853480</v>
      </c>
      <c r="D12" s="103"/>
      <c r="E12" s="103"/>
      <c r="F12" s="103"/>
      <c r="G12" s="104">
        <v>31853480</v>
      </c>
      <c r="H12" s="105"/>
      <c r="I12" s="106"/>
    </row>
    <row r="13" spans="1:9" ht="24" customHeight="1" outlineLevel="1" x14ac:dyDescent="0.35">
      <c r="A13" s="130" t="s">
        <v>129</v>
      </c>
      <c r="B13" s="130"/>
      <c r="C13" s="104">
        <v>59430492.600000001</v>
      </c>
      <c r="D13" s="103"/>
      <c r="E13" s="104">
        <v>1048406765.0700001</v>
      </c>
      <c r="F13" s="104">
        <v>1010400000</v>
      </c>
      <c r="G13" s="104">
        <v>97437257.670000002</v>
      </c>
      <c r="H13" s="105"/>
      <c r="I13" s="106"/>
    </row>
    <row r="14" spans="1:9" ht="36" customHeight="1" outlineLevel="1" x14ac:dyDescent="0.35">
      <c r="A14" s="130" t="s">
        <v>130</v>
      </c>
      <c r="B14" s="130"/>
      <c r="C14" s="103"/>
      <c r="D14" s="104">
        <v>245234.18</v>
      </c>
      <c r="E14" s="103"/>
      <c r="F14" s="103"/>
      <c r="G14" s="103"/>
      <c r="H14" s="131">
        <v>245234.18</v>
      </c>
      <c r="I14" s="131"/>
    </row>
    <row r="15" spans="1:9" ht="21.75" customHeight="1" x14ac:dyDescent="0.35">
      <c r="A15" s="132" t="s">
        <v>131</v>
      </c>
      <c r="B15" s="132"/>
      <c r="C15" s="99">
        <v>529081.53</v>
      </c>
      <c r="D15" s="100"/>
      <c r="E15" s="99">
        <v>29129966.850000001</v>
      </c>
      <c r="F15" s="99">
        <v>25938850.600000001</v>
      </c>
      <c r="G15" s="99">
        <v>3720197.78</v>
      </c>
      <c r="H15" s="101"/>
      <c r="I15" s="102"/>
    </row>
    <row r="16" spans="1:9" ht="36" customHeight="1" outlineLevel="1" x14ac:dyDescent="0.35">
      <c r="A16" s="130" t="s">
        <v>132</v>
      </c>
      <c r="B16" s="130"/>
      <c r="C16" s="103"/>
      <c r="D16" s="103"/>
      <c r="E16" s="104">
        <v>1350000</v>
      </c>
      <c r="F16" s="103"/>
      <c r="G16" s="104">
        <v>1350000</v>
      </c>
      <c r="H16" s="105"/>
      <c r="I16" s="106"/>
    </row>
    <row r="17" spans="1:9" ht="36" customHeight="1" outlineLevel="1" x14ac:dyDescent="0.35">
      <c r="A17" s="130" t="s">
        <v>133</v>
      </c>
      <c r="B17" s="130"/>
      <c r="C17" s="104">
        <v>132798</v>
      </c>
      <c r="D17" s="103"/>
      <c r="E17" s="104">
        <v>6706228</v>
      </c>
      <c r="F17" s="104">
        <v>6839026</v>
      </c>
      <c r="G17" s="103"/>
      <c r="H17" s="105"/>
      <c r="I17" s="106"/>
    </row>
    <row r="18" spans="1:9" ht="36" customHeight="1" outlineLevel="2" x14ac:dyDescent="0.35">
      <c r="A18" s="133" t="s">
        <v>134</v>
      </c>
      <c r="B18" s="133"/>
      <c r="C18" s="104">
        <v>132798</v>
      </c>
      <c r="D18" s="103"/>
      <c r="E18" s="104">
        <v>6706228</v>
      </c>
      <c r="F18" s="104">
        <v>6839026</v>
      </c>
      <c r="G18" s="103"/>
      <c r="H18" s="105"/>
      <c r="I18" s="106"/>
    </row>
    <row r="19" spans="1:9" ht="24" customHeight="1" outlineLevel="1" x14ac:dyDescent="0.35">
      <c r="A19" s="130" t="s">
        <v>135</v>
      </c>
      <c r="B19" s="130"/>
      <c r="C19" s="104">
        <v>396283.53</v>
      </c>
      <c r="D19" s="103"/>
      <c r="E19" s="104">
        <v>21073738.850000001</v>
      </c>
      <c r="F19" s="104">
        <v>19099824.600000001</v>
      </c>
      <c r="G19" s="104">
        <v>2370197.7799999998</v>
      </c>
      <c r="H19" s="105"/>
      <c r="I19" s="106"/>
    </row>
    <row r="20" spans="1:9" ht="24" customHeight="1" outlineLevel="2" x14ac:dyDescent="0.35">
      <c r="A20" s="133" t="s">
        <v>136</v>
      </c>
      <c r="B20" s="133"/>
      <c r="C20" s="104">
        <v>396283.53</v>
      </c>
      <c r="D20" s="103"/>
      <c r="E20" s="104">
        <v>21073738.850000001</v>
      </c>
      <c r="F20" s="104">
        <v>19099824.600000001</v>
      </c>
      <c r="G20" s="104">
        <v>2370197.7799999998</v>
      </c>
      <c r="H20" s="105"/>
      <c r="I20" s="106"/>
    </row>
    <row r="21" spans="1:9" ht="11.25" customHeight="1" x14ac:dyDescent="0.35">
      <c r="A21" s="132" t="s">
        <v>137</v>
      </c>
      <c r="B21" s="132"/>
      <c r="C21" s="99">
        <v>2781764</v>
      </c>
      <c r="D21" s="100"/>
      <c r="E21" s="99">
        <v>6106181.9800000004</v>
      </c>
      <c r="F21" s="99">
        <v>7022824.7199999997</v>
      </c>
      <c r="G21" s="99">
        <v>1865121.26</v>
      </c>
      <c r="H21" s="101"/>
      <c r="I21" s="102"/>
    </row>
    <row r="22" spans="1:9" ht="12" customHeight="1" outlineLevel="1" x14ac:dyDescent="0.35">
      <c r="A22" s="130" t="s">
        <v>138</v>
      </c>
      <c r="B22" s="130"/>
      <c r="C22" s="104">
        <v>571339.28</v>
      </c>
      <c r="D22" s="103"/>
      <c r="E22" s="104">
        <v>5386717.7000000002</v>
      </c>
      <c r="F22" s="104">
        <v>5083475.38</v>
      </c>
      <c r="G22" s="104">
        <v>874581.6</v>
      </c>
      <c r="H22" s="105"/>
      <c r="I22" s="106"/>
    </row>
    <row r="23" spans="1:9" ht="12" customHeight="1" outlineLevel="1" x14ac:dyDescent="0.35">
      <c r="A23" s="130" t="s">
        <v>139</v>
      </c>
      <c r="B23" s="130"/>
      <c r="C23" s="104">
        <v>2210424.7200000002</v>
      </c>
      <c r="D23" s="103"/>
      <c r="E23" s="104">
        <v>719464.28</v>
      </c>
      <c r="F23" s="104">
        <v>1939349.34</v>
      </c>
      <c r="G23" s="104">
        <v>990539.66</v>
      </c>
      <c r="H23" s="105"/>
      <c r="I23" s="106"/>
    </row>
    <row r="24" spans="1:9" ht="21.75" customHeight="1" x14ac:dyDescent="0.35">
      <c r="A24" s="132" t="s">
        <v>140</v>
      </c>
      <c r="B24" s="132"/>
      <c r="C24" s="99">
        <v>292445246.07999998</v>
      </c>
      <c r="D24" s="100"/>
      <c r="E24" s="99">
        <v>216069952.59999999</v>
      </c>
      <c r="F24" s="99">
        <v>8654930.0800000001</v>
      </c>
      <c r="G24" s="99">
        <v>499860268.60000002</v>
      </c>
      <c r="H24" s="101"/>
      <c r="I24" s="102"/>
    </row>
    <row r="25" spans="1:9" ht="24" customHeight="1" outlineLevel="1" x14ac:dyDescent="0.35">
      <c r="A25" s="130" t="s">
        <v>141</v>
      </c>
      <c r="B25" s="130"/>
      <c r="C25" s="104">
        <v>1321440.56</v>
      </c>
      <c r="D25" s="103"/>
      <c r="E25" s="104">
        <v>3161060.81</v>
      </c>
      <c r="F25" s="103"/>
      <c r="G25" s="104">
        <v>4482501.37</v>
      </c>
      <c r="H25" s="105"/>
      <c r="I25" s="106"/>
    </row>
    <row r="26" spans="1:9" ht="24" customHeight="1" outlineLevel="1" x14ac:dyDescent="0.35">
      <c r="A26" s="130" t="s">
        <v>142</v>
      </c>
      <c r="B26" s="130"/>
      <c r="C26" s="104">
        <v>290846527.94999999</v>
      </c>
      <c r="D26" s="103"/>
      <c r="E26" s="104">
        <v>207422840.33000001</v>
      </c>
      <c r="F26" s="104">
        <v>7688930.0800000001</v>
      </c>
      <c r="G26" s="104">
        <v>490580438.19999999</v>
      </c>
      <c r="H26" s="105"/>
      <c r="I26" s="106"/>
    </row>
    <row r="27" spans="1:9" ht="24" customHeight="1" outlineLevel="2" x14ac:dyDescent="0.35">
      <c r="A27" s="133" t="s">
        <v>143</v>
      </c>
      <c r="B27" s="133"/>
      <c r="C27" s="104">
        <v>286424788.48000002</v>
      </c>
      <c r="D27" s="103"/>
      <c r="E27" s="104">
        <v>194731897.00999999</v>
      </c>
      <c r="F27" s="103"/>
      <c r="G27" s="104">
        <v>481156685.49000001</v>
      </c>
      <c r="H27" s="105"/>
      <c r="I27" s="106"/>
    </row>
    <row r="28" spans="1:9" ht="36" customHeight="1" outlineLevel="2" x14ac:dyDescent="0.35">
      <c r="A28" s="133" t="s">
        <v>144</v>
      </c>
      <c r="B28" s="133"/>
      <c r="C28" s="104">
        <v>4419334.41</v>
      </c>
      <c r="D28" s="103"/>
      <c r="E28" s="104">
        <v>12395743.32</v>
      </c>
      <c r="F28" s="104">
        <v>7393730.0800000001</v>
      </c>
      <c r="G28" s="104">
        <v>9421347.6500000004</v>
      </c>
      <c r="H28" s="105"/>
      <c r="I28" s="106"/>
    </row>
    <row r="29" spans="1:9" ht="24" customHeight="1" outlineLevel="2" x14ac:dyDescent="0.35">
      <c r="A29" s="133" t="s">
        <v>145</v>
      </c>
      <c r="B29" s="133"/>
      <c r="C29" s="103"/>
      <c r="D29" s="103"/>
      <c r="E29" s="104">
        <v>295200</v>
      </c>
      <c r="F29" s="104">
        <v>295200</v>
      </c>
      <c r="G29" s="103"/>
      <c r="H29" s="105"/>
      <c r="I29" s="106"/>
    </row>
    <row r="30" spans="1:9" ht="24" customHeight="1" outlineLevel="2" x14ac:dyDescent="0.35">
      <c r="A30" s="133" t="s">
        <v>146</v>
      </c>
      <c r="B30" s="133"/>
      <c r="C30" s="104">
        <v>2405.06</v>
      </c>
      <c r="D30" s="103"/>
      <c r="E30" s="103"/>
      <c r="F30" s="103"/>
      <c r="G30" s="104">
        <v>2405.06</v>
      </c>
      <c r="H30" s="105"/>
      <c r="I30" s="106"/>
    </row>
    <row r="31" spans="1:9" ht="36" customHeight="1" outlineLevel="1" x14ac:dyDescent="0.35">
      <c r="A31" s="130" t="s">
        <v>147</v>
      </c>
      <c r="B31" s="130"/>
      <c r="C31" s="104">
        <v>277277.57</v>
      </c>
      <c r="D31" s="103"/>
      <c r="E31" s="104">
        <v>5486051.46</v>
      </c>
      <c r="F31" s="104">
        <v>966000</v>
      </c>
      <c r="G31" s="104">
        <v>4797329.03</v>
      </c>
      <c r="H31" s="105"/>
      <c r="I31" s="106"/>
    </row>
    <row r="32" spans="1:9" ht="21.75" customHeight="1" x14ac:dyDescent="0.35">
      <c r="A32" s="132" t="s">
        <v>148</v>
      </c>
      <c r="B32" s="132"/>
      <c r="C32" s="99">
        <v>970532435.80999994</v>
      </c>
      <c r="D32" s="100"/>
      <c r="E32" s="99">
        <v>329716086.77999997</v>
      </c>
      <c r="F32" s="99">
        <v>1174986536.1600001</v>
      </c>
      <c r="G32" s="99">
        <v>125261986.43000001</v>
      </c>
      <c r="H32" s="101"/>
      <c r="I32" s="102"/>
    </row>
    <row r="33" spans="1:9" ht="24" customHeight="1" outlineLevel="1" x14ac:dyDescent="0.35">
      <c r="A33" s="130" t="s">
        <v>149</v>
      </c>
      <c r="B33" s="130"/>
      <c r="C33" s="104">
        <v>946281683.89999998</v>
      </c>
      <c r="D33" s="103"/>
      <c r="E33" s="104">
        <v>317591284.48000002</v>
      </c>
      <c r="F33" s="104">
        <v>1171082016.1500001</v>
      </c>
      <c r="G33" s="104">
        <v>92790952.230000004</v>
      </c>
      <c r="H33" s="105"/>
      <c r="I33" s="106"/>
    </row>
    <row r="34" spans="1:9" ht="12" customHeight="1" outlineLevel="1" x14ac:dyDescent="0.35">
      <c r="A34" s="130" t="s">
        <v>150</v>
      </c>
      <c r="B34" s="130"/>
      <c r="C34" s="104">
        <v>24250751.91</v>
      </c>
      <c r="D34" s="103"/>
      <c r="E34" s="104">
        <v>12124802.300000001</v>
      </c>
      <c r="F34" s="104">
        <v>3904520.01</v>
      </c>
      <c r="G34" s="104">
        <v>32471034.199999999</v>
      </c>
      <c r="H34" s="105"/>
      <c r="I34" s="106"/>
    </row>
    <row r="35" spans="1:9" ht="11.25" customHeight="1" x14ac:dyDescent="0.35">
      <c r="A35" s="132" t="s">
        <v>151</v>
      </c>
      <c r="B35" s="132"/>
      <c r="C35" s="100"/>
      <c r="D35" s="100"/>
      <c r="E35" s="99">
        <v>4217341980</v>
      </c>
      <c r="F35" s="100"/>
      <c r="G35" s="99">
        <v>4217341980</v>
      </c>
      <c r="H35" s="101"/>
      <c r="I35" s="102"/>
    </row>
    <row r="36" spans="1:9" ht="24" customHeight="1" outlineLevel="1" x14ac:dyDescent="0.35">
      <c r="A36" s="130" t="s">
        <v>152</v>
      </c>
      <c r="B36" s="130"/>
      <c r="C36" s="103"/>
      <c r="D36" s="103"/>
      <c r="E36" s="104">
        <v>4217341980</v>
      </c>
      <c r="F36" s="103"/>
      <c r="G36" s="104">
        <v>4217341980</v>
      </c>
      <c r="H36" s="105"/>
      <c r="I36" s="106"/>
    </row>
    <row r="37" spans="1:9" ht="11.25" customHeight="1" x14ac:dyDescent="0.35">
      <c r="A37" s="132" t="s">
        <v>153</v>
      </c>
      <c r="B37" s="132"/>
      <c r="C37" s="99">
        <v>81497459.900000006</v>
      </c>
      <c r="D37" s="100"/>
      <c r="E37" s="99">
        <v>4029005.39</v>
      </c>
      <c r="F37" s="99">
        <v>6032982.1200000001</v>
      </c>
      <c r="G37" s="99">
        <v>79493483.170000002</v>
      </c>
      <c r="H37" s="101"/>
      <c r="I37" s="102"/>
    </row>
    <row r="38" spans="1:9" ht="12" customHeight="1" outlineLevel="1" x14ac:dyDescent="0.35">
      <c r="A38" s="130" t="s">
        <v>154</v>
      </c>
      <c r="B38" s="130"/>
      <c r="C38" s="104">
        <v>83702316.579999998</v>
      </c>
      <c r="D38" s="103"/>
      <c r="E38" s="104">
        <v>4029005.39</v>
      </c>
      <c r="F38" s="103"/>
      <c r="G38" s="104">
        <v>87731321.969999999</v>
      </c>
      <c r="H38" s="105"/>
      <c r="I38" s="106"/>
    </row>
    <row r="39" spans="1:9" ht="24" customHeight="1" outlineLevel="1" x14ac:dyDescent="0.35">
      <c r="A39" s="130" t="s">
        <v>155</v>
      </c>
      <c r="B39" s="130"/>
      <c r="C39" s="103"/>
      <c r="D39" s="104">
        <v>2204856.6800000002</v>
      </c>
      <c r="E39" s="103"/>
      <c r="F39" s="104">
        <v>6032982.1200000001</v>
      </c>
      <c r="G39" s="103"/>
      <c r="H39" s="131">
        <v>8237838.7999999998</v>
      </c>
      <c r="I39" s="131"/>
    </row>
    <row r="40" spans="1:9" ht="21.75" customHeight="1" x14ac:dyDescent="0.35">
      <c r="A40" s="132" t="s">
        <v>156</v>
      </c>
      <c r="B40" s="132"/>
      <c r="C40" s="99">
        <v>3158013639.2600002</v>
      </c>
      <c r="D40" s="100"/>
      <c r="E40" s="99">
        <v>1840748443.28</v>
      </c>
      <c r="F40" s="100"/>
      <c r="G40" s="99">
        <v>4998762082.54</v>
      </c>
      <c r="H40" s="101"/>
      <c r="I40" s="102"/>
    </row>
    <row r="41" spans="1:9" ht="24" customHeight="1" outlineLevel="1" x14ac:dyDescent="0.35">
      <c r="A41" s="130" t="s">
        <v>157</v>
      </c>
      <c r="B41" s="130"/>
      <c r="C41" s="104">
        <v>3021056688.9699998</v>
      </c>
      <c r="D41" s="103"/>
      <c r="E41" s="104">
        <v>1811235151.9000001</v>
      </c>
      <c r="F41" s="103"/>
      <c r="G41" s="104">
        <v>4832291840.8699999</v>
      </c>
      <c r="H41" s="105"/>
      <c r="I41" s="106"/>
    </row>
    <row r="42" spans="1:9" ht="36" customHeight="1" outlineLevel="1" x14ac:dyDescent="0.35">
      <c r="A42" s="130" t="s">
        <v>158</v>
      </c>
      <c r="B42" s="130"/>
      <c r="C42" s="103"/>
      <c r="D42" s="103"/>
      <c r="E42" s="104">
        <v>7603802.4699999997</v>
      </c>
      <c r="F42" s="103"/>
      <c r="G42" s="104">
        <v>7603802.4699999997</v>
      </c>
      <c r="H42" s="105"/>
      <c r="I42" s="106"/>
    </row>
    <row r="43" spans="1:9" ht="36" customHeight="1" outlineLevel="1" x14ac:dyDescent="0.35">
      <c r="A43" s="130" t="s">
        <v>159</v>
      </c>
      <c r="B43" s="130"/>
      <c r="C43" s="104">
        <v>83670799.989999995</v>
      </c>
      <c r="D43" s="103"/>
      <c r="E43" s="104">
        <v>8793113.3000000007</v>
      </c>
      <c r="F43" s="103"/>
      <c r="G43" s="104">
        <v>92463913.290000007</v>
      </c>
      <c r="H43" s="105"/>
      <c r="I43" s="106"/>
    </row>
    <row r="44" spans="1:9" ht="36" customHeight="1" outlineLevel="1" x14ac:dyDescent="0.35">
      <c r="A44" s="130" t="s">
        <v>160</v>
      </c>
      <c r="B44" s="130"/>
      <c r="C44" s="104">
        <v>53286150.299999997</v>
      </c>
      <c r="D44" s="103"/>
      <c r="E44" s="104">
        <v>7405359.7999999998</v>
      </c>
      <c r="F44" s="103"/>
      <c r="G44" s="104">
        <v>60691510.100000001</v>
      </c>
      <c r="H44" s="105"/>
      <c r="I44" s="106"/>
    </row>
    <row r="45" spans="1:9" ht="36" customHeight="1" outlineLevel="1" x14ac:dyDescent="0.35">
      <c r="A45" s="130" t="s">
        <v>161</v>
      </c>
      <c r="B45" s="130"/>
      <c r="C45" s="103"/>
      <c r="D45" s="103"/>
      <c r="E45" s="104">
        <v>5711015.8099999996</v>
      </c>
      <c r="F45" s="103"/>
      <c r="G45" s="104">
        <v>5711015.8099999996</v>
      </c>
      <c r="H45" s="105"/>
      <c r="I45" s="106"/>
    </row>
    <row r="46" spans="1:9" ht="11.25" customHeight="1" x14ac:dyDescent="0.35">
      <c r="A46" s="132" t="s">
        <v>162</v>
      </c>
      <c r="B46" s="132"/>
      <c r="C46" s="100"/>
      <c r="D46" s="100"/>
      <c r="E46" s="100"/>
      <c r="F46" s="100"/>
      <c r="G46" s="100"/>
      <c r="H46" s="101"/>
      <c r="I46" s="102"/>
    </row>
    <row r="47" spans="1:9" ht="24" customHeight="1" outlineLevel="1" x14ac:dyDescent="0.35">
      <c r="A47" s="130" t="s">
        <v>163</v>
      </c>
      <c r="B47" s="130"/>
      <c r="C47" s="104">
        <v>101785.72</v>
      </c>
      <c r="D47" s="103"/>
      <c r="E47" s="103"/>
      <c r="F47" s="103"/>
      <c r="G47" s="104">
        <v>101785.72</v>
      </c>
      <c r="H47" s="105"/>
      <c r="I47" s="106"/>
    </row>
    <row r="48" spans="1:9" ht="24" customHeight="1" outlineLevel="1" x14ac:dyDescent="0.35">
      <c r="A48" s="130" t="s">
        <v>164</v>
      </c>
      <c r="B48" s="130"/>
      <c r="C48" s="103"/>
      <c r="D48" s="104">
        <v>101785.72</v>
      </c>
      <c r="E48" s="103"/>
      <c r="F48" s="103"/>
      <c r="G48" s="103"/>
      <c r="H48" s="131">
        <v>101785.72</v>
      </c>
      <c r="I48" s="131"/>
    </row>
    <row r="49" spans="1:9" ht="21.75" customHeight="1" x14ac:dyDescent="0.35">
      <c r="A49" s="132" t="s">
        <v>165</v>
      </c>
      <c r="B49" s="132"/>
      <c r="C49" s="100"/>
      <c r="D49" s="99">
        <v>2394621481.9000001</v>
      </c>
      <c r="E49" s="99">
        <v>996011720.74000001</v>
      </c>
      <c r="F49" s="99">
        <v>71191470.75</v>
      </c>
      <c r="G49" s="100"/>
      <c r="H49" s="134">
        <v>1469801231.9100001</v>
      </c>
      <c r="I49" s="134"/>
    </row>
    <row r="50" spans="1:9" ht="24" customHeight="1" outlineLevel="1" x14ac:dyDescent="0.35">
      <c r="A50" s="130" t="s">
        <v>166</v>
      </c>
      <c r="B50" s="130"/>
      <c r="C50" s="103"/>
      <c r="D50" s="104">
        <v>90160228.329999998</v>
      </c>
      <c r="E50" s="104">
        <v>23316064.100000001</v>
      </c>
      <c r="F50" s="104">
        <v>11836004.960000001</v>
      </c>
      <c r="G50" s="103"/>
      <c r="H50" s="131">
        <v>78680169.189999998</v>
      </c>
      <c r="I50" s="131"/>
    </row>
    <row r="51" spans="1:9" ht="24" customHeight="1" outlineLevel="1" x14ac:dyDescent="0.35">
      <c r="A51" s="130" t="s">
        <v>167</v>
      </c>
      <c r="B51" s="130"/>
      <c r="C51" s="103"/>
      <c r="D51" s="104">
        <v>2304461253.5699997</v>
      </c>
      <c r="E51" s="104">
        <v>972695656.63999999</v>
      </c>
      <c r="F51" s="104">
        <v>59355465.789999999</v>
      </c>
      <c r="G51" s="103"/>
      <c r="H51" s="131">
        <v>1391121062.72</v>
      </c>
      <c r="I51" s="131"/>
    </row>
    <row r="52" spans="1:9" ht="11.25" customHeight="1" x14ac:dyDescent="0.35">
      <c r="A52" s="132" t="s">
        <v>168</v>
      </c>
      <c r="B52" s="132"/>
      <c r="C52" s="100"/>
      <c r="D52" s="99">
        <v>997385.76</v>
      </c>
      <c r="E52" s="99">
        <v>40761500.490000002</v>
      </c>
      <c r="F52" s="99">
        <v>44040088.039999999</v>
      </c>
      <c r="G52" s="100"/>
      <c r="H52" s="134">
        <v>4275973.3099999996</v>
      </c>
      <c r="I52" s="134"/>
    </row>
    <row r="53" spans="1:9" ht="36" customHeight="1" outlineLevel="1" x14ac:dyDescent="0.35">
      <c r="A53" s="130" t="s">
        <v>169</v>
      </c>
      <c r="B53" s="130"/>
      <c r="C53" s="103"/>
      <c r="D53" s="103"/>
      <c r="E53" s="104">
        <v>2817476</v>
      </c>
      <c r="F53" s="104">
        <v>2817476.26</v>
      </c>
      <c r="G53" s="103"/>
      <c r="H53" s="135">
        <v>0.26</v>
      </c>
      <c r="I53" s="135"/>
    </row>
    <row r="54" spans="1:9" ht="24" customHeight="1" outlineLevel="1" x14ac:dyDescent="0.35">
      <c r="A54" s="130" t="s">
        <v>170</v>
      </c>
      <c r="B54" s="130"/>
      <c r="C54" s="103"/>
      <c r="D54" s="104">
        <v>34888.269999999997</v>
      </c>
      <c r="E54" s="104">
        <v>13399542</v>
      </c>
      <c r="F54" s="104">
        <v>15733752.550000001</v>
      </c>
      <c r="G54" s="103"/>
      <c r="H54" s="131">
        <v>2369098.8199999998</v>
      </c>
      <c r="I54" s="131"/>
    </row>
    <row r="55" spans="1:9" ht="24" customHeight="1" outlineLevel="1" x14ac:dyDescent="0.35">
      <c r="A55" s="130" t="s">
        <v>171</v>
      </c>
      <c r="B55" s="130"/>
      <c r="C55" s="103"/>
      <c r="D55" s="107">
        <v>0.46</v>
      </c>
      <c r="E55" s="104">
        <v>295200</v>
      </c>
      <c r="F55" s="104">
        <v>295200</v>
      </c>
      <c r="G55" s="103"/>
      <c r="H55" s="135">
        <v>0.46</v>
      </c>
      <c r="I55" s="135"/>
    </row>
    <row r="56" spans="1:9" ht="24" customHeight="1" outlineLevel="2" x14ac:dyDescent="0.35">
      <c r="A56" s="133" t="s">
        <v>172</v>
      </c>
      <c r="B56" s="133"/>
      <c r="C56" s="103"/>
      <c r="D56" s="107">
        <v>0.46</v>
      </c>
      <c r="E56" s="104">
        <v>295200</v>
      </c>
      <c r="F56" s="104">
        <v>295200</v>
      </c>
      <c r="G56" s="103"/>
      <c r="H56" s="135">
        <v>0.46</v>
      </c>
      <c r="I56" s="135"/>
    </row>
    <row r="57" spans="1:9" ht="12" customHeight="1" outlineLevel="1" x14ac:dyDescent="0.35">
      <c r="A57" s="130" t="s">
        <v>173</v>
      </c>
      <c r="B57" s="130"/>
      <c r="C57" s="103"/>
      <c r="D57" s="103"/>
      <c r="E57" s="104">
        <v>9920066</v>
      </c>
      <c r="F57" s="104">
        <v>11826939.77</v>
      </c>
      <c r="G57" s="103"/>
      <c r="H57" s="131">
        <v>1906873.77</v>
      </c>
      <c r="I57" s="131"/>
    </row>
    <row r="58" spans="1:9" ht="24" customHeight="1" outlineLevel="1" x14ac:dyDescent="0.35">
      <c r="A58" s="130" t="s">
        <v>174</v>
      </c>
      <c r="B58" s="130"/>
      <c r="C58" s="103"/>
      <c r="D58" s="104">
        <v>21605</v>
      </c>
      <c r="E58" s="104">
        <v>90777</v>
      </c>
      <c r="F58" s="104">
        <v>69172</v>
      </c>
      <c r="G58" s="103"/>
      <c r="H58" s="105"/>
      <c r="I58" s="106"/>
    </row>
    <row r="59" spans="1:9" ht="12" customHeight="1" outlineLevel="1" x14ac:dyDescent="0.35">
      <c r="A59" s="130" t="s">
        <v>175</v>
      </c>
      <c r="B59" s="130"/>
      <c r="C59" s="103"/>
      <c r="D59" s="104">
        <v>940892.03</v>
      </c>
      <c r="E59" s="104">
        <v>14238439.49</v>
      </c>
      <c r="F59" s="104">
        <v>13297547.460000001</v>
      </c>
      <c r="G59" s="103"/>
      <c r="H59" s="105"/>
      <c r="I59" s="106"/>
    </row>
    <row r="60" spans="1:9" ht="32.25" customHeight="1" x14ac:dyDescent="0.35">
      <c r="A60" s="132" t="s">
        <v>176</v>
      </c>
      <c r="B60" s="132"/>
      <c r="C60" s="100"/>
      <c r="D60" s="99">
        <v>15151</v>
      </c>
      <c r="E60" s="99">
        <v>19149298.32</v>
      </c>
      <c r="F60" s="99">
        <v>23033182.449999999</v>
      </c>
      <c r="G60" s="100"/>
      <c r="H60" s="134">
        <v>3899035.13</v>
      </c>
      <c r="I60" s="134"/>
    </row>
    <row r="61" spans="1:9" ht="24" customHeight="1" outlineLevel="1" x14ac:dyDescent="0.35">
      <c r="A61" s="130" t="s">
        <v>177</v>
      </c>
      <c r="B61" s="130"/>
      <c r="C61" s="103"/>
      <c r="D61" s="104">
        <v>2525</v>
      </c>
      <c r="E61" s="104">
        <v>4134468</v>
      </c>
      <c r="F61" s="104">
        <v>5010925</v>
      </c>
      <c r="G61" s="103"/>
      <c r="H61" s="131">
        <v>878982</v>
      </c>
      <c r="I61" s="131"/>
    </row>
    <row r="62" spans="1:9" ht="24" customHeight="1" outlineLevel="2" x14ac:dyDescent="0.35">
      <c r="A62" s="133" t="s">
        <v>178</v>
      </c>
      <c r="B62" s="133"/>
      <c r="C62" s="103"/>
      <c r="D62" s="103"/>
      <c r="E62" s="104">
        <v>1347252</v>
      </c>
      <c r="F62" s="104">
        <v>1634846</v>
      </c>
      <c r="G62" s="103"/>
      <c r="H62" s="131">
        <v>287594</v>
      </c>
      <c r="I62" s="131"/>
    </row>
    <row r="63" spans="1:9" ht="36" customHeight="1" outlineLevel="2" x14ac:dyDescent="0.35">
      <c r="A63" s="133" t="s">
        <v>179</v>
      </c>
      <c r="B63" s="133"/>
      <c r="C63" s="103"/>
      <c r="D63" s="104">
        <v>2525</v>
      </c>
      <c r="E63" s="104">
        <v>1220610</v>
      </c>
      <c r="F63" s="104">
        <v>1471766</v>
      </c>
      <c r="G63" s="103"/>
      <c r="H63" s="131">
        <v>253681</v>
      </c>
      <c r="I63" s="131"/>
    </row>
    <row r="64" spans="1:9" ht="36" customHeight="1" outlineLevel="2" x14ac:dyDescent="0.35">
      <c r="A64" s="133" t="s">
        <v>180</v>
      </c>
      <c r="B64" s="133"/>
      <c r="C64" s="103"/>
      <c r="D64" s="103"/>
      <c r="E64" s="104">
        <v>1566606</v>
      </c>
      <c r="F64" s="104">
        <v>1904313</v>
      </c>
      <c r="G64" s="103"/>
      <c r="H64" s="131">
        <v>337707</v>
      </c>
      <c r="I64" s="131"/>
    </row>
    <row r="65" spans="1:9" ht="24" customHeight="1" outlineLevel="1" x14ac:dyDescent="0.35">
      <c r="A65" s="130" t="s">
        <v>181</v>
      </c>
      <c r="B65" s="130"/>
      <c r="C65" s="103"/>
      <c r="D65" s="104">
        <v>12626</v>
      </c>
      <c r="E65" s="104">
        <v>15014830.32</v>
      </c>
      <c r="F65" s="104">
        <v>18022257.449999999</v>
      </c>
      <c r="G65" s="103"/>
      <c r="H65" s="131">
        <v>3020053.13</v>
      </c>
      <c r="I65" s="131"/>
    </row>
    <row r="66" spans="1:9" ht="21.75" customHeight="1" x14ac:dyDescent="0.35">
      <c r="A66" s="132" t="s">
        <v>182</v>
      </c>
      <c r="B66" s="132"/>
      <c r="C66" s="100"/>
      <c r="D66" s="99">
        <v>326591218.92000002</v>
      </c>
      <c r="E66" s="99">
        <v>5908558572.1099997</v>
      </c>
      <c r="F66" s="99">
        <v>6334713366.1599998</v>
      </c>
      <c r="G66" s="100"/>
      <c r="H66" s="134">
        <v>752746012.97000003</v>
      </c>
      <c r="I66" s="134"/>
    </row>
    <row r="67" spans="1:9" ht="36" customHeight="1" outlineLevel="1" x14ac:dyDescent="0.35">
      <c r="A67" s="130" t="s">
        <v>183</v>
      </c>
      <c r="B67" s="130"/>
      <c r="C67" s="103"/>
      <c r="D67" s="104">
        <v>325486364.92000002</v>
      </c>
      <c r="E67" s="104">
        <v>1518970807.7500002</v>
      </c>
      <c r="F67" s="104">
        <v>1945129401.8</v>
      </c>
      <c r="G67" s="103"/>
      <c r="H67" s="131">
        <v>751644958.97000003</v>
      </c>
      <c r="I67" s="131"/>
    </row>
    <row r="68" spans="1:9" ht="24" customHeight="1" outlineLevel="1" x14ac:dyDescent="0.35">
      <c r="A68" s="130" t="s">
        <v>184</v>
      </c>
      <c r="B68" s="130"/>
      <c r="C68" s="103"/>
      <c r="D68" s="103"/>
      <c r="E68" s="104">
        <v>175595221.61000001</v>
      </c>
      <c r="F68" s="104">
        <v>175595221.61000001</v>
      </c>
      <c r="G68" s="103"/>
      <c r="H68" s="105"/>
      <c r="I68" s="106"/>
    </row>
    <row r="69" spans="1:9" ht="24" customHeight="1" outlineLevel="1" x14ac:dyDescent="0.35">
      <c r="A69" s="130" t="s">
        <v>185</v>
      </c>
      <c r="B69" s="130"/>
      <c r="C69" s="103"/>
      <c r="D69" s="104">
        <v>1104854</v>
      </c>
      <c r="E69" s="104">
        <v>4213992542.75</v>
      </c>
      <c r="F69" s="104">
        <v>4213988742.75</v>
      </c>
      <c r="G69" s="103"/>
      <c r="H69" s="131">
        <v>1101054</v>
      </c>
      <c r="I69" s="131"/>
    </row>
    <row r="70" spans="1:9" ht="24" customHeight="1" outlineLevel="2" x14ac:dyDescent="0.35">
      <c r="A70" s="133" t="s">
        <v>186</v>
      </c>
      <c r="B70" s="133"/>
      <c r="C70" s="103"/>
      <c r="D70" s="103"/>
      <c r="E70" s="104">
        <v>139048.75</v>
      </c>
      <c r="F70" s="104">
        <v>139048.75</v>
      </c>
      <c r="G70" s="103"/>
      <c r="H70" s="105"/>
      <c r="I70" s="106"/>
    </row>
    <row r="71" spans="1:9" ht="24" customHeight="1" outlineLevel="2" x14ac:dyDescent="0.35">
      <c r="A71" s="133" t="s">
        <v>187</v>
      </c>
      <c r="B71" s="133"/>
      <c r="C71" s="103"/>
      <c r="D71" s="104">
        <v>1104854</v>
      </c>
      <c r="E71" s="104">
        <v>12000</v>
      </c>
      <c r="F71" s="104">
        <v>8200</v>
      </c>
      <c r="G71" s="103"/>
      <c r="H71" s="131">
        <v>1101054</v>
      </c>
      <c r="I71" s="131"/>
    </row>
    <row r="72" spans="1:9" ht="24" customHeight="1" outlineLevel="2" x14ac:dyDescent="0.35">
      <c r="A72" s="133" t="s">
        <v>188</v>
      </c>
      <c r="B72" s="133"/>
      <c r="C72" s="103"/>
      <c r="D72" s="103"/>
      <c r="E72" s="104">
        <v>4213841494</v>
      </c>
      <c r="F72" s="104">
        <v>4213841494</v>
      </c>
      <c r="G72" s="103"/>
      <c r="H72" s="105"/>
      <c r="I72" s="106"/>
    </row>
    <row r="73" spans="1:9" ht="21.75" customHeight="1" x14ac:dyDescent="0.35">
      <c r="A73" s="132" t="s">
        <v>189</v>
      </c>
      <c r="B73" s="132"/>
      <c r="C73" s="100"/>
      <c r="D73" s="99">
        <v>3408380</v>
      </c>
      <c r="E73" s="99">
        <v>4920086.6100000003</v>
      </c>
      <c r="F73" s="100"/>
      <c r="G73" s="100"/>
      <c r="H73" s="136">
        <v>-1511706.61</v>
      </c>
      <c r="I73" s="136"/>
    </row>
    <row r="74" spans="1:9" ht="36" customHeight="1" outlineLevel="1" x14ac:dyDescent="0.35">
      <c r="A74" s="130" t="s">
        <v>190</v>
      </c>
      <c r="B74" s="130"/>
      <c r="C74" s="103"/>
      <c r="D74" s="104">
        <v>3408380</v>
      </c>
      <c r="E74" s="104">
        <v>4920086.6100000003</v>
      </c>
      <c r="F74" s="103"/>
      <c r="G74" s="103"/>
      <c r="H74" s="137">
        <v>-1511706.61</v>
      </c>
      <c r="I74" s="137"/>
    </row>
    <row r="75" spans="1:9" ht="21.75" customHeight="1" x14ac:dyDescent="0.35">
      <c r="A75" s="132" t="s">
        <v>191</v>
      </c>
      <c r="B75" s="132"/>
      <c r="C75" s="100"/>
      <c r="D75" s="99">
        <v>1262425080.4099998</v>
      </c>
      <c r="E75" s="99">
        <v>70455000</v>
      </c>
      <c r="F75" s="99">
        <v>545000000</v>
      </c>
      <c r="G75" s="100"/>
      <c r="H75" s="134">
        <v>1736970080.4099998</v>
      </c>
      <c r="I75" s="134"/>
    </row>
    <row r="76" spans="1:9" ht="24" customHeight="1" outlineLevel="1" x14ac:dyDescent="0.35">
      <c r="A76" s="130" t="s">
        <v>192</v>
      </c>
      <c r="B76" s="130"/>
      <c r="C76" s="103"/>
      <c r="D76" s="104">
        <v>1262425080.4099998</v>
      </c>
      <c r="E76" s="104">
        <v>70455000</v>
      </c>
      <c r="F76" s="104">
        <v>545000000</v>
      </c>
      <c r="G76" s="103"/>
      <c r="H76" s="131">
        <v>1736970080.4099998</v>
      </c>
      <c r="I76" s="131"/>
    </row>
    <row r="77" spans="1:9" ht="21.75" customHeight="1" x14ac:dyDescent="0.35">
      <c r="A77" s="132" t="s">
        <v>193</v>
      </c>
      <c r="B77" s="132"/>
      <c r="C77" s="100"/>
      <c r="D77" s="99">
        <v>170681668</v>
      </c>
      <c r="E77" s="100"/>
      <c r="F77" s="100"/>
      <c r="G77" s="100"/>
      <c r="H77" s="134">
        <v>170681668</v>
      </c>
      <c r="I77" s="134"/>
    </row>
    <row r="78" spans="1:9" ht="24" customHeight="1" outlineLevel="1" x14ac:dyDescent="0.35">
      <c r="A78" s="130" t="s">
        <v>194</v>
      </c>
      <c r="B78" s="130"/>
      <c r="C78" s="103"/>
      <c r="D78" s="104">
        <v>170681668</v>
      </c>
      <c r="E78" s="103"/>
      <c r="F78" s="103"/>
      <c r="G78" s="103"/>
      <c r="H78" s="131">
        <v>170681668</v>
      </c>
      <c r="I78" s="131"/>
    </row>
    <row r="79" spans="1:9" ht="11.25" customHeight="1" x14ac:dyDescent="0.35">
      <c r="A79" s="132" t="s">
        <v>195</v>
      </c>
      <c r="B79" s="132"/>
      <c r="C79" s="100"/>
      <c r="D79" s="99">
        <v>123120000</v>
      </c>
      <c r="E79" s="100"/>
      <c r="F79" s="99">
        <v>5562587451.0300007</v>
      </c>
      <c r="G79" s="100"/>
      <c r="H79" s="134">
        <v>5685707451.0300007</v>
      </c>
      <c r="I79" s="134"/>
    </row>
    <row r="80" spans="1:9" ht="12" customHeight="1" outlineLevel="1" x14ac:dyDescent="0.35">
      <c r="A80" s="130" t="s">
        <v>196</v>
      </c>
      <c r="B80" s="130"/>
      <c r="C80" s="103"/>
      <c r="D80" s="104">
        <v>123120000</v>
      </c>
      <c r="E80" s="103"/>
      <c r="F80" s="104">
        <v>5562587451.0300007</v>
      </c>
      <c r="G80" s="103"/>
      <c r="H80" s="131">
        <v>5685707451.0300007</v>
      </c>
      <c r="I80" s="131"/>
    </row>
    <row r="81" spans="1:9" ht="11.25" customHeight="1" x14ac:dyDescent="0.35">
      <c r="A81" s="132" t="s">
        <v>197</v>
      </c>
      <c r="B81" s="132"/>
      <c r="C81" s="100"/>
      <c r="D81" s="99">
        <v>1256683113.23</v>
      </c>
      <c r="E81" s="100"/>
      <c r="F81" s="99">
        <v>455000</v>
      </c>
      <c r="G81" s="100"/>
      <c r="H81" s="134">
        <v>1257138113.23</v>
      </c>
      <c r="I81" s="134"/>
    </row>
    <row r="82" spans="1:9" ht="60" customHeight="1" outlineLevel="1" x14ac:dyDescent="0.35">
      <c r="A82" s="130" t="s">
        <v>198</v>
      </c>
      <c r="B82" s="130"/>
      <c r="C82" s="103"/>
      <c r="D82" s="104">
        <v>1256683113.23</v>
      </c>
      <c r="E82" s="103"/>
      <c r="F82" s="104">
        <v>455000</v>
      </c>
      <c r="G82" s="103"/>
      <c r="H82" s="131">
        <v>1257138113.23</v>
      </c>
      <c r="I82" s="131"/>
    </row>
    <row r="83" spans="1:9" ht="21.75" customHeight="1" x14ac:dyDescent="0.35">
      <c r="A83" s="132" t="s">
        <v>199</v>
      </c>
      <c r="B83" s="132"/>
      <c r="C83" s="100"/>
      <c r="D83" s="108">
        <v>-940974879.52999997</v>
      </c>
      <c r="E83" s="100"/>
      <c r="F83" s="108">
        <v>-83308900.909999996</v>
      </c>
      <c r="G83" s="100"/>
      <c r="H83" s="136">
        <v>-1024283780.4400001</v>
      </c>
      <c r="I83" s="136"/>
    </row>
    <row r="84" spans="1:9" ht="36" customHeight="1" outlineLevel="1" x14ac:dyDescent="0.35">
      <c r="A84" s="130" t="s">
        <v>200</v>
      </c>
      <c r="B84" s="130"/>
      <c r="C84" s="103"/>
      <c r="D84" s="109">
        <v>-326398378.99000001</v>
      </c>
      <c r="E84" s="103"/>
      <c r="F84" s="109">
        <v>-83308900.909999996</v>
      </c>
      <c r="G84" s="103"/>
      <c r="H84" s="137">
        <v>-409707279.89999998</v>
      </c>
      <c r="I84" s="137"/>
    </row>
    <row r="85" spans="1:9" ht="36" customHeight="1" outlineLevel="1" x14ac:dyDescent="0.35">
      <c r="A85" s="130" t="s">
        <v>201</v>
      </c>
      <c r="B85" s="130"/>
      <c r="C85" s="103"/>
      <c r="D85" s="109">
        <v>-614576500.53999996</v>
      </c>
      <c r="E85" s="103"/>
      <c r="F85" s="103"/>
      <c r="G85" s="103"/>
      <c r="H85" s="137">
        <v>-614576500.53999996</v>
      </c>
      <c r="I85" s="137"/>
    </row>
    <row r="86" spans="1:9" ht="21.75" customHeight="1" x14ac:dyDescent="0.35">
      <c r="A86" s="132" t="s">
        <v>202</v>
      </c>
      <c r="B86" s="132"/>
      <c r="C86" s="100"/>
      <c r="D86" s="100"/>
      <c r="E86" s="99">
        <v>72231284.530000001</v>
      </c>
      <c r="F86" s="99">
        <v>72231284.530000001</v>
      </c>
      <c r="G86" s="100"/>
      <c r="H86" s="101"/>
      <c r="I86" s="102"/>
    </row>
    <row r="87" spans="1:9" ht="24" customHeight="1" outlineLevel="1" x14ac:dyDescent="0.35">
      <c r="A87" s="130" t="s">
        <v>203</v>
      </c>
      <c r="B87" s="130"/>
      <c r="C87" s="103"/>
      <c r="D87" s="103"/>
      <c r="E87" s="104">
        <v>72231284.530000001</v>
      </c>
      <c r="F87" s="104">
        <v>72231284.530000001</v>
      </c>
      <c r="G87" s="103"/>
      <c r="H87" s="105"/>
      <c r="I87" s="106"/>
    </row>
    <row r="88" spans="1:9" ht="21.75" customHeight="1" x14ac:dyDescent="0.35">
      <c r="A88" s="132" t="s">
        <v>204</v>
      </c>
      <c r="B88" s="132"/>
      <c r="C88" s="100"/>
      <c r="D88" s="100"/>
      <c r="E88" s="99">
        <v>21073738.850000001</v>
      </c>
      <c r="F88" s="99">
        <v>21073738.850000001</v>
      </c>
      <c r="G88" s="100"/>
      <c r="H88" s="101"/>
      <c r="I88" s="102"/>
    </row>
    <row r="89" spans="1:9" ht="24" customHeight="1" outlineLevel="1" x14ac:dyDescent="0.35">
      <c r="A89" s="130" t="s">
        <v>205</v>
      </c>
      <c r="B89" s="130"/>
      <c r="C89" s="103"/>
      <c r="D89" s="103"/>
      <c r="E89" s="104">
        <v>21073738.850000001</v>
      </c>
      <c r="F89" s="104">
        <v>21073738.850000001</v>
      </c>
      <c r="G89" s="103"/>
      <c r="H89" s="105"/>
      <c r="I89" s="106"/>
    </row>
    <row r="90" spans="1:9" ht="11.25" customHeight="1" x14ac:dyDescent="0.35">
      <c r="A90" s="132" t="s">
        <v>206</v>
      </c>
      <c r="B90" s="132"/>
      <c r="C90" s="100"/>
      <c r="D90" s="100"/>
      <c r="E90" s="99">
        <v>51157545.68</v>
      </c>
      <c r="F90" s="99">
        <v>51157545.68</v>
      </c>
      <c r="G90" s="100"/>
      <c r="H90" s="101"/>
      <c r="I90" s="102"/>
    </row>
    <row r="91" spans="1:9" ht="24" customHeight="1" outlineLevel="1" x14ac:dyDescent="0.35">
      <c r="A91" s="130" t="s">
        <v>207</v>
      </c>
      <c r="B91" s="130"/>
      <c r="C91" s="103"/>
      <c r="D91" s="103"/>
      <c r="E91" s="104">
        <v>51157545.68</v>
      </c>
      <c r="F91" s="104">
        <v>51157545.68</v>
      </c>
      <c r="G91" s="103"/>
      <c r="H91" s="105"/>
      <c r="I91" s="106"/>
    </row>
    <row r="92" spans="1:9" ht="22.9" customHeight="1" x14ac:dyDescent="0.35">
      <c r="A92" s="132" t="s">
        <v>208</v>
      </c>
      <c r="B92" s="132"/>
      <c r="C92" s="100"/>
      <c r="D92" s="100"/>
      <c r="E92" s="99">
        <v>90773210.200000003</v>
      </c>
      <c r="F92" s="99">
        <v>90773210.200000003</v>
      </c>
      <c r="G92" s="100"/>
      <c r="H92" s="101"/>
      <c r="I92" s="102"/>
    </row>
    <row r="93" spans="1:9" ht="24" customHeight="1" outlineLevel="1" x14ac:dyDescent="0.35">
      <c r="A93" s="130" t="s">
        <v>209</v>
      </c>
      <c r="B93" s="130"/>
      <c r="C93" s="103"/>
      <c r="D93" s="103"/>
      <c r="E93" s="104">
        <v>69890013.900000006</v>
      </c>
      <c r="F93" s="104">
        <v>69890013.900000006</v>
      </c>
      <c r="G93" s="103"/>
      <c r="H93" s="105"/>
      <c r="I93" s="106"/>
    </row>
    <row r="94" spans="1:9" ht="24" customHeight="1" outlineLevel="1" x14ac:dyDescent="0.35">
      <c r="A94" s="130" t="s">
        <v>210</v>
      </c>
      <c r="B94" s="130"/>
      <c r="C94" s="103"/>
      <c r="D94" s="103"/>
      <c r="E94" s="104">
        <v>20883196.300000001</v>
      </c>
      <c r="F94" s="104">
        <v>20883196.300000001</v>
      </c>
      <c r="G94" s="103"/>
      <c r="H94" s="105"/>
      <c r="I94" s="106"/>
    </row>
    <row r="95" spans="1:9" ht="11.25" customHeight="1" x14ac:dyDescent="0.35">
      <c r="A95" s="132" t="s">
        <v>211</v>
      </c>
      <c r="B95" s="132"/>
      <c r="C95" s="100"/>
      <c r="D95" s="100"/>
      <c r="E95" s="99">
        <v>64766975.240000002</v>
      </c>
      <c r="F95" s="99">
        <v>64766975.240000002</v>
      </c>
      <c r="G95" s="100"/>
      <c r="H95" s="101"/>
      <c r="I95" s="102"/>
    </row>
    <row r="96" spans="1:9" ht="24" customHeight="1" outlineLevel="1" x14ac:dyDescent="0.35">
      <c r="A96" s="130" t="s">
        <v>212</v>
      </c>
      <c r="B96" s="130"/>
      <c r="C96" s="103"/>
      <c r="D96" s="103"/>
      <c r="E96" s="104">
        <v>64536107.969999999</v>
      </c>
      <c r="F96" s="104">
        <v>64536107.969999999</v>
      </c>
      <c r="G96" s="103"/>
      <c r="H96" s="105"/>
      <c r="I96" s="106"/>
    </row>
    <row r="97" spans="1:9" ht="12" customHeight="1" outlineLevel="1" x14ac:dyDescent="0.35">
      <c r="A97" s="130" t="s">
        <v>213</v>
      </c>
      <c r="B97" s="130"/>
      <c r="C97" s="103"/>
      <c r="D97" s="103"/>
      <c r="E97" s="104">
        <v>230867.27</v>
      </c>
      <c r="F97" s="104">
        <v>230867.27</v>
      </c>
      <c r="G97" s="103"/>
      <c r="H97" s="105"/>
      <c r="I97" s="106"/>
    </row>
    <row r="98" spans="1:9" ht="12" customHeight="1" x14ac:dyDescent="0.35">
      <c r="A98" s="138" t="s">
        <v>70</v>
      </c>
      <c r="B98" s="138"/>
      <c r="C98" s="110">
        <v>4597568599.6899996</v>
      </c>
      <c r="D98" s="110">
        <v>4597568599.6899996</v>
      </c>
      <c r="E98" s="110">
        <v>22247372019.799999</v>
      </c>
      <c r="F98" s="110">
        <v>22247372019.799999</v>
      </c>
      <c r="G98" s="110">
        <v>10055424078.940001</v>
      </c>
      <c r="H98" s="139">
        <v>10055424078.940001</v>
      </c>
      <c r="I98" s="139"/>
    </row>
    <row r="102" spans="1:9" x14ac:dyDescent="0.35">
      <c r="F102" s="111">
        <v>45473</v>
      </c>
    </row>
    <row r="103" spans="1:9" x14ac:dyDescent="0.35">
      <c r="A103" s="112" t="s">
        <v>156</v>
      </c>
      <c r="B103" s="113">
        <v>3158013639.2600002</v>
      </c>
      <c r="C103" s="114"/>
      <c r="D103" s="113">
        <v>1840748443.28</v>
      </c>
      <c r="E103" s="114"/>
      <c r="F103" s="113">
        <v>4998762082.54</v>
      </c>
      <c r="G103" s="114"/>
    </row>
    <row r="104" spans="1:9" x14ac:dyDescent="0.35">
      <c r="A104" s="115" t="s">
        <v>157</v>
      </c>
      <c r="B104" s="116">
        <v>3021056688.9699998</v>
      </c>
      <c r="C104" s="117"/>
      <c r="D104" s="116">
        <v>1811235151.9000001</v>
      </c>
      <c r="E104" s="117"/>
      <c r="F104" s="116">
        <v>4832291840.8699999</v>
      </c>
      <c r="G104" s="117"/>
    </row>
    <row r="105" spans="1:9" x14ac:dyDescent="0.35">
      <c r="A105" s="115" t="s">
        <v>158</v>
      </c>
      <c r="B105" s="117"/>
      <c r="C105" s="117"/>
      <c r="D105" s="116">
        <v>7603802.4699999997</v>
      </c>
      <c r="E105" s="117"/>
      <c r="F105" s="116">
        <v>7603802.4699999997</v>
      </c>
      <c r="G105" s="117"/>
    </row>
    <row r="106" spans="1:9" x14ac:dyDescent="0.35">
      <c r="A106" s="115" t="s">
        <v>159</v>
      </c>
      <c r="B106" s="116">
        <v>83670799.989999995</v>
      </c>
      <c r="C106" s="117"/>
      <c r="D106" s="116">
        <v>8793113.3000000007</v>
      </c>
      <c r="E106" s="117"/>
      <c r="F106" s="116">
        <v>92463913.290000007</v>
      </c>
      <c r="G106" s="117"/>
    </row>
    <row r="107" spans="1:9" x14ac:dyDescent="0.35">
      <c r="A107" s="115" t="s">
        <v>160</v>
      </c>
      <c r="B107" s="116">
        <v>53286150.299999997</v>
      </c>
      <c r="C107" s="117"/>
      <c r="D107" s="116">
        <v>7405359.7999999998</v>
      </c>
      <c r="E107" s="117"/>
      <c r="F107" s="116">
        <v>60691510.100000001</v>
      </c>
      <c r="G107" s="117"/>
    </row>
    <row r="108" spans="1:9" x14ac:dyDescent="0.35">
      <c r="A108" s="115" t="s">
        <v>161</v>
      </c>
      <c r="B108" s="117"/>
      <c r="C108" s="117"/>
      <c r="D108" s="116">
        <v>5711015.8099999996</v>
      </c>
      <c r="E108" s="117"/>
      <c r="F108" s="116">
        <v>5711015.8099999996</v>
      </c>
      <c r="G108" s="117"/>
    </row>
  </sheetData>
  <mergeCells count="135">
    <mergeCell ref="A94:B94"/>
    <mergeCell ref="A95:B95"/>
    <mergeCell ref="A96:B96"/>
    <mergeCell ref="A97:B97"/>
    <mergeCell ref="A98:B98"/>
    <mergeCell ref="H98:I98"/>
    <mergeCell ref="A88:B88"/>
    <mergeCell ref="A89:B89"/>
    <mergeCell ref="A90:B90"/>
    <mergeCell ref="A91:B91"/>
    <mergeCell ref="A92:B92"/>
    <mergeCell ref="A93:B93"/>
    <mergeCell ref="A84:B84"/>
    <mergeCell ref="H84:I84"/>
    <mergeCell ref="A85:B85"/>
    <mergeCell ref="H85:I85"/>
    <mergeCell ref="A86:B86"/>
    <mergeCell ref="A87:B87"/>
    <mergeCell ref="A81:B81"/>
    <mergeCell ref="H81:I81"/>
    <mergeCell ref="A82:B82"/>
    <mergeCell ref="H82:I82"/>
    <mergeCell ref="A83:B83"/>
    <mergeCell ref="H83:I83"/>
    <mergeCell ref="A78:B78"/>
    <mergeCell ref="H78:I78"/>
    <mergeCell ref="A79:B79"/>
    <mergeCell ref="H79:I79"/>
    <mergeCell ref="A80:B80"/>
    <mergeCell ref="H80:I80"/>
    <mergeCell ref="A75:B75"/>
    <mergeCell ref="H75:I75"/>
    <mergeCell ref="A76:B76"/>
    <mergeCell ref="H76:I76"/>
    <mergeCell ref="A77:B77"/>
    <mergeCell ref="H77:I77"/>
    <mergeCell ref="A71:B71"/>
    <mergeCell ref="H71:I71"/>
    <mergeCell ref="A72:B72"/>
    <mergeCell ref="A73:B73"/>
    <mergeCell ref="H73:I73"/>
    <mergeCell ref="A74:B74"/>
    <mergeCell ref="H74:I74"/>
    <mergeCell ref="A67:B67"/>
    <mergeCell ref="H67:I67"/>
    <mergeCell ref="A68:B68"/>
    <mergeCell ref="A69:B69"/>
    <mergeCell ref="H69:I69"/>
    <mergeCell ref="A70:B70"/>
    <mergeCell ref="A64:B64"/>
    <mergeCell ref="H64:I64"/>
    <mergeCell ref="A65:B65"/>
    <mergeCell ref="H65:I65"/>
    <mergeCell ref="A66:B66"/>
    <mergeCell ref="H66:I66"/>
    <mergeCell ref="A61:B61"/>
    <mergeCell ref="H61:I61"/>
    <mergeCell ref="A62:B62"/>
    <mergeCell ref="H62:I62"/>
    <mergeCell ref="A63:B63"/>
    <mergeCell ref="H63:I63"/>
    <mergeCell ref="A57:B57"/>
    <mergeCell ref="H57:I57"/>
    <mergeCell ref="A58:B58"/>
    <mergeCell ref="A59:B59"/>
    <mergeCell ref="A60:B60"/>
    <mergeCell ref="H60:I60"/>
    <mergeCell ref="A54:B54"/>
    <mergeCell ref="H54:I54"/>
    <mergeCell ref="A55:B55"/>
    <mergeCell ref="H55:I55"/>
    <mergeCell ref="A56:B56"/>
    <mergeCell ref="H56:I56"/>
    <mergeCell ref="A51:B51"/>
    <mergeCell ref="H51:I51"/>
    <mergeCell ref="A52:B52"/>
    <mergeCell ref="H52:I52"/>
    <mergeCell ref="A53:B53"/>
    <mergeCell ref="H53:I53"/>
    <mergeCell ref="A48:B48"/>
    <mergeCell ref="H48:I48"/>
    <mergeCell ref="A49:B49"/>
    <mergeCell ref="H49:I49"/>
    <mergeCell ref="A50:B50"/>
    <mergeCell ref="H50:I50"/>
    <mergeCell ref="A42:B42"/>
    <mergeCell ref="A43:B43"/>
    <mergeCell ref="A44:B44"/>
    <mergeCell ref="A45:B45"/>
    <mergeCell ref="A46:B46"/>
    <mergeCell ref="A47:B47"/>
    <mergeCell ref="A37:B37"/>
    <mergeCell ref="A38:B38"/>
    <mergeCell ref="A39:B39"/>
    <mergeCell ref="H39:I39"/>
    <mergeCell ref="A40:B40"/>
    <mergeCell ref="A41:B41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8:B8"/>
    <mergeCell ref="A9:B9"/>
    <mergeCell ref="A10:B10"/>
    <mergeCell ref="A11:B11"/>
    <mergeCell ref="A12:B12"/>
    <mergeCell ref="A13:B13"/>
    <mergeCell ref="A1:H1"/>
    <mergeCell ref="A2:H2"/>
    <mergeCell ref="B4:H4"/>
    <mergeCell ref="A6:B7"/>
    <mergeCell ref="C6:D6"/>
    <mergeCell ref="E6:F6"/>
    <mergeCell ref="G6:I6"/>
    <mergeCell ref="H7:I7"/>
    <mergeCell ref="A14:B14"/>
    <mergeCell ref="H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ОСД</vt:lpstr>
      <vt:lpstr>ОДДС</vt:lpstr>
      <vt:lpstr>ОИК</vt:lpstr>
      <vt:lpstr>ОСВ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2024-08-13T06:21:51Z</dcterms:modified>
</cp:coreProperties>
</file>