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635" windowHeight="12270" activeTab="3"/>
  </bookViews>
  <sheets>
    <sheet name="ф.1" sheetId="1" r:id="rId1"/>
    <sheet name="ф.2" sheetId="2" r:id="rId2"/>
    <sheet name="ф.3" sheetId="4" r:id="rId3"/>
    <sheet name="ф.4" sheetId="5" r:id="rId4"/>
  </sheets>
  <definedNames>
    <definedName name="CashFlows" localSheetId="2">ф.3!$A$15</definedName>
    <definedName name="_xlnm.Print_Area" localSheetId="0">ф.1!$A$1:$C$74</definedName>
    <definedName name="_xlnm.Print_Area" localSheetId="1">ф.2!$A$1:$E$128</definedName>
  </definedNames>
  <calcPr calcId="145621"/>
</workbook>
</file>

<file path=xl/calcChain.xml><?xml version="1.0" encoding="utf-8"?>
<calcChain xmlns="http://schemas.openxmlformats.org/spreadsheetml/2006/main">
  <c r="C26" i="4" l="1"/>
  <c r="I47" i="5"/>
  <c r="C106" i="2"/>
  <c r="B46" i="5"/>
  <c r="B55" i="5"/>
  <c r="G31" i="5"/>
  <c r="B45" i="1"/>
  <c r="B41" i="4"/>
  <c r="B99" i="2"/>
  <c r="B101" i="2"/>
  <c r="J40" i="5"/>
  <c r="L40" i="5" s="1"/>
  <c r="L41" i="5" s="1"/>
  <c r="J39" i="5"/>
  <c r="L39" i="5"/>
  <c r="K49" i="5"/>
  <c r="I49" i="5"/>
  <c r="H49" i="5"/>
  <c r="G49" i="5"/>
  <c r="F49" i="5"/>
  <c r="E49" i="5"/>
  <c r="D49" i="5"/>
  <c r="C49" i="5"/>
  <c r="B49" i="5"/>
  <c r="I50" i="5"/>
  <c r="J50" i="5" s="1"/>
  <c r="L50" i="5" s="1"/>
  <c r="J47" i="5"/>
  <c r="J53" i="5"/>
  <c r="L53" i="5"/>
  <c r="C99" i="2"/>
  <c r="C101" i="2" s="1"/>
  <c r="C65" i="2"/>
  <c r="L47" i="5"/>
  <c r="J34" i="5"/>
  <c r="I29" i="5"/>
  <c r="H29" i="5"/>
  <c r="G29" i="5"/>
  <c r="F29" i="5"/>
  <c r="E29" i="5"/>
  <c r="D29" i="5"/>
  <c r="C29" i="5"/>
  <c r="B29" i="5"/>
  <c r="J28" i="5"/>
  <c r="L28" i="5" s="1"/>
  <c r="J26" i="5"/>
  <c r="J29" i="5" s="1"/>
  <c r="L29" i="5" s="1"/>
  <c r="L26" i="5"/>
  <c r="I30" i="5"/>
  <c r="C52" i="5"/>
  <c r="K29" i="5"/>
  <c r="I51" i="5"/>
  <c r="J51" i="5"/>
  <c r="L51" i="5" s="1"/>
  <c r="J48" i="5"/>
  <c r="J46" i="5"/>
  <c r="L46" i="5"/>
  <c r="J45" i="5"/>
  <c r="J49" i="5" s="1"/>
  <c r="K41" i="5"/>
  <c r="K42" i="5" s="1"/>
  <c r="K43" i="5" s="1"/>
  <c r="K52" i="5" s="1"/>
  <c r="I41" i="5"/>
  <c r="I42" i="5"/>
  <c r="H41" i="5"/>
  <c r="H42" i="5"/>
  <c r="H43" i="5"/>
  <c r="H52" i="5" s="1"/>
  <c r="H54" i="5" s="1"/>
  <c r="G41" i="5"/>
  <c r="G42" i="5" s="1"/>
  <c r="G43" i="5" s="1"/>
  <c r="G52" i="5" s="1"/>
  <c r="F41" i="5"/>
  <c r="F42" i="5"/>
  <c r="F43" i="5" s="1"/>
  <c r="F52" i="5" s="1"/>
  <c r="D41" i="5"/>
  <c r="D42" i="5"/>
  <c r="D43" i="5" s="1"/>
  <c r="D52" i="5" s="1"/>
  <c r="D54" i="5" s="1"/>
  <c r="C41" i="5"/>
  <c r="B41" i="5"/>
  <c r="E41" i="5"/>
  <c r="E42" i="5" s="1"/>
  <c r="E43" i="5" s="1"/>
  <c r="E52" i="5" s="1"/>
  <c r="J36" i="5"/>
  <c r="L36" i="5"/>
  <c r="I31" i="5"/>
  <c r="J31" i="5"/>
  <c r="L31" i="5"/>
  <c r="J30" i="5"/>
  <c r="L30" i="5" s="1"/>
  <c r="D32" i="5"/>
  <c r="C32" i="5"/>
  <c r="J27" i="5"/>
  <c r="L27" i="5" s="1"/>
  <c r="K22" i="5"/>
  <c r="K23" i="5"/>
  <c r="K24" i="5"/>
  <c r="K32" i="5" s="1"/>
  <c r="I22" i="5"/>
  <c r="I23" i="5"/>
  <c r="I24" i="5"/>
  <c r="I32" i="5" s="1"/>
  <c r="H22" i="5"/>
  <c r="H23" i="5" s="1"/>
  <c r="H24" i="5" s="1"/>
  <c r="G22" i="5"/>
  <c r="G23" i="5"/>
  <c r="G24" i="5" s="1"/>
  <c r="G32" i="5" s="1"/>
  <c r="F22" i="5"/>
  <c r="F23" i="5"/>
  <c r="F24" i="5"/>
  <c r="E22" i="5"/>
  <c r="E23" i="5"/>
  <c r="E24" i="5"/>
  <c r="E32" i="5" s="1"/>
  <c r="J21" i="5"/>
  <c r="L21" i="5" s="1"/>
  <c r="J20" i="5"/>
  <c r="J19" i="5"/>
  <c r="J22" i="5" s="1"/>
  <c r="L19" i="5"/>
  <c r="J16" i="5"/>
  <c r="L16" i="5"/>
  <c r="J14" i="5"/>
  <c r="C54" i="5"/>
  <c r="C56" i="5"/>
  <c r="L48" i="5"/>
  <c r="I43" i="5"/>
  <c r="I52" i="5" s="1"/>
  <c r="I54" i="5" s="1"/>
  <c r="B32" i="5"/>
  <c r="F32" i="5"/>
  <c r="H32" i="5"/>
  <c r="L20" i="5"/>
  <c r="L45" i="5"/>
  <c r="L49" i="5" s="1"/>
  <c r="H56" i="5"/>
  <c r="D56" i="5"/>
  <c r="I56" i="5"/>
  <c r="B52" i="5"/>
  <c r="B54" i="5" s="1"/>
  <c r="L42" i="5"/>
  <c r="L43" i="5" s="1"/>
  <c r="J41" i="5"/>
  <c r="J42" i="5"/>
  <c r="J43" i="5"/>
  <c r="B56" i="5"/>
  <c r="C62" i="4"/>
  <c r="C64" i="4" s="1"/>
  <c r="C67" i="4" s="1"/>
  <c r="C70" i="4" s="1"/>
  <c r="B62" i="4"/>
  <c r="C53" i="4"/>
  <c r="B53" i="4"/>
  <c r="C41" i="4"/>
  <c r="C43" i="4"/>
  <c r="B43" i="4"/>
  <c r="B64" i="4" s="1"/>
  <c r="B67" i="4"/>
  <c r="B119" i="2"/>
  <c r="B77" i="4" s="1"/>
  <c r="A119" i="2"/>
  <c r="A58" i="5" s="1"/>
  <c r="C72" i="4"/>
  <c r="C73" i="2"/>
  <c r="C75" i="2" s="1"/>
  <c r="C79" i="2" s="1"/>
  <c r="C82" i="2" s="1"/>
  <c r="C85" i="2" s="1"/>
  <c r="C102" i="2" s="1"/>
  <c r="C105" i="2" s="1"/>
  <c r="C108" i="2" s="1"/>
  <c r="B73" i="2"/>
  <c r="B75" i="2" s="1"/>
  <c r="B79" i="2" s="1"/>
  <c r="B82" i="2" s="1"/>
  <c r="B85" i="2" s="1"/>
  <c r="B102" i="2" s="1"/>
  <c r="B105" i="2" s="1"/>
  <c r="B108" i="2" s="1"/>
  <c r="C45" i="2"/>
  <c r="C51" i="2"/>
  <c r="B45" i="2"/>
  <c r="B51" i="2"/>
  <c r="C33" i="2"/>
  <c r="C39" i="2"/>
  <c r="B33" i="2"/>
  <c r="B39" i="2"/>
  <c r="C27" i="2"/>
  <c r="B27" i="2"/>
  <c r="C21" i="2"/>
  <c r="B21" i="2"/>
  <c r="B65" i="2"/>
  <c r="D73" i="2"/>
  <c r="D65" i="2"/>
  <c r="D27" i="2"/>
  <c r="D21" i="2"/>
  <c r="C54" i="1"/>
  <c r="C56" i="1"/>
  <c r="C57" i="1" s="1"/>
  <c r="C62" i="1" s="1"/>
  <c r="C45" i="1"/>
  <c r="C34" i="1"/>
  <c r="E29" i="2"/>
  <c r="B54" i="1"/>
  <c r="B56" i="1"/>
  <c r="B34" i="1"/>
  <c r="B57" i="1"/>
  <c r="B62" i="1" s="1"/>
  <c r="C58" i="5" l="1"/>
  <c r="A77" i="4"/>
  <c r="B110" i="2"/>
  <c r="G108" i="2"/>
  <c r="H108" i="2" s="1"/>
  <c r="J52" i="5"/>
  <c r="E75" i="2"/>
  <c r="D75" i="2"/>
  <c r="D79" i="2" s="1"/>
  <c r="D108" i="2" s="1"/>
  <c r="G54" i="5"/>
  <c r="G56" i="5"/>
  <c r="B70" i="4"/>
  <c r="B72" i="4"/>
  <c r="E54" i="5"/>
  <c r="E56" i="5"/>
  <c r="L22" i="5"/>
  <c r="L23" i="5" s="1"/>
  <c r="L24" i="5" s="1"/>
  <c r="J23" i="5"/>
  <c r="J24" i="5" s="1"/>
  <c r="J32" i="5" s="1"/>
  <c r="F54" i="5"/>
  <c r="F56" i="5"/>
  <c r="K54" i="5"/>
  <c r="K56" i="5"/>
  <c r="L34" i="5"/>
  <c r="L52" i="5" s="1"/>
  <c r="L14" i="5"/>
  <c r="L56" i="5" l="1"/>
  <c r="L54" i="5"/>
  <c r="J54" i="5"/>
  <c r="J56" i="5"/>
  <c r="L32" i="5"/>
</calcChain>
</file>

<file path=xl/sharedStrings.xml><?xml version="1.0" encoding="utf-8"?>
<sst xmlns="http://schemas.openxmlformats.org/spreadsheetml/2006/main" count="276" uniqueCount="205">
  <si>
    <t>(с учетом заключительных оборотов)</t>
  </si>
  <si>
    <t>Инвестиционная собственность</t>
  </si>
  <si>
    <t>Инвестиции в субординированный долг</t>
  </si>
  <si>
    <t>*    неаудированный отчет</t>
  </si>
  <si>
    <t>Багаутдинова Н.М.</t>
  </si>
  <si>
    <r>
      <t xml:space="preserve">  '</t>
    </r>
    <r>
      <rPr>
        <sz val="7"/>
        <rFont val="Times New Roman"/>
        <family val="1"/>
        <charset val="204"/>
      </rPr>
      <t xml:space="preserve">  </t>
    </r>
    <r>
      <rPr>
        <sz val="8"/>
        <rFont val="Times New Roman"/>
        <family val="1"/>
        <charset val="204"/>
      </rPr>
      <t xml:space="preserve">(7172) </t>
    </r>
    <r>
      <rPr>
        <i/>
        <sz val="8"/>
        <rFont val="Times New Roman"/>
        <family val="1"/>
        <charset val="204"/>
      </rPr>
      <t xml:space="preserve"> 770-793</t>
    </r>
  </si>
  <si>
    <t>Дата подписания: 12.07.2013г.</t>
  </si>
  <si>
    <t>12 месяцев 2012 г*.</t>
  </si>
  <si>
    <t>Чистая прибыль от операций с финансовыми активами, имеющимися в наличии для продажи</t>
  </si>
  <si>
    <t>(Убыток)/доход от инвестиции в ассоциированное предприятие</t>
  </si>
  <si>
    <t>Курсовые разницы при пересчете показателей зарубежных предприятий из других валют</t>
  </si>
  <si>
    <t>Доля относящаяся к  Банку</t>
  </si>
  <si>
    <t>Неконтролируемая доля</t>
  </si>
  <si>
    <t xml:space="preserve"> Жақсыбек Д.Ә. </t>
  </si>
  <si>
    <t>Возмещаемый аванс</t>
  </si>
  <si>
    <t>Приобретение доли меньшинства</t>
  </si>
  <si>
    <t>* неаудированный</t>
  </si>
  <si>
    <t xml:space="preserve">                                                                     </t>
  </si>
  <si>
    <t xml:space="preserve">Накопленный 
 резерв по  переводу в 
 валюту 
представления 
 данных
</t>
  </si>
  <si>
    <t>Курсовые разницы при пересчете показателей иностранных подразделений из других валют</t>
  </si>
  <si>
    <t>Даму</t>
  </si>
  <si>
    <t>ДАМУ</t>
  </si>
  <si>
    <t>BIN 920140000084</t>
  </si>
  <si>
    <t>General Classifier of Enterprises and Organization code: 19924793</t>
  </si>
  <si>
    <t>Sort code: TSESKZKA</t>
  </si>
  <si>
    <t>IIC No. KZ48125KZT1001300336 with the National Bank of the Republic of Kazakhstan</t>
  </si>
  <si>
    <t>Registered office: 24 Syganak Street, Esil district, Astana city</t>
  </si>
  <si>
    <t>CONSOLIDATED STATEMENT OF FINANCIAL POSITION AS AT 30 JUNE 2014</t>
  </si>
  <si>
    <t xml:space="preserve">  </t>
  </si>
  <si>
    <t>TSESNABANK JSC</t>
  </si>
  <si>
    <t>KZT'000</t>
  </si>
  <si>
    <t xml:space="preserve"> 30 June 2014*</t>
  </si>
  <si>
    <t xml:space="preserve"> 31 December 2013*</t>
  </si>
  <si>
    <t>ASSETS</t>
  </si>
  <si>
    <t xml:space="preserve">Cash and cash equivalents </t>
  </si>
  <si>
    <t>Deposits and balances with banks and other financial institutions</t>
  </si>
  <si>
    <t>Financial instruments at fair value through profit or loss</t>
  </si>
  <si>
    <t>- Held by the Group</t>
  </si>
  <si>
    <t>- Pledged under sale and repurchase agreements</t>
  </si>
  <si>
    <t>Available-for-sale financial assets</t>
  </si>
  <si>
    <t>Loans to customers</t>
  </si>
  <si>
    <t>Held-to-maturity investments</t>
  </si>
  <si>
    <t>Amounts receivable under reverse repurchase agreements</t>
  </si>
  <si>
    <t>Property, equipment and intangible assets</t>
  </si>
  <si>
    <t>Curren tax asset</t>
  </si>
  <si>
    <t xml:space="preserve">Deferred tax asset </t>
  </si>
  <si>
    <t>Other assets</t>
  </si>
  <si>
    <t>Total assets</t>
  </si>
  <si>
    <t>LIABILITIES</t>
  </si>
  <si>
    <t>Funds of the Government and local governments of the Republic of Kazakhstan</t>
  </si>
  <si>
    <t>Deposits and balances from banks and other financial institutions</t>
  </si>
  <si>
    <t>Current accounts and deposits from customers</t>
  </si>
  <si>
    <t>Debt securities issued</t>
  </si>
  <si>
    <t>Subordinated debt</t>
  </si>
  <si>
    <t>Amounts payable under repurchase agreements</t>
  </si>
  <si>
    <t>Deferred tax liability</t>
  </si>
  <si>
    <t>Current tax liability</t>
  </si>
  <si>
    <t>Other liabilities</t>
  </si>
  <si>
    <t>Total liablities</t>
  </si>
  <si>
    <t>EQUITY</t>
  </si>
  <si>
    <t>Share capital</t>
  </si>
  <si>
    <t>Additional paid-in capital</t>
  </si>
  <si>
    <t>Revaluation reserve for land and buidings</t>
  </si>
  <si>
    <t>Revaluation reserve for available-for-sale financial assets</t>
  </si>
  <si>
    <t>Reserve for general banking and insurance risks</t>
  </si>
  <si>
    <t>Dynamic reserve</t>
  </si>
  <si>
    <t>Retained earnings</t>
  </si>
  <si>
    <t>Total equity attributable to equity holders of the Group</t>
  </si>
  <si>
    <t>Non-controlling interests</t>
  </si>
  <si>
    <t>Total equity</t>
  </si>
  <si>
    <t>Total liabilities and equity</t>
  </si>
  <si>
    <t>The carrying value of one ordinary share as at  30 June 2014 is KZT 2198.</t>
  </si>
  <si>
    <t xml:space="preserve">The carrying value of one preference share as at 30 June 2014 is KZT 1050. </t>
  </si>
  <si>
    <t>Acting Chairman of the Management Board</t>
  </si>
  <si>
    <t>Chief Accountant</t>
  </si>
  <si>
    <t xml:space="preserve">     Executed by </t>
  </si>
  <si>
    <r>
      <t xml:space="preserve">    </t>
    </r>
    <r>
      <rPr>
        <sz val="15"/>
        <rFont val="Wingdings"/>
        <charset val="2"/>
      </rPr>
      <t>?</t>
    </r>
    <r>
      <rPr>
        <sz val="10"/>
        <rFont val="Times New Roman"/>
        <family val="1"/>
        <charset val="204"/>
      </rPr>
      <t xml:space="preserve"> N.V. Zaichenko</t>
    </r>
  </si>
  <si>
    <t>CONSOLIDATED STATEMENT OF PROFIT AND LOSS AND OTHER COMPREHENSIVE INCOME</t>
  </si>
  <si>
    <t>for 6 months ended 30 June 2014</t>
  </si>
  <si>
    <t>Tsesnabank JSC</t>
  </si>
  <si>
    <t>Interest income</t>
  </si>
  <si>
    <t>Interest expense</t>
  </si>
  <si>
    <t>Net interest income</t>
  </si>
  <si>
    <t>Fee and commission income</t>
  </si>
  <si>
    <t>Fee and commission expense</t>
  </si>
  <si>
    <t>6 months  2014 *</t>
  </si>
  <si>
    <t>6 months 2013 *</t>
  </si>
  <si>
    <t>Net fee and commission income</t>
  </si>
  <si>
    <t>Gross insurance premiums written</t>
  </si>
  <si>
    <t>Written premiums ceded to reinsurers</t>
  </si>
  <si>
    <t>Net insurance premiums written</t>
  </si>
  <si>
    <t>Change in the gross provision for unearned premiums</t>
  </si>
  <si>
    <t>Reinsurers' share of change in the gross provision for unearned premiums</t>
  </si>
  <si>
    <t>Net earned insurance premiums</t>
  </si>
  <si>
    <t>Insurance claims incurred</t>
  </si>
  <si>
    <t>Reinsurers' share of insurance claims incurred</t>
  </si>
  <si>
    <t>Insurance claims incurred, net of reinsurance</t>
  </si>
  <si>
    <t>Change in gross insurance contract provisions</t>
  </si>
  <si>
    <t>Change in reinsurers' share in insurance contract provisions</t>
  </si>
  <si>
    <t>Net insurance claims incurred</t>
  </si>
  <si>
    <t>Net (loss)/gain on financial instruments at fair value through profit or loss</t>
  </si>
  <si>
    <t>Divedend income</t>
  </si>
  <si>
    <t>Other income</t>
  </si>
  <si>
    <t>Other operating income</t>
  </si>
  <si>
    <t>Impairment losses</t>
  </si>
  <si>
    <t>Personnel expenses</t>
  </si>
  <si>
    <t>Other general administrative expenses</t>
  </si>
  <si>
    <t xml:space="preserve">Other operating expenses </t>
  </si>
  <si>
    <t>Profit before income tax</t>
  </si>
  <si>
    <t>Income tax expense</t>
  </si>
  <si>
    <t>Profit for the period</t>
  </si>
  <si>
    <t>Profit attributable to:</t>
  </si>
  <si>
    <t xml:space="preserve"> - equity holders of the Bank</t>
  </si>
  <si>
    <t xml:space="preserve"> - non-controlling interests</t>
  </si>
  <si>
    <t>Other comprehensive income</t>
  </si>
  <si>
    <t>Items that are or may be reclassified subsequently to profit or loss::</t>
  </si>
  <si>
    <t>Revaluation reserve for available-for-sale assets:</t>
  </si>
  <si>
    <t xml:space="preserve"> - net change in fair value</t>
  </si>
  <si>
    <t xml:space="preserve"> - net change in fair value transferred to profit and loss</t>
  </si>
  <si>
    <t>Total items that are or may be reclassified subsequently to profit or loss</t>
  </si>
  <si>
    <t>Other comprehensive income for the period</t>
  </si>
  <si>
    <t>Total comprehensive income for the period</t>
  </si>
  <si>
    <t>Total comprehensive income attributable to:</t>
  </si>
  <si>
    <t>- equity holders of the Bank</t>
  </si>
  <si>
    <t>- non-controlling interests</t>
  </si>
  <si>
    <t>* unaudited</t>
  </si>
  <si>
    <t xml:space="preserve">    Executed by</t>
  </si>
  <si>
    <t>Net foreign exchange gain</t>
  </si>
  <si>
    <t xml:space="preserve">Consolidated Statement of Cash Flows (direct method) </t>
  </si>
  <si>
    <t>6 months 2014*</t>
  </si>
  <si>
    <t>6 months 2013*</t>
  </si>
  <si>
    <t>CASH FLOWS FROM OPERATING ACTIVITIES</t>
  </si>
  <si>
    <t>Interest receips</t>
  </si>
  <si>
    <t>Interest payments</t>
  </si>
  <si>
    <t xml:space="preserve">Fee and commision receipts </t>
  </si>
  <si>
    <t>Fee and commission payments</t>
  </si>
  <si>
    <t>Insurance premiums received</t>
  </si>
  <si>
    <t>Insurance premiums paid to reinsurers</t>
  </si>
  <si>
    <t xml:space="preserve">Net receipts from financial instruments at fair value through profit or loss </t>
  </si>
  <si>
    <t>Net receipts from foreign exchange</t>
  </si>
  <si>
    <t>Dividends received</t>
  </si>
  <si>
    <t>Other income receipts</t>
  </si>
  <si>
    <t>Personnel and other general administrative expenses</t>
  </si>
  <si>
    <t>(Increase) decrease in operating assets</t>
  </si>
  <si>
    <t>Increase (decrease) in operating liabilities</t>
  </si>
  <si>
    <t>Due to the Government of the Republic of Kazakhstan</t>
  </si>
  <si>
    <t xml:space="preserve">Current accounts and deposits from customers </t>
  </si>
  <si>
    <t>Net cash from operating activities before income tax paid</t>
  </si>
  <si>
    <t>Income tax paid</t>
  </si>
  <si>
    <t>Cash flows from operations</t>
  </si>
  <si>
    <t>CASH FLOWS FROM INVESTING ACTIVITIES</t>
  </si>
  <si>
    <t>Purchases of available-for-sale financial assets</t>
  </si>
  <si>
    <t>Sale and repayment of available-for-sale financial assets</t>
  </si>
  <si>
    <t>Purchase of held-to-maturity investments</t>
  </si>
  <si>
    <t>Redemption of  held-to-maturity investments</t>
  </si>
  <si>
    <t>Purchases of property, equipment and intangible assets</t>
  </si>
  <si>
    <t>Proceeds of sales of property and equipment</t>
  </si>
  <si>
    <t>Cash flows used in investing activities</t>
  </si>
  <si>
    <t>CASH FLOWS FROM FINANCING ACTIVITIES</t>
  </si>
  <si>
    <t>Placement of subordinated debt</t>
  </si>
  <si>
    <t>Repayment of subordinated debt</t>
  </si>
  <si>
    <t>Redemption of debt securities</t>
  </si>
  <si>
    <t>Placement of debt securities issued</t>
  </si>
  <si>
    <t>Proceeds from issuance of share capital</t>
  </si>
  <si>
    <t>Repurchase of treasury shares</t>
  </si>
  <si>
    <t>Cash flows from financing activities</t>
  </si>
  <si>
    <t>Net increase in cash and cash equivalents</t>
  </si>
  <si>
    <t>Effect of changes in exchange rates on cash and cash equivalents</t>
  </si>
  <si>
    <t>Cash and cash equivalents as at the beginning of the period</t>
  </si>
  <si>
    <t>Cash and cash equivalents as at the end of the period</t>
  </si>
  <si>
    <t xml:space="preserve">Executed by N.V.Zaichenko </t>
  </si>
  <si>
    <t>Phone 8(7172) 770-793</t>
  </si>
  <si>
    <t xml:space="preserve">  CONSOLIDATED STATEMENT OF CHANGES IN EQUITY AS AT 30 JUNE 2014</t>
  </si>
  <si>
    <t xml:space="preserve">Revaluation reserve for land and buildings
 </t>
  </si>
  <si>
    <t xml:space="preserve">Revaluation reserve for available-for-sale financial assets
</t>
  </si>
  <si>
    <t>Total</t>
  </si>
  <si>
    <t>Balance as at 1 January 2013 *</t>
  </si>
  <si>
    <t xml:space="preserve">Total comprehensive income </t>
  </si>
  <si>
    <t>Items that are or may be reclassified subsequently to profit or loss:</t>
  </si>
  <si>
    <t>Net change in fair value of available-for-sale financial assets</t>
  </si>
  <si>
    <t>Net change in fair value transferred to profit and loss</t>
  </si>
  <si>
    <t xml:space="preserve">Total other comprehensive income </t>
  </si>
  <si>
    <t>Transactions with owners, recorded directly in equity</t>
  </si>
  <si>
    <t>Shares issued</t>
  </si>
  <si>
    <t xml:space="preserve">Own shares repurchased from shareholders </t>
  </si>
  <si>
    <t>Dividends on shares</t>
  </si>
  <si>
    <t>Total transactions with owners</t>
  </si>
  <si>
    <t>Amortisation of revaluation reserve for land and buildings</t>
  </si>
  <si>
    <t>Transfer to mandatory reserve</t>
  </si>
  <si>
    <t>Balance as at 30 June 2013 *</t>
  </si>
  <si>
    <t>Balance as at  1 January 2014 *</t>
  </si>
  <si>
    <t xml:space="preserve">Items that are or may be reclassified subsequently to profit or loss: </t>
  </si>
  <si>
    <t>Total other comprehensive income</t>
  </si>
  <si>
    <t>Own shares repurchased from shareholders</t>
  </si>
  <si>
    <t>Amortization of revaluation reserve for land and buildings</t>
  </si>
  <si>
    <t xml:space="preserve">Transfer to mandatory reserve </t>
  </si>
  <si>
    <t>Balance as at 30 June 2014*</t>
  </si>
  <si>
    <t xml:space="preserve">Chief Accountant </t>
  </si>
  <si>
    <t>Phone:  8(7172) 770-793</t>
  </si>
  <si>
    <t>Insurance claims paid</t>
  </si>
  <si>
    <t>Basic gain/(loss) per one ordinary share as at 30 June 2014 is KZT 221.</t>
  </si>
  <si>
    <t xml:space="preserve">* unaudited </t>
  </si>
  <si>
    <t xml:space="preserve">N. Bagautdinova </t>
  </si>
  <si>
    <t>R. Yakupbayev</t>
  </si>
  <si>
    <t>N. Bagautdinova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</si>
</sst>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_-* #,##0_р_._-;\-* #,##0_р_._-;_-* &quot;-&quot;??_р_._-;_-@_-"/>
    <numFmt numFmtId="166" formatCode="#,###"/>
    <numFmt numFmtId="167" formatCode="_(* #,##0_);_(* \(#,##0\);_(* &quot;-&quot;??_);_(@_)"/>
    <numFmt numFmtId="168" formatCode="0.0000"/>
    <numFmt numFmtId="169" formatCode="_(* #,##0_);_(* \(#,##0\);_(* &quot;-&quot;_);_(@_)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Wingdings"/>
      <charset val="2"/>
    </font>
    <font>
      <sz val="10"/>
      <name val="Wingdings 2"/>
      <family val="1"/>
      <charset val="2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48"/>
      <name val="Times New Roman"/>
      <family val="1"/>
      <charset val="204"/>
    </font>
    <font>
      <sz val="13"/>
      <color indexed="4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2"/>
      <color indexed="10"/>
      <name val="Arial Cyr"/>
      <charset val="204"/>
    </font>
    <font>
      <sz val="11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0"/>
      <color rgb="FF00008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3">
    <xf numFmtId="0" fontId="0" fillId="0" borderId="0" xfId="0"/>
    <xf numFmtId="0" fontId="2" fillId="0" borderId="0" xfId="0" applyFont="1" applyFill="1"/>
    <xf numFmtId="0" fontId="2" fillId="0" borderId="0" xfId="0" applyFont="1"/>
    <xf numFmtId="0" fontId="7" fillId="0" borderId="0" xfId="1" applyFont="1" applyFill="1" applyAlignment="1">
      <alignment horizontal="right"/>
    </xf>
    <xf numFmtId="0" fontId="2" fillId="0" borderId="1" xfId="0" applyFont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2" fillId="0" borderId="5" xfId="0" applyFont="1" applyFill="1" applyBorder="1"/>
    <xf numFmtId="0" fontId="2" fillId="0" borderId="4" xfId="0" applyFont="1" applyFill="1" applyBorder="1"/>
    <xf numFmtId="0" fontId="2" fillId="0" borderId="6" xfId="0" applyFont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0" xfId="0" applyFont="1" applyFill="1"/>
    <xf numFmtId="0" fontId="2" fillId="2" borderId="6" xfId="0" applyFont="1" applyFill="1" applyBorder="1" applyAlignment="1">
      <alignment wrapText="1"/>
    </xf>
    <xf numFmtId="0" fontId="0" fillId="2" borderId="0" xfId="0" applyFill="1"/>
    <xf numFmtId="0" fontId="2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6" fontId="4" fillId="0" borderId="3" xfId="0" applyNumberFormat="1" applyFont="1" applyFill="1" applyBorder="1" applyAlignment="1">
      <alignment horizontal="right" wrapText="1" indent="1"/>
    </xf>
    <xf numFmtId="0" fontId="4" fillId="0" borderId="2" xfId="0" applyFont="1" applyBorder="1" applyAlignment="1">
      <alignment wrapText="1"/>
    </xf>
    <xf numFmtId="3" fontId="2" fillId="0" borderId="4" xfId="0" applyNumberFormat="1" applyFont="1" applyFill="1" applyBorder="1"/>
    <xf numFmtId="166" fontId="2" fillId="0" borderId="0" xfId="0" applyNumberFormat="1" applyFont="1"/>
    <xf numFmtId="167" fontId="2" fillId="0" borderId="6" xfId="0" applyNumberFormat="1" applyFont="1" applyFill="1" applyBorder="1" applyAlignment="1">
      <alignment horizontal="right" wrapText="1" indent="1"/>
    </xf>
    <xf numFmtId="0" fontId="4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167" fontId="2" fillId="0" borderId="9" xfId="0" applyNumberFormat="1" applyFont="1" applyFill="1" applyBorder="1" applyAlignment="1">
      <alignment horizontal="right" wrapText="1" indent="1"/>
    </xf>
    <xf numFmtId="167" fontId="4" fillId="0" borderId="3" xfId="0" applyNumberFormat="1" applyFont="1" applyFill="1" applyBorder="1" applyAlignment="1">
      <alignment horizontal="right" wrapText="1" indent="1"/>
    </xf>
    <xf numFmtId="166" fontId="2" fillId="0" borderId="0" xfId="0" applyNumberFormat="1" applyFont="1" applyFill="1"/>
    <xf numFmtId="0" fontId="10" fillId="0" borderId="0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Fill="1"/>
    <xf numFmtId="164" fontId="4" fillId="0" borderId="0" xfId="6" applyFont="1" applyFill="1"/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1" fillId="0" borderId="0" xfId="0" applyFont="1"/>
    <xf numFmtId="43" fontId="22" fillId="0" borderId="0" xfId="9" applyFont="1" applyFill="1" applyBorder="1" applyAlignment="1">
      <alignment horizontal="center" vertical="top"/>
    </xf>
    <xf numFmtId="164" fontId="2" fillId="2" borderId="0" xfId="0" applyNumberFormat="1" applyFont="1" applyFill="1"/>
    <xf numFmtId="0" fontId="2" fillId="2" borderId="0" xfId="0" applyFont="1" applyFill="1" applyAlignment="1"/>
    <xf numFmtId="168" fontId="2" fillId="2" borderId="0" xfId="0" applyNumberFormat="1" applyFont="1" applyFill="1" applyAlignment="1"/>
    <xf numFmtId="164" fontId="2" fillId="2" borderId="0" xfId="9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/>
    </xf>
    <xf numFmtId="167" fontId="12" fillId="2" borderId="0" xfId="9" applyNumberFormat="1" applyFont="1" applyFill="1" applyBorder="1" applyAlignment="1">
      <alignment vertical="top"/>
    </xf>
    <xf numFmtId="43" fontId="23" fillId="0" borderId="0" xfId="9" applyFont="1" applyFill="1" applyBorder="1" applyAlignment="1">
      <alignment horizontal="center" vertical="top"/>
    </xf>
    <xf numFmtId="164" fontId="12" fillId="2" borderId="0" xfId="9" applyNumberFormat="1" applyFont="1" applyFill="1" applyBorder="1" applyAlignment="1">
      <alignment horizontal="center" vertical="top"/>
    </xf>
    <xf numFmtId="0" fontId="12" fillId="2" borderId="0" xfId="0" applyFont="1" applyFill="1" applyAlignment="1"/>
    <xf numFmtId="168" fontId="12" fillId="2" borderId="0" xfId="0" applyNumberFormat="1" applyFont="1" applyFill="1" applyAlignment="1"/>
    <xf numFmtId="164" fontId="12" fillId="2" borderId="0" xfId="0" applyNumberFormat="1" applyFont="1" applyFill="1" applyAlignment="1"/>
    <xf numFmtId="164" fontId="12" fillId="2" borderId="0" xfId="0" applyNumberFormat="1" applyFont="1" applyFill="1"/>
    <xf numFmtId="0" fontId="12" fillId="2" borderId="0" xfId="0" applyFont="1" applyFill="1"/>
    <xf numFmtId="168" fontId="12" fillId="2" borderId="0" xfId="0" applyNumberFormat="1" applyFont="1" applyFill="1"/>
    <xf numFmtId="0" fontId="25" fillId="2" borderId="0" xfId="0" applyFont="1" applyFill="1" applyBorder="1" applyAlignment="1">
      <alignment horizontal="center" wrapText="1"/>
    </xf>
    <xf numFmtId="167" fontId="26" fillId="2" borderId="0" xfId="9" applyNumberFormat="1" applyFont="1" applyFill="1" applyBorder="1" applyAlignment="1">
      <alignment wrapText="1"/>
    </xf>
    <xf numFmtId="0" fontId="7" fillId="0" borderId="0" xfId="0" applyFont="1" applyFill="1" applyAlignment="1">
      <alignment horizontal="right"/>
    </xf>
    <xf numFmtId="164" fontId="26" fillId="2" borderId="0" xfId="9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7" fontId="5" fillId="2" borderId="3" xfId="7" applyNumberFormat="1" applyFont="1" applyFill="1" applyBorder="1" applyAlignment="1">
      <alignment horizontal="center" vertical="center" wrapText="1"/>
    </xf>
    <xf numFmtId="164" fontId="5" fillId="2" borderId="3" xfId="7" applyNumberFormat="1" applyFont="1" applyFill="1" applyBorder="1" applyAlignment="1">
      <alignment horizontal="center" wrapText="1"/>
    </xf>
    <xf numFmtId="168" fontId="2" fillId="2" borderId="0" xfId="0" applyNumberFormat="1" applyFont="1" applyFill="1"/>
    <xf numFmtId="3" fontId="2" fillId="2" borderId="0" xfId="0" applyNumberFormat="1" applyFont="1" applyFill="1"/>
    <xf numFmtId="0" fontId="5" fillId="2" borderId="10" xfId="0" applyFont="1" applyFill="1" applyBorder="1" applyAlignment="1">
      <alignment horizontal="center" wrapText="1"/>
    </xf>
    <xf numFmtId="167" fontId="5" fillId="2" borderId="11" xfId="9" applyNumberFormat="1" applyFont="1" applyFill="1" applyBorder="1" applyAlignment="1">
      <alignment wrapText="1"/>
    </xf>
    <xf numFmtId="43" fontId="4" fillId="0" borderId="12" xfId="9" applyFont="1" applyFill="1" applyBorder="1" applyAlignment="1">
      <alignment horizontal="center" wrapText="1"/>
    </xf>
    <xf numFmtId="164" fontId="5" fillId="2" borderId="11" xfId="9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167" fontId="9" fillId="0" borderId="11" xfId="9" applyNumberFormat="1" applyFont="1" applyFill="1" applyBorder="1" applyAlignment="1">
      <alignment vertical="center" wrapText="1"/>
    </xf>
    <xf numFmtId="167" fontId="2" fillId="0" borderId="13" xfId="7" applyNumberFormat="1" applyFont="1" applyFill="1" applyBorder="1" applyAlignment="1">
      <alignment horizontal="right" vertical="center"/>
    </xf>
    <xf numFmtId="164" fontId="9" fillId="2" borderId="11" xfId="9" applyNumberFormat="1" applyFont="1" applyFill="1" applyBorder="1" applyAlignment="1">
      <alignment vertical="center" wrapText="1"/>
    </xf>
    <xf numFmtId="167" fontId="2" fillId="2" borderId="0" xfId="0" applyNumberFormat="1" applyFont="1" applyFill="1"/>
    <xf numFmtId="0" fontId="2" fillId="2" borderId="14" xfId="0" applyFont="1" applyFill="1" applyBorder="1" applyAlignment="1">
      <alignment wrapText="1"/>
    </xf>
    <xf numFmtId="167" fontId="2" fillId="0" borderId="6" xfId="9" applyNumberFormat="1" applyFont="1" applyFill="1" applyBorder="1" applyAlignment="1">
      <alignment vertical="center"/>
    </xf>
    <xf numFmtId="167" fontId="2" fillId="0" borderId="6" xfId="7" applyNumberFormat="1" applyFont="1" applyFill="1" applyBorder="1" applyAlignment="1">
      <alignment horizontal="right" vertical="center"/>
    </xf>
    <xf numFmtId="164" fontId="2" fillId="2" borderId="6" xfId="9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wrapText="1"/>
    </xf>
    <xf numFmtId="167" fontId="2" fillId="0" borderId="13" xfId="9" applyNumberFormat="1" applyFont="1" applyFill="1" applyBorder="1" applyAlignment="1">
      <alignment vertical="center"/>
    </xf>
    <xf numFmtId="164" fontId="2" fillId="2" borderId="13" xfId="9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wrapText="1"/>
    </xf>
    <xf numFmtId="167" fontId="2" fillId="0" borderId="13" xfId="9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wrapText="1"/>
    </xf>
    <xf numFmtId="164" fontId="4" fillId="2" borderId="3" xfId="9" applyNumberFormat="1" applyFont="1" applyFill="1" applyBorder="1" applyAlignment="1">
      <alignment vertical="center" wrapText="1"/>
    </xf>
    <xf numFmtId="43" fontId="2" fillId="2" borderId="0" xfId="7" applyFont="1" applyFill="1"/>
    <xf numFmtId="0" fontId="4" fillId="2" borderId="10" xfId="0" applyFont="1" applyFill="1" applyBorder="1" applyAlignment="1">
      <alignment wrapText="1"/>
    </xf>
    <xf numFmtId="167" fontId="2" fillId="0" borderId="11" xfId="9" applyNumberFormat="1" applyFont="1" applyFill="1" applyBorder="1" applyAlignment="1">
      <alignment horizontal="right" vertical="center"/>
    </xf>
    <xf numFmtId="164" fontId="2" fillId="2" borderId="11" xfId="9" applyNumberFormat="1" applyFont="1" applyFill="1" applyBorder="1" applyAlignment="1">
      <alignment vertical="center"/>
    </xf>
    <xf numFmtId="166" fontId="2" fillId="0" borderId="6" xfId="7" applyNumberFormat="1" applyFont="1" applyFill="1" applyBorder="1" applyAlignment="1">
      <alignment horizontal="right" vertical="center"/>
    </xf>
    <xf numFmtId="167" fontId="2" fillId="2" borderId="6" xfId="9" applyNumberFormat="1" applyFont="1" applyFill="1" applyBorder="1" applyAlignment="1">
      <alignment vertical="center"/>
    </xf>
    <xf numFmtId="167" fontId="2" fillId="0" borderId="11" xfId="7" applyNumberFormat="1" applyFont="1" applyFill="1" applyBorder="1" applyAlignment="1">
      <alignment horizontal="right" vertical="center"/>
    </xf>
    <xf numFmtId="164" fontId="2" fillId="2" borderId="11" xfId="9" applyNumberFormat="1" applyFont="1" applyFill="1" applyBorder="1" applyAlignment="1">
      <alignment horizontal="right" vertical="center"/>
    </xf>
    <xf numFmtId="167" fontId="2" fillId="0" borderId="6" xfId="9" applyNumberFormat="1" applyFont="1" applyFill="1" applyBorder="1" applyAlignment="1">
      <alignment horizontal="right" vertical="center"/>
    </xf>
    <xf numFmtId="167" fontId="4" fillId="0" borderId="3" xfId="9" applyNumberFormat="1" applyFont="1" applyFill="1" applyBorder="1" applyAlignment="1">
      <alignment vertical="center"/>
    </xf>
    <xf numFmtId="164" fontId="4" fillId="2" borderId="3" xfId="9" applyNumberFormat="1" applyFont="1" applyFill="1" applyBorder="1" applyAlignment="1">
      <alignment vertical="center"/>
    </xf>
    <xf numFmtId="0" fontId="2" fillId="2" borderId="16" xfId="0" applyFont="1" applyFill="1" applyBorder="1"/>
    <xf numFmtId="0" fontId="21" fillId="2" borderId="16" xfId="0" applyFont="1" applyFill="1" applyBorder="1" applyAlignment="1">
      <alignment horizontal="left" vertical="top" wrapText="1"/>
    </xf>
    <xf numFmtId="167" fontId="4" fillId="0" borderId="4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 wrapText="1"/>
    </xf>
    <xf numFmtId="0" fontId="4" fillId="2" borderId="14" xfId="0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right" wrapText="1"/>
    </xf>
    <xf numFmtId="0" fontId="21" fillId="2" borderId="10" xfId="0" applyFont="1" applyFill="1" applyBorder="1" applyAlignment="1">
      <alignment horizontal="left" vertical="top" wrapText="1"/>
    </xf>
    <xf numFmtId="167" fontId="4" fillId="0" borderId="6" xfId="0" applyNumberFormat="1" applyFont="1" applyFill="1" applyBorder="1" applyAlignment="1">
      <alignment horizontal="right" wrapText="1"/>
    </xf>
    <xf numFmtId="0" fontId="21" fillId="2" borderId="15" xfId="0" applyFont="1" applyFill="1" applyBorder="1" applyAlignment="1">
      <alignment horizontal="left" vertical="top" wrapText="1"/>
    </xf>
    <xf numFmtId="167" fontId="2" fillId="0" borderId="7" xfId="0" applyNumberFormat="1" applyFont="1" applyFill="1" applyBorder="1" applyAlignment="1">
      <alignment horizontal="right" wrapText="1"/>
    </xf>
    <xf numFmtId="164" fontId="2" fillId="2" borderId="7" xfId="0" applyNumberFormat="1" applyFont="1" applyFill="1" applyBorder="1" applyAlignment="1">
      <alignment horizontal="right" wrapText="1"/>
    </xf>
    <xf numFmtId="167" fontId="4" fillId="2" borderId="3" xfId="0" applyNumberFormat="1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7" fontId="4" fillId="0" borderId="17" xfId="0" applyNumberFormat="1" applyFont="1" applyFill="1" applyBorder="1" applyAlignment="1">
      <alignment horizontal="right" wrapText="1"/>
    </xf>
    <xf numFmtId="167" fontId="4" fillId="2" borderId="18" xfId="0" applyNumberFormat="1" applyFont="1" applyFill="1" applyBorder="1" applyAlignment="1">
      <alignment wrapText="1"/>
    </xf>
    <xf numFmtId="164" fontId="4" fillId="2" borderId="18" xfId="0" applyNumberFormat="1" applyFont="1" applyFill="1" applyBorder="1" applyAlignment="1">
      <alignment wrapText="1"/>
    </xf>
    <xf numFmtId="167" fontId="2" fillId="2" borderId="19" xfId="0" applyNumberFormat="1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2" fillId="2" borderId="19" xfId="0" applyNumberFormat="1" applyFont="1" applyFill="1" applyBorder="1" applyAlignment="1">
      <alignment wrapText="1"/>
    </xf>
    <xf numFmtId="0" fontId="27" fillId="2" borderId="20" xfId="0" applyFont="1" applyFill="1" applyBorder="1" applyAlignment="1">
      <alignment horizontal="left" vertical="top" wrapText="1"/>
    </xf>
    <xf numFmtId="167" fontId="4" fillId="0" borderId="20" xfId="0" applyNumberFormat="1" applyFont="1" applyFill="1" applyBorder="1" applyAlignment="1">
      <alignment horizontal="right" wrapText="1"/>
    </xf>
    <xf numFmtId="164" fontId="4" fillId="2" borderId="21" xfId="0" applyNumberFormat="1" applyFont="1" applyFill="1" applyBorder="1" applyAlignment="1">
      <alignment wrapText="1"/>
    </xf>
    <xf numFmtId="0" fontId="7" fillId="2" borderId="0" xfId="0" applyFont="1" applyFill="1"/>
    <xf numFmtId="168" fontId="7" fillId="2" borderId="0" xfId="0" applyNumberFormat="1" applyFont="1" applyFill="1"/>
    <xf numFmtId="167" fontId="2" fillId="0" borderId="20" xfId="0" applyNumberFormat="1" applyFont="1" applyFill="1" applyBorder="1" applyAlignment="1">
      <alignment horizontal="right" wrapText="1"/>
    </xf>
    <xf numFmtId="164" fontId="2" fillId="2" borderId="22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167" fontId="2" fillId="0" borderId="4" xfId="0" applyNumberFormat="1" applyFont="1" applyFill="1" applyBorder="1" applyAlignment="1">
      <alignment horizontal="right" wrapText="1"/>
    </xf>
    <xf numFmtId="164" fontId="2" fillId="2" borderId="23" xfId="0" applyNumberFormat="1" applyFont="1" applyFill="1" applyBorder="1" applyAlignment="1">
      <alignment horizontal="center" wrapText="1"/>
    </xf>
    <xf numFmtId="0" fontId="28" fillId="2" borderId="11" xfId="0" applyFont="1" applyFill="1" applyBorder="1" applyAlignment="1">
      <alignment wrapText="1"/>
    </xf>
    <xf numFmtId="167" fontId="2" fillId="0" borderId="11" xfId="0" applyNumberFormat="1" applyFont="1" applyFill="1" applyBorder="1" applyAlignment="1">
      <alignment horizontal="right" wrapText="1"/>
    </xf>
    <xf numFmtId="164" fontId="2" fillId="2" borderId="12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wrapText="1"/>
    </xf>
    <xf numFmtId="164" fontId="2" fillId="2" borderId="19" xfId="9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wrapText="1"/>
    </xf>
    <xf numFmtId="167" fontId="2" fillId="0" borderId="6" xfId="0" applyNumberFormat="1" applyFont="1" applyFill="1" applyBorder="1" applyAlignment="1">
      <alignment horizontal="right" wrapText="1"/>
    </xf>
    <xf numFmtId="164" fontId="2" fillId="2" borderId="19" xfId="0" applyNumberFormat="1" applyFont="1" applyFill="1" applyBorder="1" applyAlignment="1">
      <alignment horizontal="center" wrapText="1"/>
    </xf>
    <xf numFmtId="164" fontId="9" fillId="2" borderId="12" xfId="9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wrapText="1"/>
    </xf>
    <xf numFmtId="0" fontId="28" fillId="2" borderId="6" xfId="0" applyFont="1" applyFill="1" applyBorder="1" applyAlignment="1">
      <alignment horizontal="left" wrapText="1"/>
    </xf>
    <xf numFmtId="167" fontId="9" fillId="0" borderId="13" xfId="7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wrapText="1"/>
    </xf>
    <xf numFmtId="167" fontId="5" fillId="2" borderId="22" xfId="9" applyNumberFormat="1" applyFont="1" applyFill="1" applyBorder="1" applyAlignment="1">
      <alignment vertical="center" wrapText="1"/>
    </xf>
    <xf numFmtId="43" fontId="29" fillId="2" borderId="0" xfId="7" applyFont="1" applyFill="1"/>
    <xf numFmtId="43" fontId="29" fillId="2" borderId="0" xfId="0" applyNumberFormat="1" applyFont="1" applyFill="1"/>
    <xf numFmtId="167" fontId="5" fillId="2" borderId="17" xfId="9" applyNumberFormat="1" applyFont="1" applyFill="1" applyBorder="1" applyAlignment="1">
      <alignment vertical="center" wrapText="1"/>
    </xf>
    <xf numFmtId="167" fontId="5" fillId="0" borderId="17" xfId="9" applyNumberFormat="1" applyFont="1" applyFill="1" applyBorder="1" applyAlignment="1">
      <alignment vertical="center" wrapText="1"/>
    </xf>
    <xf numFmtId="167" fontId="5" fillId="2" borderId="0" xfId="9" applyNumberFormat="1" applyFont="1" applyFill="1" applyBorder="1" applyAlignment="1">
      <alignment vertical="center" wrapText="1"/>
    </xf>
    <xf numFmtId="168" fontId="29" fillId="2" borderId="0" xfId="0" applyNumberFormat="1" applyFont="1" applyFill="1"/>
    <xf numFmtId="0" fontId="29" fillId="2" borderId="0" xfId="0" applyFont="1" applyFill="1"/>
    <xf numFmtId="167" fontId="2" fillId="2" borderId="6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right" wrapText="1"/>
    </xf>
    <xf numFmtId="167" fontId="9" fillId="2" borderId="6" xfId="9" applyNumberFormat="1" applyFont="1" applyFill="1" applyBorder="1" applyAlignment="1">
      <alignment vertical="center" wrapText="1"/>
    </xf>
    <xf numFmtId="167" fontId="9" fillId="0" borderId="6" xfId="9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wrapText="1"/>
    </xf>
    <xf numFmtId="167" fontId="5" fillId="2" borderId="7" xfId="9" applyNumberFormat="1" applyFont="1" applyFill="1" applyBorder="1" applyAlignment="1">
      <alignment vertical="center" wrapText="1"/>
    </xf>
    <xf numFmtId="167" fontId="5" fillId="0" borderId="7" xfId="9" applyNumberFormat="1" applyFont="1" applyFill="1" applyBorder="1" applyAlignment="1">
      <alignment vertical="center" wrapText="1"/>
    </xf>
    <xf numFmtId="167" fontId="12" fillId="2" borderId="0" xfId="9" applyNumberFormat="1" applyFont="1" applyFill="1" applyAlignment="1"/>
    <xf numFmtId="43" fontId="23" fillId="0" borderId="0" xfId="9" applyFont="1" applyFill="1"/>
    <xf numFmtId="164" fontId="12" fillId="2" borderId="0" xfId="9" applyNumberFormat="1" applyFont="1" applyFill="1"/>
    <xf numFmtId="0" fontId="2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7" fontId="11" fillId="2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4" fontId="11" fillId="2" borderId="0" xfId="0" applyNumberFormat="1" applyFont="1" applyFill="1" applyBorder="1" applyAlignment="1">
      <alignment wrapText="1"/>
    </xf>
    <xf numFmtId="0" fontId="11" fillId="2" borderId="0" xfId="0" applyFont="1" applyFill="1"/>
    <xf numFmtId="167" fontId="4" fillId="2" borderId="0" xfId="7" applyNumberFormat="1" applyFont="1" applyFill="1" applyAlignment="1"/>
    <xf numFmtId="164" fontId="4" fillId="2" borderId="0" xfId="7" applyNumberFormat="1" applyFont="1" applyFill="1"/>
    <xf numFmtId="167" fontId="12" fillId="2" borderId="0" xfId="0" applyNumberFormat="1" applyFont="1" applyFill="1" applyAlignment="1"/>
    <xf numFmtId="0" fontId="13" fillId="2" borderId="0" xfId="0" applyFont="1" applyFill="1"/>
    <xf numFmtId="167" fontId="13" fillId="2" borderId="0" xfId="9" applyNumberFormat="1" applyFont="1" applyFill="1" applyAlignment="1"/>
    <xf numFmtId="43" fontId="13" fillId="0" borderId="0" xfId="9" applyFont="1" applyFill="1"/>
    <xf numFmtId="164" fontId="13" fillId="2" borderId="0" xfId="9" applyNumberFormat="1" applyFont="1" applyFill="1"/>
    <xf numFmtId="0" fontId="4" fillId="2" borderId="0" xfId="0" applyFont="1" applyFill="1" applyBorder="1" applyAlignment="1">
      <alignment wrapText="1"/>
    </xf>
    <xf numFmtId="167" fontId="4" fillId="2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4" fillId="2" borderId="0" xfId="0" applyNumberFormat="1" applyFont="1" applyFill="1" applyBorder="1" applyAlignment="1">
      <alignment wrapText="1"/>
    </xf>
    <xf numFmtId="0" fontId="30" fillId="2" borderId="0" xfId="0" applyFont="1" applyFill="1" applyAlignment="1"/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1" fillId="2" borderId="0" xfId="0" applyFont="1" applyFill="1"/>
    <xf numFmtId="167" fontId="9" fillId="0" borderId="12" xfId="7" applyNumberFormat="1" applyFont="1" applyFill="1" applyBorder="1" applyAlignment="1">
      <alignment horizontal="right" vertical="center" wrapText="1"/>
    </xf>
    <xf numFmtId="167" fontId="9" fillId="0" borderId="19" xfId="7" applyNumberFormat="1" applyFont="1" applyFill="1" applyBorder="1" applyAlignment="1">
      <alignment horizontal="right" vertical="center" wrapText="1"/>
    </xf>
    <xf numFmtId="167" fontId="9" fillId="0" borderId="24" xfId="7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0" fillId="0" borderId="0" xfId="0" applyFill="1"/>
    <xf numFmtId="3" fontId="10" fillId="0" borderId="0" xfId="0" applyNumberFormat="1" applyFont="1" applyFill="1" applyAlignment="1">
      <alignment horizontal="right"/>
    </xf>
    <xf numFmtId="3" fontId="0" fillId="0" borderId="0" xfId="0" applyNumberFormat="1" applyFill="1"/>
    <xf numFmtId="0" fontId="35" fillId="0" borderId="0" xfId="0" applyFont="1" applyFill="1"/>
    <xf numFmtId="3" fontId="14" fillId="0" borderId="0" xfId="0" applyNumberFormat="1" applyFont="1" applyFill="1"/>
    <xf numFmtId="3" fontId="35" fillId="0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0" fontId="19" fillId="0" borderId="0" xfId="0" applyFont="1"/>
    <xf numFmtId="0" fontId="31" fillId="0" borderId="14" xfId="0" applyFont="1" applyBorder="1" applyAlignment="1">
      <alignment vertical="center"/>
    </xf>
    <xf numFmtId="0" fontId="32" fillId="0" borderId="2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169" fontId="21" fillId="0" borderId="0" xfId="2" applyNumberFormat="1" applyFont="1" applyAlignment="1">
      <alignment horizontal="right" vertical="top"/>
    </xf>
    <xf numFmtId="169" fontId="34" fillId="0" borderId="0" xfId="0" applyNumberFormat="1" applyFont="1"/>
    <xf numFmtId="169" fontId="21" fillId="0" borderId="0" xfId="2" applyNumberFormat="1" applyFont="1" applyAlignment="1">
      <alignment horizontal="center" vertical="center" wrapText="1"/>
    </xf>
    <xf numFmtId="0" fontId="34" fillId="0" borderId="0" xfId="0" applyFont="1" applyAlignment="1">
      <alignment vertical="top"/>
    </xf>
    <xf numFmtId="169" fontId="38" fillId="0" borderId="0" xfId="0" applyNumberFormat="1" applyFont="1"/>
    <xf numFmtId="169" fontId="21" fillId="2" borderId="0" xfId="2" applyNumberFormat="1" applyFont="1" applyFill="1" applyAlignment="1">
      <alignment horizontal="left" vertical="top" wrapText="1"/>
    </xf>
    <xf numFmtId="169" fontId="21" fillId="2" borderId="0" xfId="2" applyNumberFormat="1" applyFont="1" applyFill="1" applyAlignment="1">
      <alignment horizontal="right" vertical="top"/>
    </xf>
    <xf numFmtId="49" fontId="34" fillId="0" borderId="0" xfId="0" applyNumberFormat="1" applyFont="1" applyAlignment="1">
      <alignment horizontal="center" vertical="center"/>
    </xf>
    <xf numFmtId="0" fontId="27" fillId="0" borderId="26" xfId="0" applyFont="1" applyFill="1" applyBorder="1" applyAlignment="1">
      <alignment vertical="center" wrapText="1"/>
    </xf>
    <xf numFmtId="169" fontId="27" fillId="0" borderId="27" xfId="0" applyNumberFormat="1" applyFont="1" applyFill="1" applyBorder="1" applyAlignment="1">
      <alignment horizontal="right" vertical="top"/>
    </xf>
    <xf numFmtId="169" fontId="21" fillId="0" borderId="27" xfId="0" applyNumberFormat="1" applyFont="1" applyFill="1" applyBorder="1" applyAlignment="1">
      <alignment horizontal="right" vertical="top"/>
    </xf>
    <xf numFmtId="169" fontId="27" fillId="0" borderId="28" xfId="0" applyNumberFormat="1" applyFont="1" applyFill="1" applyBorder="1" applyAlignment="1">
      <alignment horizontal="right" vertical="top"/>
    </xf>
    <xf numFmtId="169" fontId="34" fillId="0" borderId="0" xfId="0" applyNumberFormat="1" applyFont="1" applyFill="1"/>
    <xf numFmtId="0" fontId="27" fillId="0" borderId="26" xfId="0" applyFont="1" applyFill="1" applyBorder="1"/>
    <xf numFmtId="0" fontId="21" fillId="0" borderId="26" xfId="0" applyFont="1" applyFill="1" applyBorder="1" applyAlignment="1">
      <alignment vertical="center" wrapText="1"/>
    </xf>
    <xf numFmtId="0" fontId="40" fillId="0" borderId="26" xfId="0" applyFont="1" applyFill="1" applyBorder="1" applyAlignment="1">
      <alignment wrapText="1"/>
    </xf>
    <xf numFmtId="167" fontId="21" fillId="0" borderId="27" xfId="0" applyNumberFormat="1" applyFont="1" applyFill="1" applyBorder="1" applyAlignment="1">
      <alignment horizontal="right" vertical="top"/>
    </xf>
    <xf numFmtId="0" fontId="41" fillId="0" borderId="26" xfId="0" applyFont="1" applyFill="1" applyBorder="1" applyAlignment="1">
      <alignment vertical="center" wrapText="1"/>
    </xf>
    <xf numFmtId="0" fontId="42" fillId="0" borderId="26" xfId="0" applyFont="1" applyFill="1" applyBorder="1" applyAlignment="1">
      <alignment vertical="center" wrapText="1"/>
    </xf>
    <xf numFmtId="169" fontId="40" fillId="0" borderId="27" xfId="0" applyNumberFormat="1" applyFont="1" applyFill="1" applyBorder="1" applyAlignment="1">
      <alignment horizontal="right" vertical="top"/>
    </xf>
    <xf numFmtId="169" fontId="27" fillId="0" borderId="29" xfId="0" applyNumberFormat="1" applyFont="1" applyFill="1" applyBorder="1" applyAlignment="1">
      <alignment horizontal="right" vertical="top"/>
    </xf>
    <xf numFmtId="0" fontId="27" fillId="0" borderId="8" xfId="0" applyFont="1" applyFill="1" applyBorder="1" applyAlignment="1">
      <alignment vertical="center" wrapText="1"/>
    </xf>
    <xf numFmtId="169" fontId="21" fillId="0" borderId="30" xfId="0" applyNumberFormat="1" applyFont="1" applyFill="1" applyBorder="1" applyAlignment="1">
      <alignment horizontal="right" vertical="top"/>
    </xf>
    <xf numFmtId="169" fontId="27" fillId="0" borderId="31" xfId="0" applyNumberFormat="1" applyFont="1" applyFill="1" applyBorder="1" applyAlignment="1">
      <alignment horizontal="right" vertical="top"/>
    </xf>
    <xf numFmtId="0" fontId="27" fillId="0" borderId="8" xfId="0" applyFont="1" applyFill="1" applyBorder="1"/>
    <xf numFmtId="169" fontId="27" fillId="0" borderId="30" xfId="0" applyNumberFormat="1" applyFont="1" applyFill="1" applyBorder="1" applyAlignment="1">
      <alignment horizontal="right" vertical="top"/>
    </xf>
    <xf numFmtId="0" fontId="21" fillId="0" borderId="26" xfId="0" applyFont="1" applyFill="1" applyBorder="1"/>
    <xf numFmtId="169" fontId="27" fillId="0" borderId="32" xfId="0" applyNumberFormat="1" applyFont="1" applyFill="1" applyBorder="1" applyAlignment="1">
      <alignment horizontal="right" vertical="top"/>
    </xf>
    <xf numFmtId="0" fontId="27" fillId="0" borderId="26" xfId="0" applyFont="1" applyFill="1" applyBorder="1" applyAlignment="1">
      <alignment wrapText="1"/>
    </xf>
    <xf numFmtId="169" fontId="36" fillId="0" borderId="0" xfId="0" applyNumberFormat="1" applyFont="1" applyFill="1"/>
    <xf numFmtId="169" fontId="10" fillId="0" borderId="27" xfId="0" applyNumberFormat="1" applyFont="1" applyFill="1" applyBorder="1" applyAlignment="1">
      <alignment horizontal="right" vertical="top"/>
    </xf>
    <xf numFmtId="0" fontId="27" fillId="0" borderId="33" xfId="0" applyFont="1" applyFill="1" applyBorder="1" applyAlignment="1">
      <alignment wrapText="1"/>
    </xf>
    <xf numFmtId="169" fontId="27" fillId="0" borderId="34" xfId="0" applyNumberFormat="1" applyFont="1" applyFill="1" applyBorder="1" applyAlignment="1">
      <alignment horizontal="right" vertical="top"/>
    </xf>
    <xf numFmtId="169" fontId="27" fillId="0" borderId="35" xfId="0" applyNumberFormat="1" applyFont="1" applyFill="1" applyBorder="1" applyAlignment="1">
      <alignment horizontal="right" vertical="top"/>
    </xf>
    <xf numFmtId="169" fontId="27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169" fontId="27" fillId="2" borderId="0" xfId="0" applyNumberFormat="1" applyFont="1" applyFill="1" applyBorder="1" applyAlignment="1">
      <alignment horizontal="right" vertical="top"/>
    </xf>
    <xf numFmtId="169" fontId="4" fillId="0" borderId="0" xfId="0" applyNumberFormat="1" applyFont="1" applyBorder="1" applyAlignment="1">
      <alignment vertical="center"/>
    </xf>
    <xf numFmtId="169" fontId="4" fillId="0" borderId="0" xfId="0" applyNumberFormat="1" applyFont="1" applyAlignment="1">
      <alignment vertical="center"/>
    </xf>
    <xf numFmtId="169" fontId="34" fillId="0" borderId="0" xfId="0" applyNumberFormat="1" applyFont="1" applyAlignment="1">
      <alignment horizontal="right" vertical="top"/>
    </xf>
    <xf numFmtId="169" fontId="4" fillId="0" borderId="0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left" vertical="top"/>
    </xf>
    <xf numFmtId="169" fontId="4" fillId="0" borderId="0" xfId="0" applyNumberFormat="1" applyFont="1" applyAlignment="1">
      <alignment vertical="center" wrapText="1"/>
    </xf>
    <xf numFmtId="169" fontId="34" fillId="0" borderId="0" xfId="0" applyNumberFormat="1" applyFont="1" applyAlignment="1">
      <alignment vertical="top" wrapText="1"/>
    </xf>
    <xf numFmtId="169" fontId="27" fillId="0" borderId="0" xfId="0" applyNumberFormat="1" applyFont="1" applyAlignment="1">
      <alignment horizontal="left" vertical="center" wrapText="1"/>
    </xf>
    <xf numFmtId="169" fontId="21" fillId="0" borderId="0" xfId="0" applyNumberFormat="1" applyFont="1" applyAlignment="1">
      <alignment horizontal="right" vertical="top"/>
    </xf>
    <xf numFmtId="169" fontId="34" fillId="0" borderId="0" xfId="0" applyNumberFormat="1" applyFont="1" applyAlignment="1">
      <alignment horizontal="center" vertical="top"/>
    </xf>
    <xf numFmtId="169" fontId="34" fillId="0" borderId="0" xfId="0" applyNumberFormat="1" applyFont="1" applyAlignment="1">
      <alignment horizontal="left" vertical="top" wrapText="1"/>
    </xf>
    <xf numFmtId="167" fontId="4" fillId="0" borderId="3" xfId="0" applyNumberFormat="1" applyFont="1" applyFill="1" applyBorder="1" applyAlignment="1">
      <alignment horizontal="right" wrapText="1"/>
    </xf>
    <xf numFmtId="169" fontId="21" fillId="2" borderId="8" xfId="2" applyNumberFormat="1" applyFont="1" applyFill="1" applyBorder="1" applyAlignment="1">
      <alignment horizontal="left" vertical="top" wrapText="1"/>
    </xf>
    <xf numFmtId="169" fontId="27" fillId="2" borderId="30" xfId="4" applyNumberFormat="1" applyFont="1" applyFill="1" applyBorder="1" applyAlignment="1">
      <alignment horizontal="center" vertical="center" wrapText="1"/>
    </xf>
    <xf numFmtId="169" fontId="27" fillId="2" borderId="30" xfId="2" applyNumberFormat="1" applyFont="1" applyFill="1" applyBorder="1" applyAlignment="1">
      <alignment horizontal="center" vertical="center" wrapText="1"/>
    </xf>
    <xf numFmtId="169" fontId="35" fillId="2" borderId="30" xfId="4" applyNumberFormat="1" applyFont="1" applyFill="1" applyBorder="1" applyAlignment="1">
      <alignment horizontal="center" vertical="center" wrapText="1"/>
    </xf>
    <xf numFmtId="169" fontId="35" fillId="0" borderId="30" xfId="4" applyNumberFormat="1" applyFont="1" applyFill="1" applyBorder="1" applyAlignment="1">
      <alignment horizontal="center" vertical="center" wrapText="1"/>
    </xf>
    <xf numFmtId="169" fontId="35" fillId="2" borderId="36" xfId="4" applyNumberFormat="1" applyFont="1" applyFill="1" applyBorder="1" applyAlignment="1">
      <alignment horizontal="center" vertical="center" wrapText="1"/>
    </xf>
    <xf numFmtId="169" fontId="27" fillId="2" borderId="31" xfId="4" applyNumberFormat="1" applyFont="1" applyFill="1" applyBorder="1" applyAlignment="1">
      <alignment horizontal="center" vertical="center" wrapText="1"/>
    </xf>
    <xf numFmtId="49" fontId="21" fillId="2" borderId="37" xfId="2" applyNumberFormat="1" applyFont="1" applyFill="1" applyBorder="1" applyAlignment="1">
      <alignment horizontal="center" vertical="center"/>
    </xf>
    <xf numFmtId="49" fontId="21" fillId="2" borderId="38" xfId="2" applyNumberFormat="1" applyFont="1" applyFill="1" applyBorder="1" applyAlignment="1">
      <alignment horizontal="center" vertical="center"/>
    </xf>
    <xf numFmtId="49" fontId="21" fillId="2" borderId="38" xfId="2" applyNumberFormat="1" applyFont="1" applyFill="1" applyBorder="1" applyAlignment="1" applyProtection="1">
      <alignment horizontal="center" vertical="center"/>
      <protection locked="0"/>
    </xf>
    <xf numFmtId="49" fontId="21" fillId="2" borderId="39" xfId="2" applyNumberFormat="1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 wrapText="1"/>
    </xf>
    <xf numFmtId="169" fontId="21" fillId="0" borderId="32" xfId="0" applyNumberFormat="1" applyFont="1" applyFill="1" applyBorder="1" applyAlignment="1">
      <alignment horizontal="right" vertical="top"/>
    </xf>
    <xf numFmtId="0" fontId="27" fillId="0" borderId="1" xfId="0" applyFont="1" applyFill="1" applyBorder="1" applyAlignment="1">
      <alignment wrapText="1"/>
    </xf>
    <xf numFmtId="169" fontId="27" fillId="0" borderId="41" xfId="0" applyNumberFormat="1" applyFont="1" applyFill="1" applyBorder="1" applyAlignment="1">
      <alignment horizontal="right" vertical="top"/>
    </xf>
    <xf numFmtId="169" fontId="27" fillId="0" borderId="42" xfId="0" applyNumberFormat="1" applyFont="1" applyFill="1" applyBorder="1" applyAlignment="1">
      <alignment horizontal="right" vertical="top"/>
    </xf>
    <xf numFmtId="0" fontId="27" fillId="0" borderId="43" xfId="0" applyFont="1" applyFill="1" applyBorder="1" applyAlignment="1">
      <alignment wrapText="1"/>
    </xf>
    <xf numFmtId="169" fontId="27" fillId="0" borderId="44" xfId="0" applyNumberFormat="1" applyFont="1" applyFill="1" applyBorder="1" applyAlignment="1">
      <alignment horizontal="right" vertical="top"/>
    </xf>
    <xf numFmtId="169" fontId="27" fillId="0" borderId="45" xfId="0" applyNumberFormat="1" applyFont="1" applyFill="1" applyBorder="1" applyAlignment="1">
      <alignment horizontal="right" vertical="top"/>
    </xf>
    <xf numFmtId="0" fontId="32" fillId="0" borderId="5" xfId="0" applyFont="1" applyBorder="1" applyAlignment="1">
      <alignment vertical="center" wrapText="1"/>
    </xf>
    <xf numFmtId="167" fontId="10" fillId="0" borderId="6" xfId="0" applyNumberFormat="1" applyFont="1" applyFill="1" applyBorder="1" applyAlignment="1">
      <alignment wrapText="1"/>
    </xf>
    <xf numFmtId="167" fontId="10" fillId="0" borderId="19" xfId="0" applyNumberFormat="1" applyFont="1" applyFill="1" applyBorder="1" applyAlignment="1">
      <alignment wrapText="1"/>
    </xf>
    <xf numFmtId="167" fontId="35" fillId="0" borderId="6" xfId="0" applyNumberFormat="1" applyFont="1" applyFill="1" applyBorder="1" applyAlignment="1">
      <alignment wrapText="1"/>
    </xf>
    <xf numFmtId="167" fontId="35" fillId="0" borderId="19" xfId="0" applyNumberFormat="1" applyFont="1" applyFill="1" applyBorder="1" applyAlignment="1">
      <alignment wrapText="1"/>
    </xf>
    <xf numFmtId="167" fontId="35" fillId="0" borderId="46" xfId="0" applyNumberFormat="1" applyFont="1" applyFill="1" applyBorder="1" applyAlignment="1">
      <alignment wrapText="1"/>
    </xf>
    <xf numFmtId="0" fontId="27" fillId="0" borderId="47" xfId="0" applyFont="1" applyFill="1" applyBorder="1"/>
    <xf numFmtId="169" fontId="27" fillId="0" borderId="38" xfId="0" applyNumberFormat="1" applyFont="1" applyFill="1" applyBorder="1" applyAlignment="1">
      <alignment horizontal="right" vertical="top"/>
    </xf>
    <xf numFmtId="166" fontId="4" fillId="0" borderId="2" xfId="0" applyNumberFormat="1" applyFont="1" applyFill="1" applyBorder="1" applyAlignment="1">
      <alignment horizontal="right" wrapText="1" indent="1"/>
    </xf>
    <xf numFmtId="167" fontId="4" fillId="0" borderId="3" xfId="9" applyNumberFormat="1" applyFont="1" applyFill="1" applyBorder="1" applyAlignment="1">
      <alignment vertical="center" wrapText="1"/>
    </xf>
    <xf numFmtId="167" fontId="2" fillId="0" borderId="11" xfId="9" applyNumberFormat="1" applyFont="1" applyFill="1" applyBorder="1" applyAlignment="1">
      <alignment vertical="center"/>
    </xf>
    <xf numFmtId="167" fontId="4" fillId="0" borderId="11" xfId="9" applyNumberFormat="1" applyFont="1" applyFill="1" applyBorder="1" applyAlignment="1">
      <alignment vertical="center"/>
    </xf>
    <xf numFmtId="167" fontId="4" fillId="0" borderId="4" xfId="0" applyNumberFormat="1" applyFont="1" applyFill="1" applyBorder="1" applyAlignment="1">
      <alignment wrapText="1"/>
    </xf>
    <xf numFmtId="167" fontId="4" fillId="0" borderId="6" xfId="0" applyNumberFormat="1" applyFont="1" applyFill="1" applyBorder="1" applyAlignment="1">
      <alignment wrapText="1"/>
    </xf>
    <xf numFmtId="167" fontId="2" fillId="0" borderId="7" xfId="0" applyNumberFormat="1" applyFont="1" applyFill="1" applyBorder="1" applyAlignment="1">
      <alignment wrapText="1"/>
    </xf>
    <xf numFmtId="167" fontId="4" fillId="0" borderId="48" xfId="0" applyNumberFormat="1" applyFont="1" applyFill="1" applyBorder="1" applyAlignment="1">
      <alignment wrapText="1"/>
    </xf>
    <xf numFmtId="167" fontId="4" fillId="0" borderId="49" xfId="0" applyNumberFormat="1" applyFont="1" applyFill="1" applyBorder="1" applyAlignment="1">
      <alignment wrapText="1"/>
    </xf>
    <xf numFmtId="167" fontId="9" fillId="0" borderId="50" xfId="9" applyNumberFormat="1" applyFont="1" applyFill="1" applyBorder="1" applyAlignment="1">
      <alignment vertical="center" wrapText="1"/>
    </xf>
    <xf numFmtId="167" fontId="2" fillId="0" borderId="51" xfId="0" applyNumberFormat="1" applyFont="1" applyFill="1" applyBorder="1" applyAlignment="1">
      <alignment wrapText="1"/>
    </xf>
    <xf numFmtId="167" fontId="4" fillId="0" borderId="49" xfId="9" applyNumberFormat="1" applyFont="1" applyFill="1" applyBorder="1" applyAlignment="1">
      <alignment vertical="center"/>
    </xf>
    <xf numFmtId="167" fontId="4" fillId="0" borderId="52" xfId="0" applyNumberFormat="1" applyFont="1" applyFill="1" applyBorder="1" applyAlignment="1">
      <alignment wrapText="1"/>
    </xf>
    <xf numFmtId="167" fontId="2" fillId="0" borderId="49" xfId="0" applyNumberFormat="1" applyFont="1" applyFill="1" applyBorder="1" applyAlignment="1">
      <alignment wrapText="1"/>
    </xf>
    <xf numFmtId="167" fontId="2" fillId="0" borderId="53" xfId="0" applyNumberFormat="1" applyFont="1" applyFill="1" applyBorder="1" applyAlignment="1">
      <alignment wrapText="1"/>
    </xf>
    <xf numFmtId="167" fontId="2" fillId="0" borderId="50" xfId="0" applyNumberFormat="1" applyFont="1" applyFill="1" applyBorder="1" applyAlignment="1">
      <alignment wrapText="1"/>
    </xf>
    <xf numFmtId="167" fontId="2" fillId="0" borderId="54" xfId="9" applyNumberFormat="1" applyFont="1" applyFill="1" applyBorder="1" applyAlignment="1">
      <alignment vertical="center"/>
    </xf>
    <xf numFmtId="167" fontId="2" fillId="0" borderId="54" xfId="0" applyNumberFormat="1" applyFont="1" applyFill="1" applyBorder="1" applyAlignment="1">
      <alignment wrapText="1"/>
    </xf>
    <xf numFmtId="167" fontId="9" fillId="0" borderId="0" xfId="9" applyNumberFormat="1" applyFont="1" applyFill="1" applyBorder="1" applyAlignment="1">
      <alignment vertical="center" wrapText="1"/>
    </xf>
    <xf numFmtId="167" fontId="9" fillId="0" borderId="4" xfId="9" applyNumberFormat="1" applyFont="1" applyFill="1" applyBorder="1" applyAlignment="1">
      <alignment vertical="center" wrapText="1"/>
    </xf>
    <xf numFmtId="167" fontId="9" fillId="0" borderId="12" xfId="9" applyNumberFormat="1" applyFont="1" applyFill="1" applyBorder="1" applyAlignment="1">
      <alignment vertical="center" wrapText="1"/>
    </xf>
    <xf numFmtId="167" fontId="9" fillId="0" borderId="9" xfId="9" applyNumberFormat="1" applyFont="1" applyFill="1" applyBorder="1" applyAlignment="1">
      <alignment vertical="center" wrapText="1"/>
    </xf>
    <xf numFmtId="167" fontId="4" fillId="0" borderId="3" xfId="0" applyNumberFormat="1" applyFont="1" applyFill="1" applyBorder="1" applyAlignment="1">
      <alignment wrapText="1"/>
    </xf>
    <xf numFmtId="167" fontId="4" fillId="0" borderId="22" xfId="0" applyNumberFormat="1" applyFont="1" applyFill="1" applyBorder="1" applyAlignment="1">
      <alignment wrapText="1"/>
    </xf>
    <xf numFmtId="164" fontId="13" fillId="0" borderId="0" xfId="6" applyFont="1" applyFill="1"/>
    <xf numFmtId="169" fontId="43" fillId="0" borderId="40" xfId="0" applyNumberFormat="1" applyFont="1" applyFill="1" applyBorder="1" applyAlignment="1">
      <alignment horizontal="left" vertical="top" wrapText="1"/>
    </xf>
    <xf numFmtId="169" fontId="21" fillId="0" borderId="29" xfId="0" applyNumberFormat="1" applyFont="1" applyFill="1" applyBorder="1" applyAlignment="1">
      <alignment horizontal="right" vertical="top"/>
    </xf>
    <xf numFmtId="0" fontId="27" fillId="0" borderId="1" xfId="0" applyFont="1" applyFill="1" applyBorder="1"/>
    <xf numFmtId="169" fontId="40" fillId="0" borderId="32" xfId="0" applyNumberFormat="1" applyFont="1" applyFill="1" applyBorder="1" applyAlignment="1">
      <alignment horizontal="right" vertical="top"/>
    </xf>
    <xf numFmtId="169" fontId="44" fillId="0" borderId="29" xfId="0" applyNumberFormat="1" applyFont="1" applyFill="1" applyBorder="1" applyAlignment="1">
      <alignment horizontal="right" vertical="top"/>
    </xf>
    <xf numFmtId="0" fontId="27" fillId="0" borderId="37" xfId="0" applyFont="1" applyFill="1" applyBorder="1" applyAlignment="1">
      <alignment wrapText="1"/>
    </xf>
    <xf numFmtId="169" fontId="27" fillId="0" borderId="39" xfId="0" applyNumberFormat="1" applyFont="1" applyFill="1" applyBorder="1" applyAlignment="1">
      <alignment horizontal="right" vertical="top"/>
    </xf>
    <xf numFmtId="0" fontId="21" fillId="0" borderId="8" xfId="0" applyFont="1" applyFill="1" applyBorder="1" applyAlignment="1">
      <alignment vertical="center" wrapText="1"/>
    </xf>
    <xf numFmtId="169" fontId="21" fillId="0" borderId="31" xfId="0" applyNumberFormat="1" applyFont="1" applyFill="1" applyBorder="1" applyAlignment="1">
      <alignment horizontal="right" vertical="top"/>
    </xf>
    <xf numFmtId="169" fontId="21" fillId="0" borderId="38" xfId="0" applyNumberFormat="1" applyFont="1" applyFill="1" applyBorder="1" applyAlignment="1">
      <alignment horizontal="right" vertical="top"/>
    </xf>
    <xf numFmtId="0" fontId="27" fillId="0" borderId="8" xfId="0" applyFont="1" applyFill="1" applyBorder="1" applyAlignment="1">
      <alignment wrapText="1"/>
    </xf>
    <xf numFmtId="3" fontId="2" fillId="0" borderId="17" xfId="0" applyNumberFormat="1" applyFont="1" applyFill="1" applyBorder="1"/>
    <xf numFmtId="0" fontId="4" fillId="0" borderId="17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3" fontId="2" fillId="0" borderId="48" xfId="0" applyNumberFormat="1" applyFont="1" applyFill="1" applyBorder="1"/>
    <xf numFmtId="0" fontId="2" fillId="0" borderId="10" xfId="0" applyFont="1" applyFill="1" applyBorder="1" applyAlignment="1">
      <alignment wrapText="1"/>
    </xf>
    <xf numFmtId="0" fontId="2" fillId="2" borderId="26" xfId="0" applyFont="1" applyFill="1" applyBorder="1" applyAlignment="1">
      <alignment wrapText="1"/>
    </xf>
    <xf numFmtId="3" fontId="31" fillId="0" borderId="0" xfId="0" applyNumberFormat="1" applyFont="1" applyFill="1"/>
    <xf numFmtId="0" fontId="21" fillId="2" borderId="0" xfId="0" applyFont="1" applyFill="1" applyBorder="1" applyAlignment="1">
      <alignment wrapText="1"/>
    </xf>
    <xf numFmtId="169" fontId="21" fillId="0" borderId="0" xfId="2" applyNumberFormat="1" applyFont="1" applyAlignment="1">
      <alignment horizontal="left" vertical="top" wrapText="1"/>
    </xf>
    <xf numFmtId="169" fontId="2" fillId="0" borderId="0" xfId="2" applyNumberFormat="1" applyFont="1" applyAlignment="1">
      <alignment horizontal="left" vertical="top" wrapText="1"/>
    </xf>
    <xf numFmtId="169" fontId="2" fillId="0" borderId="0" xfId="2" applyNumberFormat="1" applyFont="1" applyAlignment="1">
      <alignment horizontal="right" vertical="top"/>
    </xf>
    <xf numFmtId="169" fontId="45" fillId="2" borderId="0" xfId="0" applyNumberFormat="1" applyFont="1" applyFill="1" applyBorder="1" applyAlignment="1">
      <alignment horizontal="right" vertical="top"/>
    </xf>
    <xf numFmtId="0" fontId="46" fillId="0" borderId="0" xfId="0" applyFont="1" applyFill="1" applyAlignment="1">
      <alignment horizontal="right"/>
    </xf>
    <xf numFmtId="43" fontId="46" fillId="0" borderId="0" xfId="9" applyFont="1" applyFill="1" applyBorder="1" applyAlignment="1">
      <alignment horizontal="center" vertical="top"/>
    </xf>
    <xf numFmtId="169" fontId="21" fillId="0" borderId="0" xfId="2" applyNumberFormat="1" applyFont="1" applyFill="1" applyAlignment="1">
      <alignment horizontal="right" vertical="top"/>
    </xf>
    <xf numFmtId="167" fontId="35" fillId="0" borderId="7" xfId="0" applyNumberFormat="1" applyFont="1" applyFill="1" applyBorder="1" applyAlignment="1">
      <alignment wrapText="1"/>
    </xf>
    <xf numFmtId="0" fontId="47" fillId="0" borderId="0" xfId="0" applyFont="1" applyFill="1"/>
    <xf numFmtId="3" fontId="35" fillId="0" borderId="3" xfId="0" applyNumberFormat="1" applyFont="1" applyFill="1" applyBorder="1" applyAlignment="1">
      <alignment horizontal="center" vertical="top" wrapText="1"/>
    </xf>
    <xf numFmtId="0" fontId="35" fillId="0" borderId="4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vertical="center" wrapText="1"/>
    </xf>
    <xf numFmtId="165" fontId="10" fillId="0" borderId="6" xfId="5" applyNumberFormat="1" applyFont="1" applyFill="1" applyBorder="1" applyAlignment="1">
      <alignment vertical="center" wrapText="1"/>
    </xf>
    <xf numFmtId="165" fontId="10" fillId="0" borderId="19" xfId="5" applyNumberFormat="1" applyFont="1" applyFill="1" applyBorder="1" applyAlignment="1">
      <alignment vertical="center" wrapText="1"/>
    </xf>
    <xf numFmtId="165" fontId="35" fillId="0" borderId="6" xfId="5" applyNumberFormat="1" applyFont="1" applyFill="1" applyBorder="1" applyAlignment="1">
      <alignment vertical="center" wrapText="1"/>
    </xf>
    <xf numFmtId="165" fontId="35" fillId="0" borderId="19" xfId="5" applyNumberFormat="1" applyFont="1" applyFill="1" applyBorder="1" applyAlignment="1">
      <alignment vertical="center" wrapText="1"/>
    </xf>
    <xf numFmtId="165" fontId="47" fillId="0" borderId="6" xfId="5" applyNumberFormat="1" applyFont="1" applyFill="1" applyBorder="1"/>
    <xf numFmtId="165" fontId="47" fillId="0" borderId="19" xfId="5" applyNumberFormat="1" applyFont="1" applyFill="1" applyBorder="1"/>
    <xf numFmtId="165" fontId="47" fillId="0" borderId="0" xfId="0" applyNumberFormat="1" applyFont="1" applyFill="1"/>
    <xf numFmtId="3" fontId="47" fillId="0" borderId="0" xfId="0" applyNumberFormat="1" applyFont="1" applyFill="1"/>
    <xf numFmtId="169" fontId="48" fillId="0" borderId="0" xfId="2" applyNumberFormat="1" applyFont="1" applyAlignment="1">
      <alignment horizontal="right" vertical="top"/>
    </xf>
    <xf numFmtId="3" fontId="49" fillId="0" borderId="0" xfId="0" applyNumberFormat="1" applyFont="1" applyFill="1" applyAlignment="1">
      <alignment horizontal="right"/>
    </xf>
    <xf numFmtId="0" fontId="4" fillId="0" borderId="0" xfId="0" applyFont="1" applyBorder="1" applyAlignment="1">
      <alignment wrapText="1"/>
    </xf>
    <xf numFmtId="166" fontId="4" fillId="0" borderId="0" xfId="0" applyNumberFormat="1" applyFont="1" applyFill="1" applyBorder="1" applyAlignment="1">
      <alignment horizontal="right" wrapText="1" indent="1"/>
    </xf>
    <xf numFmtId="0" fontId="21" fillId="2" borderId="0" xfId="1" applyFont="1" applyFill="1" applyBorder="1" applyAlignment="1"/>
    <xf numFmtId="167" fontId="5" fillId="0" borderId="0" xfId="9" applyNumberFormat="1" applyFont="1" applyFill="1" applyBorder="1" applyAlignment="1">
      <alignment vertical="center" wrapText="1"/>
    </xf>
    <xf numFmtId="0" fontId="2" fillId="2" borderId="0" xfId="1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169" fontId="2" fillId="0" borderId="0" xfId="2" applyNumberFormat="1" applyFont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4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0" fillId="0" borderId="0" xfId="0" applyAlignment="1"/>
    <xf numFmtId="169" fontId="21" fillId="0" borderId="0" xfId="2" applyNumberFormat="1" applyFont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34" fillId="0" borderId="0" xfId="0" applyFont="1" applyAlignment="1"/>
    <xf numFmtId="169" fontId="27" fillId="2" borderId="0" xfId="3" applyNumberFormat="1" applyFont="1" applyFill="1" applyAlignment="1">
      <alignment horizontal="center" vertical="top" wrapText="1"/>
    </xf>
    <xf numFmtId="169" fontId="27" fillId="2" borderId="0" xfId="2" applyNumberFormat="1" applyFont="1" applyFill="1" applyAlignment="1">
      <alignment horizontal="center" vertical="top" wrapText="1"/>
    </xf>
    <xf numFmtId="169" fontId="39" fillId="2" borderId="0" xfId="3" applyNumberFormat="1" applyFont="1" applyFill="1" applyAlignment="1">
      <alignment horizontal="center" vertical="top"/>
    </xf>
    <xf numFmtId="164" fontId="4" fillId="0" borderId="0" xfId="6" applyFont="1" applyFill="1" applyAlignment="1">
      <alignment wrapText="1"/>
    </xf>
    <xf numFmtId="0" fontId="50" fillId="0" borderId="0" xfId="0" applyFont="1"/>
  </cellXfs>
  <cellStyles count="10">
    <cellStyle name="Обычный" xfId="0" builtinId="0"/>
    <cellStyle name="Обычный 2 2" xfId="1"/>
    <cellStyle name="Обычный_God_Формы фин.отчетности_BWU_09_11_03" xfId="2"/>
    <cellStyle name="Обычный_Лист1 2" xfId="3"/>
    <cellStyle name="Обычный_Формы ФО для НПФ" xfId="4"/>
    <cellStyle name="Финансовый" xfId="5" builtinId="3"/>
    <cellStyle name="Финансовый 2" xfId="6"/>
    <cellStyle name="Финансовый 2 2" xfId="7"/>
    <cellStyle name="Финансовый 2 2 2" xfId="8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6"/>
  <sheetViews>
    <sheetView topLeftCell="A43" zoomScaleNormal="100" workbookViewId="0">
      <selection activeCell="F66" sqref="F66"/>
    </sheetView>
  </sheetViews>
  <sheetFormatPr defaultRowHeight="18.75" x14ac:dyDescent="0.3"/>
  <cols>
    <col min="1" max="1" width="89.7109375" style="2" customWidth="1"/>
    <col min="2" max="2" width="24.28515625" style="1" customWidth="1"/>
    <col min="3" max="3" width="23.140625" style="1" customWidth="1"/>
    <col min="4" max="4" width="13.5703125" style="2" customWidth="1"/>
    <col min="5" max="5" width="10" style="2" bestFit="1" customWidth="1"/>
    <col min="6" max="6" width="15.42578125" style="2" customWidth="1"/>
    <col min="7" max="7" width="12.140625" style="2" bestFit="1" customWidth="1"/>
    <col min="8" max="16384" width="9.140625" style="2"/>
  </cols>
  <sheetData>
    <row r="1" spans="1:3" x14ac:dyDescent="0.3">
      <c r="A1" s="317" t="s">
        <v>22</v>
      </c>
      <c r="B1" s="318"/>
      <c r="C1" s="320" t="s">
        <v>20</v>
      </c>
    </row>
    <row r="2" spans="1:3" x14ac:dyDescent="0.3">
      <c r="A2" s="317" t="s">
        <v>23</v>
      </c>
      <c r="B2" s="318"/>
    </row>
    <row r="3" spans="1:3" x14ac:dyDescent="0.3">
      <c r="A3" s="317" t="s">
        <v>24</v>
      </c>
      <c r="B3" s="318"/>
    </row>
    <row r="4" spans="1:3" x14ac:dyDescent="0.3">
      <c r="A4" s="345" t="s">
        <v>25</v>
      </c>
      <c r="B4" s="345"/>
    </row>
    <row r="5" spans="1:3" x14ac:dyDescent="0.3">
      <c r="A5" s="345" t="s">
        <v>26</v>
      </c>
      <c r="B5" s="345"/>
    </row>
    <row r="7" spans="1:3" x14ac:dyDescent="0.3">
      <c r="A7" s="347" t="s">
        <v>27</v>
      </c>
      <c r="B7" s="347"/>
      <c r="C7" s="347"/>
    </row>
    <row r="8" spans="1:3" ht="11.25" customHeight="1" x14ac:dyDescent="0.3">
      <c r="A8" s="347"/>
      <c r="B8" s="347"/>
      <c r="C8" s="347"/>
    </row>
    <row r="9" spans="1:3" x14ac:dyDescent="0.3">
      <c r="A9" s="348" t="s">
        <v>29</v>
      </c>
      <c r="B9" s="348"/>
      <c r="C9" s="348"/>
    </row>
    <row r="10" spans="1:3" ht="10.5" customHeight="1" x14ac:dyDescent="0.3">
      <c r="A10" s="348" t="s">
        <v>28</v>
      </c>
      <c r="B10" s="348"/>
      <c r="C10" s="348"/>
    </row>
    <row r="11" spans="1:3" hidden="1" x14ac:dyDescent="0.3">
      <c r="A11" s="349" t="s">
        <v>0</v>
      </c>
      <c r="B11" s="349"/>
      <c r="C11" s="349"/>
    </row>
    <row r="12" spans="1:3" ht="19.5" thickBot="1" x14ac:dyDescent="0.35">
      <c r="C12" s="3" t="s">
        <v>30</v>
      </c>
    </row>
    <row r="13" spans="1:3" ht="24.75" customHeight="1" thickBot="1" x14ac:dyDescent="0.35">
      <c r="A13" s="4"/>
      <c r="B13" s="5" t="s">
        <v>31</v>
      </c>
      <c r="C13" s="6" t="s">
        <v>32</v>
      </c>
    </row>
    <row r="14" spans="1:3" x14ac:dyDescent="0.3">
      <c r="A14" s="7" t="s">
        <v>33</v>
      </c>
      <c r="B14" s="8"/>
      <c r="C14" s="9"/>
    </row>
    <row r="15" spans="1:3" x14ac:dyDescent="0.3">
      <c r="A15" s="10" t="s">
        <v>34</v>
      </c>
      <c r="B15" s="21">
        <v>208699788</v>
      </c>
      <c r="C15" s="21">
        <v>96822331</v>
      </c>
    </row>
    <row r="16" spans="1:3" x14ac:dyDescent="0.3">
      <c r="A16" s="10" t="s">
        <v>35</v>
      </c>
      <c r="B16" s="21">
        <v>13349704</v>
      </c>
      <c r="C16" s="21">
        <v>5553941</v>
      </c>
    </row>
    <row r="17" spans="1:251" x14ac:dyDescent="0.3">
      <c r="A17" s="10" t="s">
        <v>36</v>
      </c>
      <c r="B17" s="21"/>
      <c r="C17" s="21"/>
    </row>
    <row r="18" spans="1:251" x14ac:dyDescent="0.3">
      <c r="A18" s="11" t="s">
        <v>37</v>
      </c>
      <c r="B18" s="21">
        <v>10892420</v>
      </c>
      <c r="C18" s="21">
        <v>9855998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</row>
    <row r="19" spans="1:251" x14ac:dyDescent="0.3">
      <c r="A19" s="11" t="s">
        <v>38</v>
      </c>
      <c r="B19" s="21">
        <v>1043125</v>
      </c>
      <c r="C19" s="21">
        <v>10900232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</row>
    <row r="20" spans="1:251" x14ac:dyDescent="0.3">
      <c r="A20" s="13" t="s">
        <v>39</v>
      </c>
      <c r="B20" s="21"/>
      <c r="C20" s="21"/>
      <c r="D20" s="14"/>
      <c r="E20" s="14"/>
      <c r="F20" s="1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</row>
    <row r="21" spans="1:251" x14ac:dyDescent="0.3">
      <c r="A21" s="11" t="s">
        <v>37</v>
      </c>
      <c r="B21" s="21">
        <v>5180921</v>
      </c>
      <c r="C21" s="21">
        <v>5133210</v>
      </c>
      <c r="D21" s="14"/>
      <c r="E21" s="14"/>
      <c r="F21" s="14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</row>
    <row r="22" spans="1:251" x14ac:dyDescent="0.3">
      <c r="A22" s="11" t="s">
        <v>38</v>
      </c>
      <c r="B22" s="21">
        <v>0</v>
      </c>
      <c r="C22" s="21">
        <v>0</v>
      </c>
      <c r="D22" s="14"/>
      <c r="E22" s="14"/>
      <c r="F22" s="1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</row>
    <row r="23" spans="1:251" x14ac:dyDescent="0.3">
      <c r="A23" s="13" t="s">
        <v>40</v>
      </c>
      <c r="B23" s="21">
        <v>881897403</v>
      </c>
      <c r="C23" s="21">
        <v>674158351</v>
      </c>
      <c r="D23" s="14"/>
      <c r="E23" s="14"/>
      <c r="F23" s="1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</row>
    <row r="24" spans="1:251" x14ac:dyDescent="0.3">
      <c r="A24" s="13" t="s">
        <v>41</v>
      </c>
      <c r="B24" s="21"/>
      <c r="C24" s="21"/>
      <c r="D24" s="14"/>
      <c r="E24" s="14"/>
      <c r="F24" s="14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</row>
    <row r="25" spans="1:251" x14ac:dyDescent="0.3">
      <c r="A25" s="11" t="s">
        <v>37</v>
      </c>
      <c r="B25" s="21">
        <v>27874253</v>
      </c>
      <c r="C25" s="21">
        <v>22303206</v>
      </c>
      <c r="D25" s="14"/>
      <c r="E25" s="14"/>
      <c r="F25" s="1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</row>
    <row r="26" spans="1:251" x14ac:dyDescent="0.3">
      <c r="A26" s="11" t="s">
        <v>38</v>
      </c>
      <c r="B26" s="21">
        <v>0</v>
      </c>
      <c r="C26" s="21">
        <v>5913997</v>
      </c>
      <c r="D26" s="14"/>
      <c r="E26" s="14"/>
      <c r="F26" s="14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</row>
    <row r="27" spans="1:251" x14ac:dyDescent="0.3">
      <c r="A27" s="11" t="s">
        <v>42</v>
      </c>
      <c r="B27" s="21">
        <v>5163212</v>
      </c>
      <c r="C27" s="21">
        <v>2905004</v>
      </c>
      <c r="D27" s="14"/>
      <c r="E27" s="14"/>
      <c r="F27" s="14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</row>
    <row r="28" spans="1:251" x14ac:dyDescent="0.3">
      <c r="A28" s="10" t="s">
        <v>43</v>
      </c>
      <c r="B28" s="21">
        <v>21719359</v>
      </c>
      <c r="C28" s="21">
        <v>20404603</v>
      </c>
    </row>
    <row r="29" spans="1:251" hidden="1" x14ac:dyDescent="0.3">
      <c r="A29" s="10" t="s">
        <v>1</v>
      </c>
      <c r="B29" s="21">
        <v>0</v>
      </c>
      <c r="C29" s="21">
        <v>0</v>
      </c>
    </row>
    <row r="30" spans="1:251" hidden="1" x14ac:dyDescent="0.3">
      <c r="A30" s="10" t="s">
        <v>2</v>
      </c>
      <c r="B30" s="21">
        <v>0</v>
      </c>
      <c r="C30" s="21">
        <v>0</v>
      </c>
    </row>
    <row r="31" spans="1:251" x14ac:dyDescent="0.3">
      <c r="A31" s="10" t="s">
        <v>44</v>
      </c>
      <c r="B31" s="21">
        <v>1418842</v>
      </c>
      <c r="C31" s="21">
        <v>2559767</v>
      </c>
    </row>
    <row r="32" spans="1:251" x14ac:dyDescent="0.3">
      <c r="A32" s="10" t="s">
        <v>45</v>
      </c>
      <c r="B32" s="21">
        <v>198581</v>
      </c>
      <c r="C32" s="21">
        <v>10475</v>
      </c>
    </row>
    <row r="33" spans="1:6" ht="19.5" thickBot="1" x14ac:dyDescent="0.35">
      <c r="A33" s="15" t="s">
        <v>46</v>
      </c>
      <c r="B33" s="21">
        <v>27965959</v>
      </c>
      <c r="C33" s="21">
        <v>26491638</v>
      </c>
    </row>
    <row r="34" spans="1:6" ht="19.5" thickBot="1" x14ac:dyDescent="0.35">
      <c r="A34" s="16" t="s">
        <v>47</v>
      </c>
      <c r="B34" s="271">
        <f>SUM(B15:B33)</f>
        <v>1205403567</v>
      </c>
      <c r="C34" s="17">
        <f>SUM(C15:C33)</f>
        <v>883012753</v>
      </c>
    </row>
    <row r="35" spans="1:6" x14ac:dyDescent="0.3">
      <c r="A35" s="308" t="s">
        <v>48</v>
      </c>
      <c r="B35" s="311"/>
      <c r="C35" s="307"/>
    </row>
    <row r="36" spans="1:6" x14ac:dyDescent="0.3">
      <c r="A36" s="10" t="s">
        <v>49</v>
      </c>
      <c r="B36" s="21">
        <v>12016492</v>
      </c>
      <c r="C36" s="21">
        <v>0</v>
      </c>
    </row>
    <row r="37" spans="1:6" x14ac:dyDescent="0.3">
      <c r="A37" s="309" t="s">
        <v>50</v>
      </c>
      <c r="B37" s="21">
        <v>48342588</v>
      </c>
      <c r="C37" s="21">
        <v>23307412</v>
      </c>
    </row>
    <row r="38" spans="1:6" x14ac:dyDescent="0.3">
      <c r="A38" s="10" t="s">
        <v>51</v>
      </c>
      <c r="B38" s="21">
        <v>969299031</v>
      </c>
      <c r="C38" s="21">
        <v>694680088</v>
      </c>
    </row>
    <row r="39" spans="1:6" x14ac:dyDescent="0.3">
      <c r="A39" s="10" t="s">
        <v>52</v>
      </c>
      <c r="B39" s="21">
        <v>21309912</v>
      </c>
      <c r="C39" s="21">
        <v>21245781</v>
      </c>
    </row>
    <row r="40" spans="1:6" x14ac:dyDescent="0.3">
      <c r="A40" s="10" t="s">
        <v>53</v>
      </c>
      <c r="B40" s="21">
        <v>41920328</v>
      </c>
      <c r="C40" s="21">
        <v>41754090</v>
      </c>
    </row>
    <row r="41" spans="1:6" x14ac:dyDescent="0.3">
      <c r="A41" s="310" t="s">
        <v>54</v>
      </c>
      <c r="B41" s="21">
        <v>1000016</v>
      </c>
      <c r="C41" s="21">
        <v>15945917</v>
      </c>
    </row>
    <row r="42" spans="1:6" x14ac:dyDescent="0.3">
      <c r="A42" s="310" t="s">
        <v>55</v>
      </c>
      <c r="B42" s="21">
        <v>2612248</v>
      </c>
      <c r="C42" s="21">
        <v>2594212</v>
      </c>
    </row>
    <row r="43" spans="1:6" x14ac:dyDescent="0.3">
      <c r="A43" s="310" t="s">
        <v>56</v>
      </c>
      <c r="B43" s="21">
        <v>0</v>
      </c>
      <c r="C43" s="21">
        <v>4429</v>
      </c>
    </row>
    <row r="44" spans="1:6" ht="19.5" thickBot="1" x14ac:dyDescent="0.35">
      <c r="A44" s="15" t="s">
        <v>57</v>
      </c>
      <c r="B44" s="21">
        <v>14714794</v>
      </c>
      <c r="C44" s="21">
        <v>12265820</v>
      </c>
    </row>
    <row r="45" spans="1:6" ht="19.5" thickBot="1" x14ac:dyDescent="0.35">
      <c r="A45" s="18" t="s">
        <v>58</v>
      </c>
      <c r="B45" s="17">
        <f>SUM(B36:B44)</f>
        <v>1111215409</v>
      </c>
      <c r="C45" s="17">
        <f>SUM(C37:C44)</f>
        <v>811797749</v>
      </c>
    </row>
    <row r="46" spans="1:6" x14ac:dyDescent="0.3">
      <c r="A46" s="7" t="s">
        <v>59</v>
      </c>
      <c r="B46" s="19"/>
      <c r="C46" s="19"/>
    </row>
    <row r="47" spans="1:6" x14ac:dyDescent="0.3">
      <c r="A47" s="10" t="s">
        <v>60</v>
      </c>
      <c r="B47" s="21">
        <v>56108196</v>
      </c>
      <c r="C47" s="21">
        <v>41124480</v>
      </c>
      <c r="F47" s="20"/>
    </row>
    <row r="48" spans="1:6" x14ac:dyDescent="0.3">
      <c r="A48" s="10" t="s">
        <v>61</v>
      </c>
      <c r="B48" s="21">
        <v>43465</v>
      </c>
      <c r="C48" s="21">
        <v>49082</v>
      </c>
      <c r="F48" s="20"/>
    </row>
    <row r="49" spans="1:6" x14ac:dyDescent="0.3">
      <c r="A49" s="10" t="s">
        <v>62</v>
      </c>
      <c r="B49" s="21">
        <v>8338</v>
      </c>
      <c r="C49" s="21">
        <v>8487</v>
      </c>
      <c r="F49" s="20"/>
    </row>
    <row r="50" spans="1:6" x14ac:dyDescent="0.3">
      <c r="A50" s="10" t="s">
        <v>63</v>
      </c>
      <c r="B50" s="21">
        <v>-14422</v>
      </c>
      <c r="C50" s="21">
        <v>-24958</v>
      </c>
      <c r="F50" s="20"/>
    </row>
    <row r="51" spans="1:6" x14ac:dyDescent="0.3">
      <c r="A51" s="10" t="s">
        <v>64</v>
      </c>
      <c r="B51" s="21">
        <v>12031976</v>
      </c>
      <c r="C51" s="21">
        <v>12131875</v>
      </c>
      <c r="D51" s="20"/>
      <c r="F51" s="20"/>
    </row>
    <row r="52" spans="1:6" x14ac:dyDescent="0.3">
      <c r="A52" s="10" t="s">
        <v>65</v>
      </c>
      <c r="B52" s="21">
        <v>16631209</v>
      </c>
      <c r="C52" s="21">
        <v>16631209</v>
      </c>
      <c r="D52" s="20"/>
      <c r="F52" s="20"/>
    </row>
    <row r="53" spans="1:6" ht="19.5" thickBot="1" x14ac:dyDescent="0.35">
      <c r="A53" s="10" t="s">
        <v>66</v>
      </c>
      <c r="B53" s="21">
        <v>9379396</v>
      </c>
      <c r="C53" s="21">
        <v>1294829</v>
      </c>
      <c r="F53" s="20"/>
    </row>
    <row r="54" spans="1:6" ht="19.5" thickBot="1" x14ac:dyDescent="0.35">
      <c r="A54" s="22" t="s">
        <v>67</v>
      </c>
      <c r="B54" s="17">
        <f>SUM(B47:B53)</f>
        <v>94188158</v>
      </c>
      <c r="C54" s="17">
        <f>SUM(C47:C53)</f>
        <v>71215004</v>
      </c>
      <c r="F54" s="20"/>
    </row>
    <row r="55" spans="1:6" ht="19.5" thickBot="1" x14ac:dyDescent="0.35">
      <c r="A55" s="23" t="s">
        <v>68</v>
      </c>
      <c r="B55" s="24">
        <v>0</v>
      </c>
      <c r="C55" s="24">
        <v>0</v>
      </c>
      <c r="F55" s="20"/>
    </row>
    <row r="56" spans="1:6" ht="19.5" thickBot="1" x14ac:dyDescent="0.35">
      <c r="A56" s="22" t="s">
        <v>69</v>
      </c>
      <c r="B56" s="25">
        <f>B54+B55</f>
        <v>94188158</v>
      </c>
      <c r="C56" s="25">
        <f>C54+C55</f>
        <v>71215004</v>
      </c>
      <c r="F56" s="20"/>
    </row>
    <row r="57" spans="1:6" ht="19.5" thickBot="1" x14ac:dyDescent="0.35">
      <c r="A57" s="22" t="s">
        <v>70</v>
      </c>
      <c r="B57" s="17">
        <f>B56+B45</f>
        <v>1205403567</v>
      </c>
      <c r="C57" s="17">
        <f>C56+C45</f>
        <v>883012753</v>
      </c>
      <c r="F57" s="20"/>
    </row>
    <row r="58" spans="1:6" ht="10.5" customHeight="1" x14ac:dyDescent="0.3">
      <c r="A58" s="338"/>
      <c r="B58" s="339"/>
      <c r="C58" s="339"/>
      <c r="F58" s="20"/>
    </row>
    <row r="59" spans="1:6" x14ac:dyDescent="0.3">
      <c r="A59" s="340" t="s">
        <v>71</v>
      </c>
      <c r="B59" s="339"/>
      <c r="C59" s="339"/>
      <c r="F59" s="20"/>
    </row>
    <row r="60" spans="1:6" x14ac:dyDescent="0.3">
      <c r="A60" s="340" t="s">
        <v>72</v>
      </c>
      <c r="B60" s="339"/>
      <c r="C60" s="339"/>
      <c r="F60" s="20"/>
    </row>
    <row r="61" spans="1:6" ht="12.75" customHeight="1" x14ac:dyDescent="0.3">
      <c r="A61" s="338"/>
      <c r="B61" s="339"/>
      <c r="C61" s="339"/>
      <c r="F61" s="20"/>
    </row>
    <row r="62" spans="1:6" ht="9" customHeight="1" x14ac:dyDescent="0.3">
      <c r="B62" s="26">
        <f>B57-B34</f>
        <v>0</v>
      </c>
      <c r="C62" s="26">
        <f>C57-C34</f>
        <v>0</v>
      </c>
    </row>
    <row r="63" spans="1:6" x14ac:dyDescent="0.3">
      <c r="A63" s="2" t="s">
        <v>201</v>
      </c>
      <c r="B63" s="26"/>
      <c r="C63" s="26"/>
    </row>
    <row r="64" spans="1:6" hidden="1" x14ac:dyDescent="0.3">
      <c r="A64" s="27" t="s">
        <v>3</v>
      </c>
      <c r="B64" s="28"/>
      <c r="C64" s="28"/>
    </row>
    <row r="65" spans="1:251" hidden="1" x14ac:dyDescent="0.3">
      <c r="A65" s="346"/>
      <c r="B65" s="346"/>
      <c r="C65" s="346"/>
    </row>
    <row r="66" spans="1:251" x14ac:dyDescent="0.3">
      <c r="F66" s="362"/>
    </row>
    <row r="67" spans="1:251" ht="21" customHeight="1" x14ac:dyDescent="0.3">
      <c r="A67" s="29" t="s">
        <v>73</v>
      </c>
      <c r="B67" s="361" t="s">
        <v>203</v>
      </c>
    </row>
    <row r="68" spans="1:251" ht="13.5" customHeight="1" x14ac:dyDescent="0.3">
      <c r="A68"/>
      <c r="B68" s="3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</row>
    <row r="69" spans="1:251" ht="17.25" customHeight="1" x14ac:dyDescent="0.3">
      <c r="A69" s="29"/>
      <c r="B69" s="3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pans="1:251" ht="19.5" x14ac:dyDescent="0.3">
      <c r="A70" s="29" t="s">
        <v>74</v>
      </c>
      <c r="B70" s="31" t="s">
        <v>202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</row>
    <row r="71" spans="1:251" ht="16.5" customHeight="1" x14ac:dyDescent="0.3">
      <c r="A71" s="32"/>
      <c r="B71" s="29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pans="1:251" x14ac:dyDescent="0.3">
      <c r="A72" s="33" t="s">
        <v>75</v>
      </c>
      <c r="B72" s="3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</row>
    <row r="73" spans="1:251" ht="19.5" x14ac:dyDescent="0.3">
      <c r="A73" s="34" t="s">
        <v>76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</row>
    <row r="74" spans="1:251" x14ac:dyDescent="0.3">
      <c r="A74" s="35" t="s">
        <v>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</row>
    <row r="75" spans="1:251" x14ac:dyDescent="0.3">
      <c r="A75" s="3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</row>
    <row r="76" spans="1:251" hidden="1" x14ac:dyDescent="0.3">
      <c r="A76" s="37" t="s">
        <v>6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</sheetData>
  <mergeCells count="8">
    <mergeCell ref="A4:B4"/>
    <mergeCell ref="A5:B5"/>
    <mergeCell ref="A65:C65"/>
    <mergeCell ref="A7:C7"/>
    <mergeCell ref="A8:C8"/>
    <mergeCell ref="A9:C9"/>
    <mergeCell ref="A10:C10"/>
    <mergeCell ref="A11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99" zoomScaleNormal="100" workbookViewId="0">
      <selection activeCell="B123" sqref="B123"/>
    </sheetView>
  </sheetViews>
  <sheetFormatPr defaultRowHeight="16.5" x14ac:dyDescent="0.25"/>
  <cols>
    <col min="1" max="1" width="91.140625" style="51" customWidth="1"/>
    <col min="2" max="2" width="27.85546875" style="151" bestFit="1" customWidth="1"/>
    <col min="3" max="3" width="28.140625" style="152" customWidth="1"/>
    <col min="4" max="4" width="27.85546875" style="153" hidden="1" customWidth="1"/>
    <col min="5" max="5" width="19.7109375" style="51" hidden="1" customWidth="1"/>
    <col min="6" max="6" width="21.28515625" style="52" customWidth="1"/>
    <col min="7" max="7" width="21.28515625" style="52" bestFit="1" customWidth="1"/>
    <col min="8" max="8" width="18.28515625" style="51" customWidth="1"/>
    <col min="9" max="9" width="17.28515625" style="51" customWidth="1"/>
    <col min="10" max="10" width="13.42578125" style="51" bestFit="1" customWidth="1"/>
    <col min="11" max="16384" width="9.140625" style="51"/>
  </cols>
  <sheetData>
    <row r="1" spans="1:10" s="40" customFormat="1" ht="18.75" x14ac:dyDescent="0.3">
      <c r="A1" s="317" t="s">
        <v>22</v>
      </c>
      <c r="B1" s="318"/>
      <c r="C1" s="321" t="s">
        <v>20</v>
      </c>
      <c r="D1" s="39"/>
      <c r="F1" s="41"/>
      <c r="G1" s="41"/>
    </row>
    <row r="2" spans="1:10" s="40" customFormat="1" ht="18.75" x14ac:dyDescent="0.3">
      <c r="A2" s="317" t="s">
        <v>23</v>
      </c>
      <c r="B2" s="318"/>
      <c r="C2" s="38"/>
      <c r="D2" s="42"/>
      <c r="F2" s="41"/>
      <c r="G2" s="41"/>
    </row>
    <row r="3" spans="1:10" s="40" customFormat="1" ht="18.75" x14ac:dyDescent="0.3">
      <c r="A3" s="317" t="s">
        <v>24</v>
      </c>
      <c r="B3" s="318"/>
      <c r="C3" s="38"/>
      <c r="D3" s="42"/>
      <c r="F3" s="41"/>
      <c r="G3" s="41"/>
    </row>
    <row r="4" spans="1:10" s="40" customFormat="1" ht="18.75" x14ac:dyDescent="0.3">
      <c r="A4" s="345" t="s">
        <v>25</v>
      </c>
      <c r="B4" s="345"/>
      <c r="C4" s="38"/>
      <c r="D4" s="42"/>
      <c r="F4" s="41"/>
      <c r="G4" s="41"/>
    </row>
    <row r="5" spans="1:10" s="40" customFormat="1" ht="18.75" x14ac:dyDescent="0.3">
      <c r="A5" s="345" t="s">
        <v>26</v>
      </c>
      <c r="B5" s="345"/>
      <c r="C5" s="38"/>
      <c r="D5" s="42"/>
      <c r="F5" s="41"/>
      <c r="G5" s="41"/>
    </row>
    <row r="6" spans="1:10" s="47" customFormat="1" ht="23.25" customHeight="1" x14ac:dyDescent="0.25">
      <c r="A6" s="43"/>
      <c r="B6" s="44"/>
      <c r="C6" s="45"/>
      <c r="D6" s="46"/>
      <c r="F6" s="48"/>
      <c r="G6" s="48"/>
    </row>
    <row r="7" spans="1:10" s="47" customFormat="1" ht="19.5" x14ac:dyDescent="0.25">
      <c r="A7" s="351" t="s">
        <v>77</v>
      </c>
      <c r="B7" s="351"/>
      <c r="C7" s="351"/>
      <c r="D7" s="49"/>
      <c r="F7" s="48"/>
      <c r="G7" s="48"/>
    </row>
    <row r="8" spans="1:10" s="47" customFormat="1" ht="19.5" x14ac:dyDescent="0.25">
      <c r="A8" s="351" t="s">
        <v>78</v>
      </c>
      <c r="B8" s="351"/>
      <c r="C8" s="351"/>
      <c r="D8" s="49"/>
      <c r="F8" s="48"/>
      <c r="G8" s="48"/>
    </row>
    <row r="9" spans="1:10" s="47" customFormat="1" ht="13.5" customHeight="1" x14ac:dyDescent="0.25">
      <c r="A9" s="343"/>
      <c r="B9" s="343"/>
      <c r="C9" s="343"/>
      <c r="D9" s="49"/>
      <c r="F9" s="48"/>
      <c r="G9" s="48"/>
    </row>
    <row r="10" spans="1:10" s="47" customFormat="1" ht="19.5" x14ac:dyDescent="0.25">
      <c r="A10" s="352" t="s">
        <v>79</v>
      </c>
      <c r="B10" s="352"/>
      <c r="C10" s="352"/>
      <c r="D10" s="49"/>
      <c r="F10" s="48"/>
      <c r="G10" s="48"/>
    </row>
    <row r="11" spans="1:10" s="47" customFormat="1" ht="19.5" hidden="1" x14ac:dyDescent="0.25">
      <c r="A11" s="352"/>
      <c r="B11" s="352"/>
      <c r="C11" s="352"/>
      <c r="D11" s="49"/>
      <c r="F11" s="48"/>
      <c r="G11" s="48"/>
    </row>
    <row r="12" spans="1:10" s="47" customFormat="1" ht="19.5" hidden="1" x14ac:dyDescent="0.25">
      <c r="A12" s="352" t="s">
        <v>0</v>
      </c>
      <c r="B12" s="352"/>
      <c r="C12" s="352"/>
      <c r="D12" s="49"/>
      <c r="F12" s="48"/>
      <c r="G12" s="48"/>
    </row>
    <row r="13" spans="1:10" ht="19.5" customHeight="1" x14ac:dyDescent="0.3">
      <c r="A13" s="350"/>
      <c r="B13" s="350"/>
      <c r="C13" s="350"/>
      <c r="D13" s="50"/>
    </row>
    <row r="14" spans="1:10" ht="17.25" thickBot="1" x14ac:dyDescent="0.3">
      <c r="A14" s="53"/>
      <c r="B14" s="54"/>
      <c r="C14" s="55" t="s">
        <v>30</v>
      </c>
      <c r="D14" s="56"/>
    </row>
    <row r="15" spans="1:10" s="12" customFormat="1" ht="24.75" customHeight="1" thickBot="1" x14ac:dyDescent="0.35">
      <c r="A15" s="57"/>
      <c r="B15" s="58" t="s">
        <v>85</v>
      </c>
      <c r="C15" s="58" t="s">
        <v>86</v>
      </c>
      <c r="D15" s="59" t="s">
        <v>7</v>
      </c>
      <c r="F15" s="60"/>
      <c r="G15" s="60"/>
      <c r="J15" s="61"/>
    </row>
    <row r="16" spans="1:10" s="12" customFormat="1" ht="18.75" x14ac:dyDescent="0.3">
      <c r="A16" s="62"/>
      <c r="B16" s="63"/>
      <c r="C16" s="64"/>
      <c r="D16" s="65"/>
      <c r="F16" s="60"/>
      <c r="G16" s="60"/>
    </row>
    <row r="17" spans="1:7" s="12" customFormat="1" ht="18.75" x14ac:dyDescent="0.3">
      <c r="A17" s="66" t="s">
        <v>80</v>
      </c>
      <c r="B17" s="67">
        <v>52212338</v>
      </c>
      <c r="C17" s="68">
        <v>37117929</v>
      </c>
      <c r="D17" s="69">
        <v>56886533</v>
      </c>
      <c r="E17" s="70"/>
      <c r="F17" s="60"/>
      <c r="G17" s="60"/>
    </row>
    <row r="18" spans="1:7" s="12" customFormat="1" ht="18.75" x14ac:dyDescent="0.3">
      <c r="A18" s="71"/>
      <c r="B18" s="72"/>
      <c r="C18" s="73"/>
      <c r="D18" s="74"/>
      <c r="E18" s="70"/>
      <c r="F18" s="60"/>
      <c r="G18" s="60"/>
    </row>
    <row r="19" spans="1:7" s="12" customFormat="1" ht="18.75" x14ac:dyDescent="0.3">
      <c r="A19" s="71" t="s">
        <v>81</v>
      </c>
      <c r="B19" s="67">
        <v>-26283995</v>
      </c>
      <c r="C19" s="73">
        <v>-18672441</v>
      </c>
      <c r="D19" s="69">
        <v>-27660742</v>
      </c>
      <c r="F19" s="60"/>
      <c r="G19" s="60"/>
    </row>
    <row r="20" spans="1:7" s="12" customFormat="1" ht="19.5" thickBot="1" x14ac:dyDescent="0.35">
      <c r="A20" s="75"/>
      <c r="B20" s="76"/>
      <c r="C20" s="68"/>
      <c r="D20" s="77"/>
      <c r="F20" s="60"/>
      <c r="G20" s="60"/>
    </row>
    <row r="21" spans="1:7" s="12" customFormat="1" ht="19.5" thickBot="1" x14ac:dyDescent="0.35">
      <c r="A21" s="80" t="s">
        <v>82</v>
      </c>
      <c r="B21" s="272">
        <f>B17+B19</f>
        <v>25928343</v>
      </c>
      <c r="C21" s="272">
        <f>C17+C19</f>
        <v>18445488</v>
      </c>
      <c r="D21" s="81">
        <f>D17+D19</f>
        <v>29225791</v>
      </c>
      <c r="F21" s="60"/>
      <c r="G21" s="82"/>
    </row>
    <row r="22" spans="1:7" s="12" customFormat="1" ht="18.75" x14ac:dyDescent="0.3">
      <c r="A22" s="83"/>
      <c r="B22" s="273"/>
      <c r="C22" s="84"/>
      <c r="D22" s="85"/>
      <c r="F22" s="60"/>
      <c r="G22" s="60"/>
    </row>
    <row r="23" spans="1:7" s="12" customFormat="1" ht="18.75" x14ac:dyDescent="0.3">
      <c r="A23" s="71" t="s">
        <v>83</v>
      </c>
      <c r="B23" s="67">
        <v>4524138</v>
      </c>
      <c r="C23" s="86">
        <v>4174447</v>
      </c>
      <c r="D23" s="69">
        <v>8165830</v>
      </c>
      <c r="F23" s="60"/>
      <c r="G23" s="60"/>
    </row>
    <row r="24" spans="1:7" s="12" customFormat="1" ht="18.75" x14ac:dyDescent="0.3">
      <c r="A24" s="71"/>
      <c r="B24" s="72"/>
      <c r="C24" s="73"/>
      <c r="D24" s="74"/>
      <c r="F24" s="60"/>
      <c r="G24" s="60"/>
    </row>
    <row r="25" spans="1:7" s="12" customFormat="1" ht="18.75" x14ac:dyDescent="0.3">
      <c r="A25" s="71" t="s">
        <v>84</v>
      </c>
      <c r="B25" s="67">
        <v>-826771</v>
      </c>
      <c r="C25" s="73">
        <v>-995424</v>
      </c>
      <c r="D25" s="69">
        <v>-1742776</v>
      </c>
      <c r="F25" s="60"/>
      <c r="G25" s="60"/>
    </row>
    <row r="26" spans="1:7" s="12" customFormat="1" ht="19.5" thickBot="1" x14ac:dyDescent="0.35">
      <c r="A26" s="78"/>
      <c r="B26" s="76"/>
      <c r="C26" s="79"/>
      <c r="D26" s="77"/>
      <c r="F26" s="60"/>
      <c r="G26" s="60"/>
    </row>
    <row r="27" spans="1:7" s="12" customFormat="1" ht="19.5" thickBot="1" x14ac:dyDescent="0.35">
      <c r="A27" s="80" t="s">
        <v>87</v>
      </c>
      <c r="B27" s="272">
        <f>B23+B25</f>
        <v>3697367</v>
      </c>
      <c r="C27" s="272">
        <f>C23+C25</f>
        <v>3179023</v>
      </c>
      <c r="D27" s="81">
        <f>D23+D25</f>
        <v>6423054</v>
      </c>
      <c r="F27" s="60"/>
      <c r="G27" s="60"/>
    </row>
    <row r="28" spans="1:7" s="12" customFormat="1" ht="18.75" x14ac:dyDescent="0.3">
      <c r="A28" s="66"/>
      <c r="B28" s="273"/>
      <c r="C28" s="84"/>
      <c r="D28" s="85"/>
      <c r="F28" s="60"/>
      <c r="G28" s="60"/>
    </row>
    <row r="29" spans="1:7" s="12" customFormat="1" ht="18.75" x14ac:dyDescent="0.3">
      <c r="A29" s="66" t="s">
        <v>88</v>
      </c>
      <c r="B29" s="67">
        <v>5125470</v>
      </c>
      <c r="C29" s="88">
        <v>6777349</v>
      </c>
      <c r="D29" s="69">
        <v>2562859</v>
      </c>
      <c r="E29" s="39">
        <f>D29-B29</f>
        <v>-2562611</v>
      </c>
      <c r="F29" s="60"/>
      <c r="G29" s="60"/>
    </row>
    <row r="30" spans="1:7" s="12" customFormat="1" ht="18.75" x14ac:dyDescent="0.3">
      <c r="A30" s="66"/>
      <c r="B30" s="273"/>
      <c r="C30" s="84"/>
      <c r="D30" s="85"/>
      <c r="F30" s="60"/>
      <c r="G30" s="60"/>
    </row>
    <row r="31" spans="1:7" s="12" customFormat="1" ht="18.75" x14ac:dyDescent="0.3">
      <c r="A31" s="66" t="s">
        <v>89</v>
      </c>
      <c r="B31" s="273">
        <v>-45128</v>
      </c>
      <c r="C31" s="84">
        <v>-3971593</v>
      </c>
      <c r="D31" s="85"/>
      <c r="F31" s="60"/>
      <c r="G31" s="60"/>
    </row>
    <row r="32" spans="1:7" s="12" customFormat="1" ht="18.75" x14ac:dyDescent="0.3">
      <c r="A32" s="66"/>
      <c r="B32" s="273"/>
      <c r="C32" s="84"/>
      <c r="D32" s="85"/>
      <c r="F32" s="60"/>
      <c r="G32" s="60"/>
    </row>
    <row r="33" spans="1:7" s="12" customFormat="1" ht="18.75" x14ac:dyDescent="0.3">
      <c r="A33" s="83" t="s">
        <v>90</v>
      </c>
      <c r="B33" s="274">
        <f>B29+B31</f>
        <v>5080342</v>
      </c>
      <c r="C33" s="274">
        <f>C29+C31</f>
        <v>2805756</v>
      </c>
      <c r="D33" s="85"/>
      <c r="F33" s="60"/>
      <c r="G33" s="60"/>
    </row>
    <row r="34" spans="1:7" s="12" customFormat="1" ht="18.75" x14ac:dyDescent="0.3">
      <c r="A34" s="66"/>
      <c r="B34" s="273"/>
      <c r="C34" s="84"/>
      <c r="D34" s="85"/>
      <c r="F34" s="60"/>
      <c r="G34" s="60"/>
    </row>
    <row r="35" spans="1:7" s="12" customFormat="1" ht="18.75" x14ac:dyDescent="0.3">
      <c r="A35" s="66" t="s">
        <v>91</v>
      </c>
      <c r="B35" s="273">
        <v>-845566</v>
      </c>
      <c r="C35" s="84">
        <v>-840496</v>
      </c>
      <c r="D35" s="85"/>
      <c r="F35" s="60"/>
      <c r="G35" s="60"/>
    </row>
    <row r="36" spans="1:7" s="12" customFormat="1" ht="18.75" x14ac:dyDescent="0.3">
      <c r="A36" s="66"/>
      <c r="B36" s="273"/>
      <c r="C36" s="84"/>
      <c r="D36" s="85"/>
      <c r="F36" s="60"/>
      <c r="G36" s="60"/>
    </row>
    <row r="37" spans="1:7" s="12" customFormat="1" ht="18.75" x14ac:dyDescent="0.3">
      <c r="A37" s="66" t="s">
        <v>92</v>
      </c>
      <c r="B37" s="273">
        <v>-1093598</v>
      </c>
      <c r="C37" s="84">
        <v>792390</v>
      </c>
      <c r="D37" s="85"/>
      <c r="F37" s="60"/>
      <c r="G37" s="60"/>
    </row>
    <row r="38" spans="1:7" s="12" customFormat="1" ht="19.5" thickBot="1" x14ac:dyDescent="0.35">
      <c r="A38" s="66"/>
      <c r="B38" s="273"/>
      <c r="C38" s="84"/>
      <c r="D38" s="85"/>
      <c r="F38" s="60"/>
      <c r="G38" s="60"/>
    </row>
    <row r="39" spans="1:7" s="12" customFormat="1" ht="19.5" thickBot="1" x14ac:dyDescent="0.35">
      <c r="A39" s="80" t="s">
        <v>93</v>
      </c>
      <c r="B39" s="272">
        <f>B33+B35+B37</f>
        <v>3141178</v>
      </c>
      <c r="C39" s="272">
        <f>C33+C35+C37</f>
        <v>2757650</v>
      </c>
      <c r="D39" s="85"/>
      <c r="F39" s="60"/>
      <c r="G39" s="60"/>
    </row>
    <row r="40" spans="1:7" s="12" customFormat="1" ht="18.75" x14ac:dyDescent="0.3">
      <c r="A40" s="66"/>
      <c r="B40" s="273"/>
      <c r="C40" s="84"/>
      <c r="D40" s="85"/>
      <c r="F40" s="60"/>
      <c r="G40" s="60"/>
    </row>
    <row r="41" spans="1:7" s="12" customFormat="1" ht="18.75" x14ac:dyDescent="0.3">
      <c r="A41" s="312" t="s">
        <v>94</v>
      </c>
      <c r="B41" s="273">
        <v>-2229405</v>
      </c>
      <c r="C41" s="84">
        <v>-1424041</v>
      </c>
      <c r="D41" s="85"/>
      <c r="F41" s="60"/>
      <c r="G41" s="60"/>
    </row>
    <row r="42" spans="1:7" s="12" customFormat="1" ht="18.75" x14ac:dyDescent="0.3">
      <c r="A42" s="312"/>
      <c r="B42" s="273"/>
      <c r="C42" s="84"/>
      <c r="D42" s="85"/>
      <c r="F42" s="60"/>
      <c r="G42" s="60"/>
    </row>
    <row r="43" spans="1:7" s="12" customFormat="1" ht="18.75" x14ac:dyDescent="0.3">
      <c r="A43" s="312" t="s">
        <v>95</v>
      </c>
      <c r="B43" s="273">
        <v>14202</v>
      </c>
      <c r="C43" s="84">
        <v>736199</v>
      </c>
      <c r="D43" s="85"/>
      <c r="F43" s="60"/>
      <c r="G43" s="60"/>
    </row>
    <row r="44" spans="1:7" s="12" customFormat="1" ht="18.75" x14ac:dyDescent="0.3">
      <c r="A44" s="66"/>
      <c r="B44" s="273"/>
      <c r="C44" s="84"/>
      <c r="D44" s="85"/>
      <c r="F44" s="60"/>
      <c r="G44" s="60"/>
    </row>
    <row r="45" spans="1:7" s="12" customFormat="1" ht="18.75" x14ac:dyDescent="0.3">
      <c r="A45" s="83" t="s">
        <v>96</v>
      </c>
      <c r="B45" s="274">
        <f>B41+B43</f>
        <v>-2215203</v>
      </c>
      <c r="C45" s="274">
        <f>C41+C43</f>
        <v>-687842</v>
      </c>
      <c r="D45" s="85"/>
      <c r="F45" s="60"/>
      <c r="G45" s="60"/>
    </row>
    <row r="46" spans="1:7" s="12" customFormat="1" ht="18.75" x14ac:dyDescent="0.3">
      <c r="A46" s="66"/>
      <c r="B46" s="273"/>
      <c r="C46" s="84"/>
      <c r="D46" s="85"/>
      <c r="F46" s="60"/>
      <c r="G46" s="60"/>
    </row>
    <row r="47" spans="1:7" s="12" customFormat="1" ht="18.75" x14ac:dyDescent="0.3">
      <c r="A47" s="66" t="s">
        <v>97</v>
      </c>
      <c r="B47" s="273">
        <v>-2307</v>
      </c>
      <c r="C47" s="84">
        <v>-38436</v>
      </c>
      <c r="D47" s="85"/>
      <c r="F47" s="60"/>
      <c r="G47" s="60"/>
    </row>
    <row r="48" spans="1:7" s="12" customFormat="1" ht="18.75" x14ac:dyDescent="0.3">
      <c r="A48" s="66"/>
      <c r="B48" s="273"/>
      <c r="C48" s="84"/>
      <c r="D48" s="85"/>
      <c r="F48" s="60"/>
      <c r="G48" s="60"/>
    </row>
    <row r="49" spans="1:7" s="12" customFormat="1" ht="18.75" x14ac:dyDescent="0.3">
      <c r="A49" s="66" t="s">
        <v>98</v>
      </c>
      <c r="B49" s="273">
        <v>0</v>
      </c>
      <c r="C49" s="84">
        <v>-420671</v>
      </c>
      <c r="D49" s="85"/>
      <c r="F49" s="60"/>
      <c r="G49" s="60"/>
    </row>
    <row r="50" spans="1:7" s="12" customFormat="1" ht="19.5" thickBot="1" x14ac:dyDescent="0.35">
      <c r="A50" s="66"/>
      <c r="B50" s="273"/>
      <c r="C50" s="84"/>
      <c r="D50" s="85"/>
      <c r="F50" s="60"/>
      <c r="G50" s="60"/>
    </row>
    <row r="51" spans="1:7" s="12" customFormat="1" ht="19.5" thickBot="1" x14ac:dyDescent="0.35">
      <c r="A51" s="80" t="s">
        <v>99</v>
      </c>
      <c r="B51" s="272">
        <f>B45+B47+B49</f>
        <v>-2217510</v>
      </c>
      <c r="C51" s="272">
        <f>C45+C47+C49</f>
        <v>-1146949</v>
      </c>
      <c r="D51" s="89"/>
      <c r="F51" s="60"/>
      <c r="G51" s="60"/>
    </row>
    <row r="52" spans="1:7" s="12" customFormat="1" ht="18.75" customHeight="1" x14ac:dyDescent="0.3">
      <c r="A52" s="66"/>
      <c r="B52" s="273"/>
      <c r="C52" s="84"/>
      <c r="D52" s="85"/>
      <c r="F52" s="60"/>
      <c r="G52" s="60"/>
    </row>
    <row r="53" spans="1:7" s="12" customFormat="1" ht="18.75" x14ac:dyDescent="0.3">
      <c r="A53" s="344" t="s">
        <v>100</v>
      </c>
      <c r="B53" s="67">
        <v>-2410</v>
      </c>
      <c r="C53" s="73">
        <v>-64115</v>
      </c>
      <c r="D53" s="69">
        <v>251240</v>
      </c>
      <c r="F53" s="60"/>
      <c r="G53" s="60"/>
    </row>
    <row r="54" spans="1:7" s="12" customFormat="1" ht="18.75" x14ac:dyDescent="0.3">
      <c r="A54" s="71"/>
      <c r="B54" s="72"/>
      <c r="C54" s="90"/>
      <c r="D54" s="74"/>
      <c r="F54" s="60"/>
      <c r="G54" s="60"/>
    </row>
    <row r="55" spans="1:7" s="12" customFormat="1" ht="21" customHeight="1" x14ac:dyDescent="0.3">
      <c r="A55" s="71" t="s">
        <v>127</v>
      </c>
      <c r="B55" s="67">
        <v>5010054</v>
      </c>
      <c r="C55" s="73">
        <v>1301742</v>
      </c>
      <c r="D55" s="69">
        <v>1941640</v>
      </c>
      <c r="F55" s="60"/>
      <c r="G55" s="60"/>
    </row>
    <row r="56" spans="1:7" s="12" customFormat="1" ht="21" customHeight="1" x14ac:dyDescent="0.3">
      <c r="A56" s="71"/>
      <c r="B56" s="72"/>
      <c r="C56" s="90"/>
      <c r="D56" s="74"/>
      <c r="F56" s="60"/>
      <c r="G56" s="60"/>
    </row>
    <row r="57" spans="1:7" s="12" customFormat="1" ht="36" hidden="1" customHeight="1" x14ac:dyDescent="0.3">
      <c r="A57" s="71" t="s">
        <v>8</v>
      </c>
      <c r="B57" s="67">
        <v>0</v>
      </c>
      <c r="C57" s="90">
        <v>0</v>
      </c>
      <c r="D57" s="69">
        <v>74533</v>
      </c>
      <c r="F57" s="60"/>
      <c r="G57" s="60"/>
    </row>
    <row r="58" spans="1:7" s="12" customFormat="1" ht="18.75" hidden="1" customHeight="1" x14ac:dyDescent="0.3">
      <c r="A58" s="71"/>
      <c r="B58" s="72"/>
      <c r="C58" s="90"/>
      <c r="D58" s="74"/>
      <c r="F58" s="60"/>
      <c r="G58" s="60"/>
    </row>
    <row r="59" spans="1:7" s="12" customFormat="1" ht="18.75" hidden="1" customHeight="1" x14ac:dyDescent="0.3">
      <c r="A59" s="71" t="s">
        <v>9</v>
      </c>
      <c r="B59" s="72"/>
      <c r="C59" s="90">
        <v>0</v>
      </c>
      <c r="D59" s="74"/>
      <c r="F59" s="60"/>
      <c r="G59" s="60"/>
    </row>
    <row r="60" spans="1:7" s="12" customFormat="1" ht="18.75" hidden="1" x14ac:dyDescent="0.3">
      <c r="A60" s="71"/>
      <c r="B60" s="72"/>
      <c r="C60" s="90"/>
      <c r="D60" s="74"/>
      <c r="F60" s="60"/>
      <c r="G60" s="60"/>
    </row>
    <row r="61" spans="1:7" s="12" customFormat="1" ht="18.75" x14ac:dyDescent="0.3">
      <c r="A61" s="71" t="s">
        <v>101</v>
      </c>
      <c r="B61" s="67">
        <v>5195</v>
      </c>
      <c r="C61" s="73">
        <v>1450</v>
      </c>
      <c r="D61" s="69">
        <v>18415</v>
      </c>
      <c r="F61" s="60"/>
      <c r="G61" s="60"/>
    </row>
    <row r="62" spans="1:7" s="12" customFormat="1" ht="17.25" customHeight="1" x14ac:dyDescent="0.3">
      <c r="A62" s="71"/>
      <c r="B62" s="72"/>
      <c r="C62" s="73"/>
      <c r="D62" s="74"/>
      <c r="F62" s="60"/>
      <c r="G62" s="60"/>
    </row>
    <row r="63" spans="1:7" s="12" customFormat="1" ht="22.5" customHeight="1" x14ac:dyDescent="0.3">
      <c r="A63" s="13" t="s">
        <v>102</v>
      </c>
      <c r="B63" s="67">
        <v>145488</v>
      </c>
      <c r="C63" s="73">
        <v>137778</v>
      </c>
      <c r="D63" s="69">
        <v>44921</v>
      </c>
      <c r="F63" s="60"/>
      <c r="G63" s="60"/>
    </row>
    <row r="64" spans="1:7" s="12" customFormat="1" ht="15.75" customHeight="1" thickBot="1" x14ac:dyDescent="0.35">
      <c r="A64" s="71"/>
      <c r="B64" s="72"/>
      <c r="C64" s="90"/>
      <c r="D64" s="74"/>
      <c r="F64" s="60"/>
      <c r="G64" s="60"/>
    </row>
    <row r="65" spans="1:7" s="12" customFormat="1" ht="19.5" thickBot="1" x14ac:dyDescent="0.35">
      <c r="A65" s="80" t="s">
        <v>103</v>
      </c>
      <c r="B65" s="91">
        <f>B53+B55+B57+B61+B63</f>
        <v>5158327</v>
      </c>
      <c r="C65" s="91">
        <f>C53+C55+C57+C61+C63</f>
        <v>1376855</v>
      </c>
      <c r="D65" s="92">
        <f>D29+D53+D55+D57+D61+D63</f>
        <v>4893608</v>
      </c>
      <c r="F65" s="60"/>
      <c r="G65" s="60"/>
    </row>
    <row r="66" spans="1:7" s="12" customFormat="1" ht="18.75" x14ac:dyDescent="0.3">
      <c r="A66" s="66"/>
      <c r="B66" s="273"/>
      <c r="C66" s="84"/>
      <c r="D66" s="85"/>
      <c r="F66" s="60"/>
      <c r="G66" s="60"/>
    </row>
    <row r="67" spans="1:7" s="12" customFormat="1" ht="18.75" x14ac:dyDescent="0.3">
      <c r="A67" s="71" t="s">
        <v>104</v>
      </c>
      <c r="B67" s="67">
        <v>-7699754</v>
      </c>
      <c r="C67" s="73">
        <v>-4436033</v>
      </c>
      <c r="D67" s="69">
        <v>-8543354</v>
      </c>
      <c r="F67" s="60"/>
      <c r="G67" s="60"/>
    </row>
    <row r="68" spans="1:7" s="12" customFormat="1" ht="18.75" x14ac:dyDescent="0.3">
      <c r="A68" s="71"/>
      <c r="B68" s="72"/>
      <c r="C68" s="73"/>
      <c r="D68" s="74"/>
      <c r="F68" s="60"/>
      <c r="G68" s="60"/>
    </row>
    <row r="69" spans="1:7" s="12" customFormat="1" ht="18.75" x14ac:dyDescent="0.3">
      <c r="A69" s="313" t="s">
        <v>105</v>
      </c>
      <c r="B69" s="67">
        <v>-7827116</v>
      </c>
      <c r="C69" s="73">
        <v>-5049583</v>
      </c>
      <c r="D69" s="69">
        <v>-8502256</v>
      </c>
      <c r="F69" s="60"/>
      <c r="G69" s="60"/>
    </row>
    <row r="70" spans="1:7" s="12" customFormat="1" ht="18.75" x14ac:dyDescent="0.3">
      <c r="A70" s="71"/>
      <c r="B70" s="67"/>
      <c r="C70" s="73"/>
      <c r="D70" s="69"/>
      <c r="F70" s="60"/>
      <c r="G70" s="60"/>
    </row>
    <row r="71" spans="1:7" s="12" customFormat="1" ht="18.75" x14ac:dyDescent="0.3">
      <c r="A71" s="313" t="s">
        <v>106</v>
      </c>
      <c r="B71" s="67">
        <v>-9984180</v>
      </c>
      <c r="C71" s="73">
        <v>-5545880</v>
      </c>
      <c r="D71" s="69">
        <v>-10064984</v>
      </c>
      <c r="E71" s="87">
        <v>-1447085</v>
      </c>
      <c r="F71" s="60"/>
      <c r="G71" s="60"/>
    </row>
    <row r="72" spans="1:7" s="12" customFormat="1" ht="19.5" thickBot="1" x14ac:dyDescent="0.35">
      <c r="A72" s="93"/>
      <c r="B72" s="76"/>
      <c r="C72" s="79"/>
      <c r="D72" s="77"/>
      <c r="F72" s="60"/>
      <c r="G72" s="60"/>
    </row>
    <row r="73" spans="1:7" s="12" customFormat="1" ht="19.5" thickBot="1" x14ac:dyDescent="0.35">
      <c r="A73" s="80" t="s">
        <v>107</v>
      </c>
      <c r="B73" s="91">
        <f>B67+B69+B71</f>
        <v>-25511050</v>
      </c>
      <c r="C73" s="91">
        <f>C67+C69+C71</f>
        <v>-15031496</v>
      </c>
      <c r="D73" s="92">
        <f>SUM(D67:D72)</f>
        <v>-27110594</v>
      </c>
      <c r="F73" s="60"/>
      <c r="G73" s="60"/>
    </row>
    <row r="74" spans="1:7" s="12" customFormat="1" ht="18.75" x14ac:dyDescent="0.3">
      <c r="A74" s="94"/>
      <c r="B74" s="275"/>
      <c r="C74" s="95"/>
      <c r="D74" s="96"/>
      <c r="F74" s="60"/>
      <c r="G74" s="60"/>
    </row>
    <row r="75" spans="1:7" s="12" customFormat="1" ht="18.75" x14ac:dyDescent="0.3">
      <c r="A75" s="97" t="s">
        <v>108</v>
      </c>
      <c r="B75" s="276">
        <f>B73+B65+B51+B39+B27+B21</f>
        <v>10196655</v>
      </c>
      <c r="C75" s="276">
        <f>C73+C65+C51+C39+C27+C21</f>
        <v>9580571</v>
      </c>
      <c r="D75" s="98">
        <f>D21+D27+D65+D73</f>
        <v>13431859</v>
      </c>
      <c r="E75" s="70">
        <f>D21+D27+D65+D73</f>
        <v>13431859</v>
      </c>
      <c r="F75" s="60"/>
      <c r="G75" s="60"/>
    </row>
    <row r="76" spans="1:7" s="12" customFormat="1" ht="18.75" x14ac:dyDescent="0.3">
      <c r="A76" s="99"/>
      <c r="B76" s="276"/>
      <c r="C76" s="100"/>
      <c r="D76" s="98"/>
      <c r="F76" s="60"/>
      <c r="G76" s="60"/>
    </row>
    <row r="77" spans="1:7" s="12" customFormat="1" ht="18.75" x14ac:dyDescent="0.3">
      <c r="A77" s="313" t="s">
        <v>109</v>
      </c>
      <c r="B77" s="67">
        <v>-2088823</v>
      </c>
      <c r="C77" s="73">
        <v>-1407851</v>
      </c>
      <c r="D77" s="69">
        <v>-2678785</v>
      </c>
      <c r="F77" s="60"/>
      <c r="G77" s="60"/>
    </row>
    <row r="78" spans="1:7" s="12" customFormat="1" ht="19.5" thickBot="1" x14ac:dyDescent="0.35">
      <c r="A78" s="101"/>
      <c r="B78" s="277"/>
      <c r="C78" s="102"/>
      <c r="D78" s="103"/>
      <c r="F78" s="60"/>
      <c r="G78" s="60"/>
    </row>
    <row r="79" spans="1:7" s="12" customFormat="1" ht="21.75" customHeight="1" thickBot="1" x14ac:dyDescent="0.35">
      <c r="A79" s="80" t="s">
        <v>110</v>
      </c>
      <c r="B79" s="91">
        <f>B75+B77</f>
        <v>8107832</v>
      </c>
      <c r="C79" s="91">
        <f>C75+C77</f>
        <v>8172720</v>
      </c>
      <c r="D79" s="104">
        <f>D75+D77</f>
        <v>10753074</v>
      </c>
      <c r="F79" s="60"/>
      <c r="G79" s="60"/>
    </row>
    <row r="80" spans="1:7" s="12" customFormat="1" ht="21.75" customHeight="1" thickBot="1" x14ac:dyDescent="0.35">
      <c r="A80" s="105"/>
      <c r="B80" s="278"/>
      <c r="C80" s="106"/>
      <c r="D80" s="107"/>
      <c r="F80" s="60"/>
      <c r="G80" s="60"/>
    </row>
    <row r="81" spans="1:7" s="12" customFormat="1" ht="21.75" customHeight="1" thickBot="1" x14ac:dyDescent="0.35">
      <c r="A81" s="111" t="s">
        <v>111</v>
      </c>
      <c r="B81" s="279"/>
      <c r="C81" s="243"/>
      <c r="D81" s="108"/>
      <c r="F81" s="60"/>
      <c r="G81" s="60"/>
    </row>
    <row r="82" spans="1:7" s="12" customFormat="1" ht="21.75" customHeight="1" x14ac:dyDescent="0.3">
      <c r="A82" s="135" t="s">
        <v>112</v>
      </c>
      <c r="B82" s="280">
        <f>B79</f>
        <v>8107832</v>
      </c>
      <c r="C82" s="88">
        <f>C79-C83</f>
        <v>8162740</v>
      </c>
      <c r="D82" s="109"/>
      <c r="F82" s="60"/>
      <c r="G82" s="60"/>
    </row>
    <row r="83" spans="1:7" s="12" customFormat="1" ht="21.75" customHeight="1" x14ac:dyDescent="0.3">
      <c r="A83" s="13" t="s">
        <v>113</v>
      </c>
      <c r="B83" s="280">
        <v>0</v>
      </c>
      <c r="C83" s="73">
        <v>9980</v>
      </c>
      <c r="D83" s="109"/>
      <c r="F83" s="60"/>
      <c r="G83" s="60"/>
    </row>
    <row r="84" spans="1:7" s="12" customFormat="1" ht="21.75" customHeight="1" thickBot="1" x14ac:dyDescent="0.35">
      <c r="A84" s="110"/>
      <c r="B84" s="281"/>
      <c r="C84" s="79"/>
      <c r="D84" s="109"/>
      <c r="F84" s="60"/>
      <c r="G84" s="60"/>
    </row>
    <row r="85" spans="1:7" s="12" customFormat="1" ht="21.75" customHeight="1" thickBot="1" x14ac:dyDescent="0.35">
      <c r="A85" s="111" t="s">
        <v>110</v>
      </c>
      <c r="B85" s="282">
        <f>B82+B83</f>
        <v>8107832</v>
      </c>
      <c r="C85" s="91">
        <f>C82+C83</f>
        <v>8172720</v>
      </c>
      <c r="D85" s="112">
        <v>4717</v>
      </c>
      <c r="F85" s="60"/>
      <c r="G85" s="60"/>
    </row>
    <row r="86" spans="1:7" s="116" customFormat="1" ht="19.5" thickBot="1" x14ac:dyDescent="0.35">
      <c r="A86" s="113"/>
      <c r="B86" s="283"/>
      <c r="C86" s="114"/>
      <c r="D86" s="115"/>
      <c r="F86" s="117"/>
      <c r="G86" s="117"/>
    </row>
    <row r="87" spans="1:7" s="116" customFormat="1" ht="19.5" thickBot="1" x14ac:dyDescent="0.35">
      <c r="A87" s="111" t="s">
        <v>114</v>
      </c>
      <c r="B87" s="284"/>
      <c r="C87" s="118"/>
      <c r="D87" s="119"/>
      <c r="F87" s="117"/>
      <c r="G87" s="117"/>
    </row>
    <row r="88" spans="1:7" s="116" customFormat="1" ht="15.75" customHeight="1" x14ac:dyDescent="0.3">
      <c r="A88" s="120"/>
      <c r="B88" s="285"/>
      <c r="C88" s="121"/>
      <c r="D88" s="122"/>
      <c r="F88" s="117"/>
      <c r="G88" s="117"/>
    </row>
    <row r="89" spans="1:7" s="116" customFormat="1" ht="18.75" x14ac:dyDescent="0.3">
      <c r="A89" s="123" t="s">
        <v>115</v>
      </c>
      <c r="B89" s="286"/>
      <c r="C89" s="124"/>
      <c r="D89" s="125"/>
      <c r="F89" s="117"/>
      <c r="G89" s="117"/>
    </row>
    <row r="90" spans="1:7" s="116" customFormat="1" ht="15.75" customHeight="1" x14ac:dyDescent="0.3">
      <c r="A90" s="126"/>
      <c r="B90" s="286"/>
      <c r="C90" s="124"/>
      <c r="D90" s="125"/>
      <c r="F90" s="117"/>
      <c r="G90" s="117"/>
    </row>
    <row r="91" spans="1:7" ht="18.75" x14ac:dyDescent="0.3">
      <c r="A91" s="13" t="s">
        <v>116</v>
      </c>
      <c r="B91" s="287"/>
      <c r="C91" s="90"/>
      <c r="D91" s="127">
        <v>0</v>
      </c>
    </row>
    <row r="92" spans="1:7" ht="18.75" x14ac:dyDescent="0.3">
      <c r="A92" s="128"/>
      <c r="B92" s="288"/>
      <c r="C92" s="129"/>
      <c r="D92" s="130"/>
    </row>
    <row r="93" spans="1:7" ht="18.75" x14ac:dyDescent="0.3">
      <c r="A93" s="13" t="s">
        <v>117</v>
      </c>
      <c r="B93" s="280">
        <v>10536</v>
      </c>
      <c r="C93" s="67">
        <v>-21988</v>
      </c>
      <c r="D93" s="131">
        <v>-57976</v>
      </c>
    </row>
    <row r="94" spans="1:7" ht="18.75" x14ac:dyDescent="0.3">
      <c r="A94" s="13"/>
      <c r="B94" s="280"/>
      <c r="C94" s="67"/>
      <c r="D94" s="131"/>
    </row>
    <row r="95" spans="1:7" ht="18.75" x14ac:dyDescent="0.3">
      <c r="A95" s="13" t="s">
        <v>118</v>
      </c>
      <c r="B95" s="280">
        <v>0</v>
      </c>
      <c r="C95" s="67">
        <v>22923</v>
      </c>
      <c r="D95" s="131"/>
    </row>
    <row r="96" spans="1:7" ht="18.75" x14ac:dyDescent="0.3">
      <c r="A96" s="13"/>
      <c r="B96" s="280"/>
      <c r="C96" s="67"/>
      <c r="D96" s="131"/>
    </row>
    <row r="97" spans="1:8" ht="37.5" hidden="1" x14ac:dyDescent="0.3">
      <c r="A97" s="132" t="s">
        <v>10</v>
      </c>
      <c r="B97" s="280">
        <v>0</v>
      </c>
      <c r="C97" s="67">
        <v>0</v>
      </c>
      <c r="D97" s="131"/>
    </row>
    <row r="98" spans="1:8" ht="18.75" hidden="1" x14ac:dyDescent="0.3">
      <c r="A98" s="13"/>
      <c r="B98" s="280"/>
      <c r="C98" s="67"/>
      <c r="D98" s="131"/>
    </row>
    <row r="99" spans="1:8" ht="18.75" x14ac:dyDescent="0.3">
      <c r="A99" s="133" t="s">
        <v>119</v>
      </c>
      <c r="B99" s="280">
        <f>B93+B95+B97</f>
        <v>10536</v>
      </c>
      <c r="C99" s="67">
        <f>C93+C95+C97</f>
        <v>935</v>
      </c>
      <c r="D99" s="131"/>
    </row>
    <row r="100" spans="1:8" ht="19.5" thickBot="1" x14ac:dyDescent="0.35">
      <c r="A100" s="110"/>
      <c r="B100" s="289"/>
      <c r="C100" s="134"/>
      <c r="D100" s="131"/>
    </row>
    <row r="101" spans="1:8" ht="19.5" thickBot="1" x14ac:dyDescent="0.35">
      <c r="A101" s="111" t="s">
        <v>120</v>
      </c>
      <c r="B101" s="282">
        <f>B99</f>
        <v>10536</v>
      </c>
      <c r="C101" s="91">
        <f>C99</f>
        <v>935</v>
      </c>
      <c r="D101" s="131"/>
    </row>
    <row r="102" spans="1:8" ht="19.5" thickBot="1" x14ac:dyDescent="0.35">
      <c r="A102" s="111" t="s">
        <v>121</v>
      </c>
      <c r="B102" s="91">
        <f>B101+B85</f>
        <v>8118368</v>
      </c>
      <c r="C102" s="91">
        <f>C101+C85</f>
        <v>8173655</v>
      </c>
      <c r="D102" s="131"/>
    </row>
    <row r="103" spans="1:8" ht="18.75" x14ac:dyDescent="0.3">
      <c r="A103" s="135"/>
      <c r="B103" s="290"/>
      <c r="C103" s="175"/>
      <c r="D103" s="131"/>
    </row>
    <row r="104" spans="1:8" ht="18.75" x14ac:dyDescent="0.3">
      <c r="A104" s="128" t="s">
        <v>122</v>
      </c>
      <c r="B104" s="67"/>
      <c r="C104" s="176"/>
      <c r="D104" s="131"/>
    </row>
    <row r="105" spans="1:8" ht="18.75" x14ac:dyDescent="0.3">
      <c r="A105" s="11" t="s">
        <v>123</v>
      </c>
      <c r="B105" s="67">
        <f>B102</f>
        <v>8118368</v>
      </c>
      <c r="C105" s="291">
        <f>C102-C106</f>
        <v>8163675</v>
      </c>
      <c r="D105" s="131"/>
    </row>
    <row r="106" spans="1:8" ht="18.75" x14ac:dyDescent="0.3">
      <c r="A106" s="11" t="s">
        <v>124</v>
      </c>
      <c r="B106" s="67">
        <v>0</v>
      </c>
      <c r="C106" s="291">
        <f>C83</f>
        <v>9980</v>
      </c>
      <c r="D106" s="131"/>
    </row>
    <row r="107" spans="1:8" ht="19.5" thickBot="1" x14ac:dyDescent="0.35">
      <c r="A107" s="13"/>
      <c r="B107" s="292"/>
      <c r="C107" s="177"/>
      <c r="D107" s="131"/>
    </row>
    <row r="108" spans="1:8" ht="19.5" thickBot="1" x14ac:dyDescent="0.35">
      <c r="A108" s="111" t="s">
        <v>121</v>
      </c>
      <c r="B108" s="293">
        <f>B105+B106</f>
        <v>8118368</v>
      </c>
      <c r="C108" s="294">
        <f>C105+C106</f>
        <v>8173655</v>
      </c>
      <c r="D108" s="136" t="e">
        <f>D79+#REF!</f>
        <v>#REF!</v>
      </c>
      <c r="F108" s="137">
        <v>10887864</v>
      </c>
      <c r="G108" s="137">
        <f>F108-B108</f>
        <v>2769496</v>
      </c>
      <c r="H108" s="138">
        <f>G108-250000</f>
        <v>2519496</v>
      </c>
    </row>
    <row r="109" spans="1:8" ht="18.75" hidden="1" x14ac:dyDescent="0.3">
      <c r="A109" s="105"/>
      <c r="B109" s="139"/>
      <c r="C109" s="140"/>
      <c r="D109" s="141"/>
      <c r="F109" s="142"/>
      <c r="G109" s="142"/>
      <c r="H109" s="143"/>
    </row>
    <row r="110" spans="1:8" ht="18.75" hidden="1" x14ac:dyDescent="0.3">
      <c r="A110" s="13" t="s">
        <v>11</v>
      </c>
      <c r="B110" s="144">
        <f>B108-B111</f>
        <v>8117657</v>
      </c>
      <c r="C110" s="145"/>
      <c r="D110" s="141"/>
    </row>
    <row r="111" spans="1:8" ht="18.75" hidden="1" x14ac:dyDescent="0.3">
      <c r="A111" s="13" t="s">
        <v>12</v>
      </c>
      <c r="B111" s="146">
        <v>711</v>
      </c>
      <c r="C111" s="147"/>
      <c r="D111" s="141"/>
    </row>
    <row r="112" spans="1:8" ht="19.5" hidden="1" thickBot="1" x14ac:dyDescent="0.35">
      <c r="A112" s="148"/>
      <c r="B112" s="149"/>
      <c r="C112" s="150"/>
      <c r="D112" s="141"/>
    </row>
    <row r="113" spans="1:4" ht="18.75" x14ac:dyDescent="0.3">
      <c r="A113" s="167"/>
      <c r="B113" s="141"/>
      <c r="C113" s="341"/>
      <c r="D113" s="141"/>
    </row>
    <row r="114" spans="1:4" ht="18.75" x14ac:dyDescent="0.3">
      <c r="A114" s="342" t="s">
        <v>200</v>
      </c>
      <c r="B114" s="141"/>
      <c r="C114" s="341"/>
      <c r="D114" s="141"/>
    </row>
    <row r="115" spans="1:4" x14ac:dyDescent="0.25">
      <c r="A115" s="116"/>
    </row>
    <row r="116" spans="1:4" ht="18.75" x14ac:dyDescent="0.3">
      <c r="A116" s="154" t="s">
        <v>125</v>
      </c>
    </row>
    <row r="117" spans="1:4" hidden="1" x14ac:dyDescent="0.25">
      <c r="A117" s="116"/>
    </row>
    <row r="118" spans="1:4" ht="19.5" x14ac:dyDescent="0.3">
      <c r="A118" s="155"/>
      <c r="B118" s="156"/>
      <c r="C118" s="157"/>
      <c r="D118" s="158"/>
    </row>
    <row r="119" spans="1:4" ht="19.5" x14ac:dyDescent="0.3">
      <c r="A119" s="159" t="str">
        <f>ф.1!A67</f>
        <v>Acting Chairman of the Management Board</v>
      </c>
      <c r="B119" s="160" t="str">
        <f>ф.1!B67</f>
        <v>R. Yakupbayev</v>
      </c>
      <c r="C119" s="1"/>
      <c r="D119" s="161" t="s">
        <v>13</v>
      </c>
    </row>
    <row r="120" spans="1:4" x14ac:dyDescent="0.25">
      <c r="A120" s="14"/>
      <c r="B120" s="162"/>
      <c r="C120" s="30"/>
      <c r="D120" s="50"/>
    </row>
    <row r="121" spans="1:4" ht="19.5" x14ac:dyDescent="0.3">
      <c r="A121" s="159"/>
      <c r="B121" s="160"/>
      <c r="C121" s="30"/>
      <c r="D121" s="161"/>
    </row>
    <row r="122" spans="1:4" ht="19.5" x14ac:dyDescent="0.3">
      <c r="A122" s="159" t="s">
        <v>74</v>
      </c>
      <c r="B122" s="160" t="s">
        <v>202</v>
      </c>
      <c r="C122" s="30"/>
      <c r="D122" s="161" t="s">
        <v>4</v>
      </c>
    </row>
    <row r="123" spans="1:4" ht="20.25" x14ac:dyDescent="0.3">
      <c r="A123" s="163"/>
      <c r="B123" s="164"/>
      <c r="C123" s="165"/>
      <c r="D123" s="166"/>
    </row>
    <row r="124" spans="1:4" ht="18.75" x14ac:dyDescent="0.3">
      <c r="A124" s="167"/>
      <c r="B124" s="168"/>
      <c r="C124" s="169"/>
      <c r="D124" s="170"/>
    </row>
    <row r="125" spans="1:4" x14ac:dyDescent="0.25">
      <c r="A125" s="171" t="s">
        <v>126</v>
      </c>
    </row>
    <row r="126" spans="1:4" ht="19.5" x14ac:dyDescent="0.25">
      <c r="A126" s="172" t="s">
        <v>76</v>
      </c>
    </row>
    <row r="127" spans="1:4" x14ac:dyDescent="0.25">
      <c r="A127" s="173" t="s">
        <v>5</v>
      </c>
    </row>
    <row r="128" spans="1:4" x14ac:dyDescent="0.25">
      <c r="A128" s="171"/>
    </row>
    <row r="129" spans="1:1" hidden="1" x14ac:dyDescent="0.25">
      <c r="A129" s="174" t="s">
        <v>6</v>
      </c>
    </row>
  </sheetData>
  <mergeCells count="8">
    <mergeCell ref="A4:B4"/>
    <mergeCell ref="A5:B5"/>
    <mergeCell ref="A13:C13"/>
    <mergeCell ref="A7:C7"/>
    <mergeCell ref="A8:C8"/>
    <mergeCell ref="A10:C10"/>
    <mergeCell ref="A11:C11"/>
    <mergeCell ref="A12:C12"/>
  </mergeCells>
  <phoneticPr fontId="0" type="noConversion"/>
  <pageMargins left="0.7" right="0.7" top="0.75" bottom="0.75" header="0.3" footer="0.3"/>
  <pageSetup paperSize="9" scale="49" orientation="portrait" r:id="rId1"/>
  <rowBreaks count="1" manualBreakCount="1">
    <brk id="79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46" zoomScaleNormal="100" workbookViewId="0">
      <selection activeCell="G64" sqref="G64"/>
    </sheetView>
  </sheetViews>
  <sheetFormatPr defaultRowHeight="15" x14ac:dyDescent="0.25"/>
  <cols>
    <col min="1" max="1" width="73.42578125" customWidth="1"/>
    <col min="2" max="2" width="24.140625" style="324" customWidth="1"/>
    <col min="3" max="3" width="23.85546875" style="324" customWidth="1"/>
  </cols>
  <sheetData>
    <row r="1" spans="1:3" ht="15.75" x14ac:dyDescent="0.25">
      <c r="A1" s="316" t="s">
        <v>22</v>
      </c>
      <c r="B1" s="322"/>
      <c r="C1" s="337" t="s">
        <v>20</v>
      </c>
    </row>
    <row r="2" spans="1:3" ht="15.75" x14ac:dyDescent="0.25">
      <c r="A2" s="316" t="s">
        <v>23</v>
      </c>
      <c r="B2" s="322"/>
      <c r="C2" s="178"/>
    </row>
    <row r="3" spans="1:3" ht="15.75" x14ac:dyDescent="0.25">
      <c r="A3" s="316" t="s">
        <v>24</v>
      </c>
      <c r="B3" s="322"/>
      <c r="C3" s="178"/>
    </row>
    <row r="4" spans="1:3" ht="15.75" x14ac:dyDescent="0.25">
      <c r="A4" s="355" t="s">
        <v>25</v>
      </c>
      <c r="B4" s="355"/>
      <c r="C4" s="178"/>
    </row>
    <row r="5" spans="1:3" ht="15.75" x14ac:dyDescent="0.25">
      <c r="A5" s="355" t="s">
        <v>26</v>
      </c>
      <c r="B5" s="355"/>
      <c r="C5" s="178"/>
    </row>
    <row r="6" spans="1:3" x14ac:dyDescent="0.25">
      <c r="A6" s="179"/>
      <c r="B6" s="178"/>
      <c r="C6" s="178"/>
    </row>
    <row r="7" spans="1:3" x14ac:dyDescent="0.25">
      <c r="A7" s="353" t="s">
        <v>128</v>
      </c>
      <c r="B7" s="354"/>
      <c r="C7" s="354"/>
    </row>
    <row r="8" spans="1:3" x14ac:dyDescent="0.25">
      <c r="A8" s="353" t="s">
        <v>78</v>
      </c>
      <c r="B8" s="354"/>
      <c r="C8" s="354"/>
    </row>
    <row r="9" spans="1:3" ht="9.75" customHeight="1" x14ac:dyDescent="0.25">
      <c r="A9" s="356"/>
      <c r="B9" s="357"/>
      <c r="C9" s="357"/>
    </row>
    <row r="10" spans="1:3" x14ac:dyDescent="0.25">
      <c r="A10" s="353" t="s">
        <v>79</v>
      </c>
      <c r="B10" s="354"/>
      <c r="C10" s="354"/>
    </row>
    <row r="11" spans="1:3" ht="11.25" customHeight="1" x14ac:dyDescent="0.25"/>
    <row r="12" spans="1:3" ht="15.75" thickBot="1" x14ac:dyDescent="0.3">
      <c r="C12" s="180" t="s">
        <v>30</v>
      </c>
    </row>
    <row r="13" spans="1:3" ht="15.75" thickBot="1" x14ac:dyDescent="0.3">
      <c r="A13" s="189"/>
      <c r="B13" s="325" t="s">
        <v>129</v>
      </c>
      <c r="C13" s="325" t="s">
        <v>130</v>
      </c>
    </row>
    <row r="14" spans="1:3" x14ac:dyDescent="0.25">
      <c r="A14" s="263" t="s">
        <v>131</v>
      </c>
      <c r="B14" s="326"/>
      <c r="C14" s="327"/>
    </row>
    <row r="15" spans="1:3" x14ac:dyDescent="0.25">
      <c r="A15" s="190" t="s">
        <v>132</v>
      </c>
      <c r="B15" s="264">
        <v>44781762</v>
      </c>
      <c r="C15" s="265">
        <v>28931072</v>
      </c>
    </row>
    <row r="16" spans="1:3" x14ac:dyDescent="0.25">
      <c r="A16" s="190" t="s">
        <v>133</v>
      </c>
      <c r="B16" s="264">
        <v>-23189135</v>
      </c>
      <c r="C16" s="265">
        <v>-16817148</v>
      </c>
    </row>
    <row r="17" spans="1:3" x14ac:dyDescent="0.25">
      <c r="A17" s="190" t="s">
        <v>134</v>
      </c>
      <c r="B17" s="264">
        <v>5697107</v>
      </c>
      <c r="C17" s="265">
        <v>4177466</v>
      </c>
    </row>
    <row r="18" spans="1:3" x14ac:dyDescent="0.25">
      <c r="A18" s="190" t="s">
        <v>135</v>
      </c>
      <c r="B18" s="264">
        <v>-842685</v>
      </c>
      <c r="C18" s="265">
        <v>-879999</v>
      </c>
    </row>
    <row r="19" spans="1:3" x14ac:dyDescent="0.25">
      <c r="A19" s="190" t="s">
        <v>136</v>
      </c>
      <c r="B19" s="264">
        <v>4340150</v>
      </c>
      <c r="C19" s="265">
        <v>6094133</v>
      </c>
    </row>
    <row r="20" spans="1:3" x14ac:dyDescent="0.25">
      <c r="A20" s="190" t="s">
        <v>137</v>
      </c>
      <c r="B20" s="264">
        <v>-39122</v>
      </c>
      <c r="C20" s="265">
        <v>-3288997</v>
      </c>
    </row>
    <row r="21" spans="1:3" x14ac:dyDescent="0.25">
      <c r="A21" s="190" t="s">
        <v>199</v>
      </c>
      <c r="B21" s="264">
        <v>-2164703</v>
      </c>
      <c r="C21" s="265">
        <v>-1402613</v>
      </c>
    </row>
    <row r="22" spans="1:3" x14ac:dyDescent="0.25">
      <c r="A22" s="190" t="s">
        <v>138</v>
      </c>
      <c r="B22" s="264">
        <v>4225</v>
      </c>
      <c r="C22" s="265">
        <v>-8034</v>
      </c>
    </row>
    <row r="23" spans="1:3" x14ac:dyDescent="0.25">
      <c r="A23" s="190" t="s">
        <v>139</v>
      </c>
      <c r="B23" s="264">
        <v>4872542</v>
      </c>
      <c r="C23" s="265">
        <v>1316253</v>
      </c>
    </row>
    <row r="24" spans="1:3" x14ac:dyDescent="0.25">
      <c r="A24" s="190" t="s">
        <v>140</v>
      </c>
      <c r="B24" s="264">
        <v>6548</v>
      </c>
      <c r="C24" s="265">
        <v>400</v>
      </c>
    </row>
    <row r="25" spans="1:3" x14ac:dyDescent="0.25">
      <c r="A25" s="190" t="s">
        <v>141</v>
      </c>
      <c r="B25" s="264">
        <v>46763</v>
      </c>
      <c r="C25" s="265">
        <v>135397</v>
      </c>
    </row>
    <row r="26" spans="1:3" x14ac:dyDescent="0.25">
      <c r="A26" s="190" t="s">
        <v>142</v>
      </c>
      <c r="B26" s="264">
        <v>-16796567</v>
      </c>
      <c r="C26" s="265">
        <f>-9489238+135</f>
        <v>-9489103</v>
      </c>
    </row>
    <row r="27" spans="1:3" x14ac:dyDescent="0.25">
      <c r="A27" s="191"/>
      <c r="B27" s="328"/>
      <c r="C27" s="329"/>
    </row>
    <row r="28" spans="1:3" x14ac:dyDescent="0.25">
      <c r="A28" s="191" t="s">
        <v>143</v>
      </c>
      <c r="B28" s="330"/>
      <c r="C28" s="331"/>
    </row>
    <row r="29" spans="1:3" x14ac:dyDescent="0.25">
      <c r="A29" s="190" t="s">
        <v>35</v>
      </c>
      <c r="B29" s="264">
        <v>-7696882</v>
      </c>
      <c r="C29" s="265">
        <v>898024</v>
      </c>
    </row>
    <row r="30" spans="1:3" x14ac:dyDescent="0.25">
      <c r="A30" s="190" t="s">
        <v>42</v>
      </c>
      <c r="B30" s="264">
        <v>-2256004</v>
      </c>
      <c r="C30" s="265">
        <v>111004</v>
      </c>
    </row>
    <row r="31" spans="1:3" x14ac:dyDescent="0.25">
      <c r="A31" s="190" t="s">
        <v>36</v>
      </c>
      <c r="B31" s="264">
        <v>8735849</v>
      </c>
      <c r="C31" s="265">
        <v>2567129</v>
      </c>
    </row>
    <row r="32" spans="1:3" x14ac:dyDescent="0.25">
      <c r="A32" s="190" t="s">
        <v>40</v>
      </c>
      <c r="B32" s="264">
        <v>-207562720</v>
      </c>
      <c r="C32" s="265">
        <v>-110736341</v>
      </c>
    </row>
    <row r="33" spans="1:3" x14ac:dyDescent="0.25">
      <c r="A33" s="190" t="s">
        <v>46</v>
      </c>
      <c r="B33" s="264">
        <v>-2004671</v>
      </c>
      <c r="C33" s="265">
        <v>-3076279</v>
      </c>
    </row>
    <row r="34" spans="1:3" x14ac:dyDescent="0.25">
      <c r="A34" s="191"/>
      <c r="B34" s="328"/>
      <c r="C34" s="329"/>
    </row>
    <row r="35" spans="1:3" x14ac:dyDescent="0.25">
      <c r="A35" s="191" t="s">
        <v>144</v>
      </c>
      <c r="B35" s="330"/>
      <c r="C35" s="331"/>
    </row>
    <row r="36" spans="1:3" x14ac:dyDescent="0.25">
      <c r="A36" s="190" t="s">
        <v>145</v>
      </c>
      <c r="B36" s="264">
        <v>11934062</v>
      </c>
      <c r="C36" s="265">
        <v>0</v>
      </c>
    </row>
    <row r="37" spans="1:3" x14ac:dyDescent="0.25">
      <c r="A37" s="190" t="s">
        <v>50</v>
      </c>
      <c r="B37" s="264">
        <v>24590269</v>
      </c>
      <c r="C37" s="265">
        <v>3214037</v>
      </c>
    </row>
    <row r="38" spans="1:3" x14ac:dyDescent="0.25">
      <c r="A38" s="190" t="s">
        <v>146</v>
      </c>
      <c r="B38" s="264">
        <v>272286240</v>
      </c>
      <c r="C38" s="265">
        <v>83395400</v>
      </c>
    </row>
    <row r="39" spans="1:3" x14ac:dyDescent="0.25">
      <c r="A39" s="190" t="s">
        <v>54</v>
      </c>
      <c r="B39" s="264">
        <v>-14944006</v>
      </c>
      <c r="C39" s="265">
        <v>0</v>
      </c>
    </row>
    <row r="40" spans="1:3" x14ac:dyDescent="0.25">
      <c r="A40" s="190" t="s">
        <v>57</v>
      </c>
      <c r="B40" s="264">
        <v>1905770</v>
      </c>
      <c r="C40" s="265">
        <v>2160944</v>
      </c>
    </row>
    <row r="41" spans="1:3" x14ac:dyDescent="0.25">
      <c r="A41" s="191" t="s">
        <v>147</v>
      </c>
      <c r="B41" s="266">
        <f>SUM(B15:B40)</f>
        <v>101704792</v>
      </c>
      <c r="C41" s="267">
        <f>SUM(C15:C40)</f>
        <v>-12697255</v>
      </c>
    </row>
    <row r="42" spans="1:3" x14ac:dyDescent="0.25">
      <c r="A42" s="190" t="s">
        <v>148</v>
      </c>
      <c r="B42" s="264">
        <v>-1590120</v>
      </c>
      <c r="C42" s="265">
        <v>-1338637</v>
      </c>
    </row>
    <row r="43" spans="1:3" x14ac:dyDescent="0.25">
      <c r="A43" s="191" t="s">
        <v>149</v>
      </c>
      <c r="B43" s="266">
        <f>B41+B42</f>
        <v>100114672</v>
      </c>
      <c r="C43" s="267">
        <f>C41+C42</f>
        <v>-14035892</v>
      </c>
    </row>
    <row r="44" spans="1:3" x14ac:dyDescent="0.25">
      <c r="A44" s="191" t="s">
        <v>150</v>
      </c>
      <c r="B44" s="330"/>
      <c r="C44" s="331"/>
    </row>
    <row r="45" spans="1:3" x14ac:dyDescent="0.25">
      <c r="A45" s="190" t="s">
        <v>151</v>
      </c>
      <c r="B45" s="264">
        <v>-48936</v>
      </c>
      <c r="C45" s="265">
        <v>0</v>
      </c>
    </row>
    <row r="46" spans="1:3" x14ac:dyDescent="0.25">
      <c r="A46" s="190" t="s">
        <v>152</v>
      </c>
      <c r="B46" s="264">
        <v>0</v>
      </c>
      <c r="C46" s="265">
        <v>435546</v>
      </c>
    </row>
    <row r="47" spans="1:3" x14ac:dyDescent="0.25">
      <c r="A47" s="190" t="s">
        <v>153</v>
      </c>
      <c r="B47" s="264">
        <v>0</v>
      </c>
      <c r="C47" s="265">
        <v>-19725013</v>
      </c>
    </row>
    <row r="48" spans="1:3" x14ac:dyDescent="0.25">
      <c r="A48" s="190" t="s">
        <v>154</v>
      </c>
      <c r="B48" s="264">
        <v>138463</v>
      </c>
      <c r="C48" s="265">
        <v>515385</v>
      </c>
    </row>
    <row r="49" spans="1:3" x14ac:dyDescent="0.25">
      <c r="A49" s="190" t="s">
        <v>155</v>
      </c>
      <c r="B49" s="264">
        <v>-3460751</v>
      </c>
      <c r="C49" s="265">
        <v>-1443844</v>
      </c>
    </row>
    <row r="50" spans="1:3" x14ac:dyDescent="0.25">
      <c r="A50" s="192" t="s">
        <v>156</v>
      </c>
      <c r="B50" s="264">
        <v>0</v>
      </c>
      <c r="C50" s="265">
        <v>1749</v>
      </c>
    </row>
    <row r="51" spans="1:3" hidden="1" x14ac:dyDescent="0.25">
      <c r="A51" s="192" t="s">
        <v>14</v>
      </c>
      <c r="B51" s="264">
        <v>0</v>
      </c>
      <c r="C51" s="265">
        <v>0</v>
      </c>
    </row>
    <row r="52" spans="1:3" hidden="1" x14ac:dyDescent="0.25">
      <c r="A52" s="190" t="s">
        <v>15</v>
      </c>
      <c r="B52" s="264">
        <v>0</v>
      </c>
      <c r="C52" s="265">
        <v>0</v>
      </c>
    </row>
    <row r="53" spans="1:3" x14ac:dyDescent="0.25">
      <c r="A53" s="191" t="s">
        <v>157</v>
      </c>
      <c r="B53" s="266">
        <f>SUM(B45:B52)</f>
        <v>-3371224</v>
      </c>
      <c r="C53" s="267">
        <f>SUM(C45:C52)</f>
        <v>-20216177</v>
      </c>
    </row>
    <row r="54" spans="1:3" x14ac:dyDescent="0.25">
      <c r="A54" s="188"/>
      <c r="B54" s="332"/>
      <c r="C54" s="333"/>
    </row>
    <row r="55" spans="1:3" x14ac:dyDescent="0.25">
      <c r="A55" s="191" t="s">
        <v>158</v>
      </c>
      <c r="B55" s="330"/>
      <c r="C55" s="331"/>
    </row>
    <row r="56" spans="1:3" x14ac:dyDescent="0.25">
      <c r="A56" s="190" t="s">
        <v>159</v>
      </c>
      <c r="B56" s="264">
        <v>9217</v>
      </c>
      <c r="C56" s="265">
        <v>15243957</v>
      </c>
    </row>
    <row r="57" spans="1:3" x14ac:dyDescent="0.25">
      <c r="A57" s="190" t="s">
        <v>160</v>
      </c>
      <c r="B57" s="264">
        <v>0</v>
      </c>
      <c r="C57" s="265">
        <v>-12532</v>
      </c>
    </row>
    <row r="58" spans="1:3" x14ac:dyDescent="0.25">
      <c r="A58" s="190" t="s">
        <v>161</v>
      </c>
      <c r="B58" s="264">
        <v>-24239</v>
      </c>
      <c r="C58" s="265">
        <v>0</v>
      </c>
    </row>
    <row r="59" spans="1:3" x14ac:dyDescent="0.25">
      <c r="A59" s="190" t="s">
        <v>162</v>
      </c>
      <c r="B59" s="264">
        <v>14222</v>
      </c>
      <c r="C59" s="265">
        <v>4250258</v>
      </c>
    </row>
    <row r="60" spans="1:3" x14ac:dyDescent="0.25">
      <c r="A60" s="190" t="s">
        <v>163</v>
      </c>
      <c r="B60" s="264">
        <v>15000000</v>
      </c>
      <c r="C60" s="265">
        <v>5040000</v>
      </c>
    </row>
    <row r="61" spans="1:3" x14ac:dyDescent="0.25">
      <c r="A61" s="190" t="s">
        <v>164</v>
      </c>
      <c r="B61" s="264">
        <v>-16284</v>
      </c>
      <c r="C61" s="265">
        <v>135</v>
      </c>
    </row>
    <row r="62" spans="1:3" x14ac:dyDescent="0.25">
      <c r="A62" s="191" t="s">
        <v>165</v>
      </c>
      <c r="B62" s="266">
        <f>SUM(B56:B61)</f>
        <v>14982916</v>
      </c>
      <c r="C62" s="267">
        <f>SUM(C56:C61)</f>
        <v>24521818</v>
      </c>
    </row>
    <row r="63" spans="1:3" x14ac:dyDescent="0.25">
      <c r="A63" s="191"/>
      <c r="B63" s="330"/>
      <c r="C63" s="331"/>
    </row>
    <row r="64" spans="1:3" x14ac:dyDescent="0.25">
      <c r="A64" s="191" t="s">
        <v>166</v>
      </c>
      <c r="B64" s="266">
        <f>B62+B53+B43</f>
        <v>111726364</v>
      </c>
      <c r="C64" s="267">
        <f>C62+C53+C43</f>
        <v>-9730251</v>
      </c>
    </row>
    <row r="65" spans="1:3" x14ac:dyDescent="0.25">
      <c r="A65" s="190" t="s">
        <v>167</v>
      </c>
      <c r="B65" s="264">
        <v>151093</v>
      </c>
      <c r="C65" s="265">
        <v>-12264</v>
      </c>
    </row>
    <row r="66" spans="1:3" x14ac:dyDescent="0.25">
      <c r="A66" s="190" t="s">
        <v>168</v>
      </c>
      <c r="B66" s="264">
        <v>96822331</v>
      </c>
      <c r="C66" s="265">
        <v>42282426</v>
      </c>
    </row>
    <row r="67" spans="1:3" ht="15.75" thickBot="1" x14ac:dyDescent="0.3">
      <c r="A67" s="193" t="s">
        <v>169</v>
      </c>
      <c r="B67" s="323">
        <f>B64+B65+B66</f>
        <v>208699788</v>
      </c>
      <c r="C67" s="268">
        <f>C64+C65+C66</f>
        <v>32539911</v>
      </c>
    </row>
    <row r="68" spans="1:3" ht="21" hidden="1" customHeight="1" x14ac:dyDescent="0.25">
      <c r="B68" s="324">
        <v>154379008</v>
      </c>
      <c r="C68" s="324">
        <v>34668857</v>
      </c>
    </row>
    <row r="69" spans="1:3" hidden="1" x14ac:dyDescent="0.25">
      <c r="B69" s="334">
        <v>95422331</v>
      </c>
      <c r="C69" s="324">
        <v>42282426</v>
      </c>
    </row>
    <row r="70" spans="1:3" hidden="1" x14ac:dyDescent="0.25">
      <c r="B70" s="334">
        <f>B67-B69</f>
        <v>113277457</v>
      </c>
      <c r="C70" s="334">
        <f>C67-C69</f>
        <v>-9742515</v>
      </c>
    </row>
    <row r="71" spans="1:3" hidden="1" x14ac:dyDescent="0.25">
      <c r="A71" s="183" t="s">
        <v>16</v>
      </c>
      <c r="B71" s="335"/>
    </row>
    <row r="72" spans="1:3" hidden="1" x14ac:dyDescent="0.25">
      <c r="A72" s="181"/>
      <c r="B72" s="335">
        <f>B67-B68</f>
        <v>54320780</v>
      </c>
      <c r="C72" s="335">
        <f>C67-C68</f>
        <v>-2128946</v>
      </c>
    </row>
    <row r="73" spans="1:3" x14ac:dyDescent="0.25">
      <c r="A73" s="181"/>
      <c r="B73" s="335"/>
      <c r="C73" s="335"/>
    </row>
    <row r="74" spans="1:3" x14ac:dyDescent="0.25">
      <c r="A74" s="314" t="s">
        <v>125</v>
      </c>
      <c r="B74" s="335"/>
      <c r="C74" s="335"/>
    </row>
    <row r="75" spans="1:3" x14ac:dyDescent="0.25">
      <c r="A75" s="181"/>
      <c r="B75" s="335"/>
      <c r="C75" s="335"/>
    </row>
    <row r="76" spans="1:3" ht="15.75" customHeight="1" x14ac:dyDescent="0.25">
      <c r="A76" s="181"/>
      <c r="B76" s="335"/>
      <c r="C76" s="335"/>
    </row>
    <row r="77" spans="1:3" x14ac:dyDescent="0.25">
      <c r="A77" s="182" t="str">
        <f>ф.2!A119</f>
        <v>Acting Chairman of the Management Board</v>
      </c>
      <c r="B77" s="182" t="str">
        <f>ф.2!B119</f>
        <v>R. Yakupbayev</v>
      </c>
    </row>
    <row r="78" spans="1:3" x14ac:dyDescent="0.25">
      <c r="A78" s="182"/>
      <c r="B78" s="184"/>
    </row>
    <row r="79" spans="1:3" x14ac:dyDescent="0.25">
      <c r="A79" s="182" t="s">
        <v>17</v>
      </c>
      <c r="B79" s="184"/>
    </row>
    <row r="80" spans="1:3" x14ac:dyDescent="0.25">
      <c r="A80" s="182" t="s">
        <v>74</v>
      </c>
      <c r="B80" s="182" t="s">
        <v>204</v>
      </c>
    </row>
    <row r="81" spans="1:2" x14ac:dyDescent="0.25">
      <c r="A81" s="185"/>
      <c r="B81" s="186"/>
    </row>
    <row r="82" spans="1:2" x14ac:dyDescent="0.25">
      <c r="A82" s="179"/>
      <c r="B82" s="178"/>
    </row>
    <row r="83" spans="1:2" x14ac:dyDescent="0.25">
      <c r="A83" s="187" t="s">
        <v>170</v>
      </c>
      <c r="B83" s="178"/>
    </row>
    <row r="84" spans="1:2" x14ac:dyDescent="0.25">
      <c r="A84" s="187" t="s">
        <v>171</v>
      </c>
      <c r="B84" s="178"/>
    </row>
  </sheetData>
  <mergeCells count="6">
    <mergeCell ref="A10:C10"/>
    <mergeCell ref="A4:B4"/>
    <mergeCell ref="A5:B5"/>
    <mergeCell ref="A7:C7"/>
    <mergeCell ref="A8:C8"/>
    <mergeCell ref="A9:C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Normal="100" workbookViewId="0">
      <selection activeCell="C62" sqref="C62"/>
    </sheetView>
  </sheetViews>
  <sheetFormatPr defaultRowHeight="15" x14ac:dyDescent="0.2"/>
  <cols>
    <col min="1" max="1" width="65.140625" style="242" customWidth="1"/>
    <col min="2" max="2" width="16.140625" style="234" customWidth="1"/>
    <col min="3" max="3" width="19.5703125" style="234" customWidth="1"/>
    <col min="4" max="4" width="17.28515625" style="234" customWidth="1"/>
    <col min="5" max="5" width="23.7109375" style="234" customWidth="1"/>
    <col min="6" max="6" width="17.85546875" style="234" hidden="1" customWidth="1"/>
    <col min="7" max="8" width="16.42578125" style="234" customWidth="1"/>
    <col min="9" max="9" width="20.140625" style="234" customWidth="1"/>
    <col min="10" max="10" width="16.28515625" style="234" customWidth="1"/>
    <col min="11" max="11" width="22.140625" style="234" customWidth="1"/>
    <col min="12" max="12" width="18.5703125" style="195" customWidth="1"/>
    <col min="13" max="13" width="13.7109375" style="195" bestFit="1" customWidth="1"/>
    <col min="14" max="16384" width="9.140625" style="195"/>
  </cols>
  <sheetData>
    <row r="1" spans="1:12" ht="15.75" x14ac:dyDescent="0.2">
      <c r="A1" s="316" t="s">
        <v>22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336" t="s">
        <v>21</v>
      </c>
    </row>
    <row r="2" spans="1:12" ht="15.75" x14ac:dyDescent="0.2">
      <c r="A2" s="316" t="s">
        <v>23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2" ht="15.75" x14ac:dyDescent="0.2">
      <c r="A3" s="316" t="s">
        <v>24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2" ht="15.75" x14ac:dyDescent="0.2">
      <c r="A4" s="355" t="s">
        <v>25</v>
      </c>
      <c r="B4" s="355"/>
      <c r="C4" s="194"/>
      <c r="D4" s="194"/>
      <c r="E4" s="194"/>
      <c r="F4" s="194"/>
      <c r="G4" s="194"/>
      <c r="H4" s="194"/>
      <c r="I4" s="194"/>
      <c r="J4" s="194"/>
      <c r="K4" s="194"/>
    </row>
    <row r="5" spans="1:12" ht="15.75" x14ac:dyDescent="0.2">
      <c r="A5" s="355" t="s">
        <v>26</v>
      </c>
      <c r="B5" s="355"/>
      <c r="C5" s="194"/>
      <c r="D5" s="194"/>
      <c r="E5" s="194"/>
      <c r="F5" s="194"/>
      <c r="G5" s="194"/>
      <c r="H5" s="194"/>
      <c r="I5" s="194"/>
      <c r="J5" s="194"/>
      <c r="K5" s="194"/>
    </row>
    <row r="6" spans="1:12" ht="15.75" x14ac:dyDescent="0.2">
      <c r="A6" s="196"/>
      <c r="B6" s="197"/>
      <c r="C6" s="194"/>
      <c r="D6" s="194"/>
      <c r="E6" s="194"/>
      <c r="F6" s="194"/>
      <c r="G6" s="194"/>
      <c r="H6" s="194"/>
      <c r="I6" s="194"/>
      <c r="J6" s="194"/>
      <c r="K6" s="194"/>
    </row>
    <row r="7" spans="1:12" s="198" customFormat="1" ht="15.75" x14ac:dyDescent="0.25">
      <c r="A7" s="359" t="s">
        <v>172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</row>
    <row r="8" spans="1:12" s="198" customFormat="1" ht="10.5" customHeight="1" x14ac:dyDescent="0.25">
      <c r="A8" s="359"/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</row>
    <row r="9" spans="1:12" ht="15.75" x14ac:dyDescent="0.2">
      <c r="A9" s="360" t="s">
        <v>29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</row>
    <row r="10" spans="1:12" ht="6" customHeight="1" x14ac:dyDescent="0.2">
      <c r="A10" s="358"/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</row>
    <row r="11" spans="1:12" ht="16.5" thickBot="1" x14ac:dyDescent="0.25">
      <c r="A11" s="199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 t="s">
        <v>30</v>
      </c>
    </row>
    <row r="12" spans="1:12" ht="84" customHeight="1" thickBot="1" x14ac:dyDescent="0.25">
      <c r="A12" s="244"/>
      <c r="B12" s="245" t="s">
        <v>60</v>
      </c>
      <c r="C12" s="246" t="s">
        <v>61</v>
      </c>
      <c r="D12" s="246" t="s">
        <v>173</v>
      </c>
      <c r="E12" s="245" t="s">
        <v>174</v>
      </c>
      <c r="F12" s="245" t="s">
        <v>18</v>
      </c>
      <c r="G12" s="245" t="s">
        <v>64</v>
      </c>
      <c r="H12" s="247" t="s">
        <v>65</v>
      </c>
      <c r="I12" s="248" t="s">
        <v>66</v>
      </c>
      <c r="J12" s="249" t="s">
        <v>175</v>
      </c>
      <c r="K12" s="249" t="s">
        <v>68</v>
      </c>
      <c r="L12" s="250" t="s">
        <v>69</v>
      </c>
    </row>
    <row r="13" spans="1:12" s="201" customFormat="1" ht="15.75" x14ac:dyDescent="0.25">
      <c r="A13" s="251">
        <v>1</v>
      </c>
      <c r="B13" s="252">
        <v>2</v>
      </c>
      <c r="C13" s="252">
        <v>3</v>
      </c>
      <c r="D13" s="252">
        <v>4</v>
      </c>
      <c r="E13" s="252">
        <v>5</v>
      </c>
      <c r="F13" s="252">
        <v>6</v>
      </c>
      <c r="G13" s="252">
        <v>7</v>
      </c>
      <c r="H13" s="252">
        <v>8</v>
      </c>
      <c r="I13" s="252">
        <v>9</v>
      </c>
      <c r="J13" s="252">
        <v>10</v>
      </c>
      <c r="K13" s="253">
        <v>11</v>
      </c>
      <c r="L13" s="254">
        <v>12</v>
      </c>
    </row>
    <row r="14" spans="1:12" s="206" customFormat="1" ht="15.75" x14ac:dyDescent="0.2">
      <c r="A14" s="202" t="s">
        <v>176</v>
      </c>
      <c r="B14" s="203">
        <v>34877462</v>
      </c>
      <c r="C14" s="203">
        <v>27675</v>
      </c>
      <c r="D14" s="203">
        <v>12191</v>
      </c>
      <c r="E14" s="203">
        <v>-27983</v>
      </c>
      <c r="F14" s="203">
        <v>0</v>
      </c>
      <c r="G14" s="203">
        <v>6989704</v>
      </c>
      <c r="H14" s="203">
        <v>0</v>
      </c>
      <c r="I14" s="203">
        <v>8772453</v>
      </c>
      <c r="J14" s="203">
        <f>I14+G14+F14+E14+D14+C14+B14</f>
        <v>50651502</v>
      </c>
      <c r="K14" s="203">
        <v>251511</v>
      </c>
      <c r="L14" s="205">
        <f>J14+K14</f>
        <v>50903013</v>
      </c>
    </row>
    <row r="15" spans="1:12" s="206" customFormat="1" ht="15.75" x14ac:dyDescent="0.25">
      <c r="A15" s="207" t="s">
        <v>177</v>
      </c>
      <c r="B15" s="203"/>
      <c r="C15" s="203"/>
      <c r="D15" s="203"/>
      <c r="E15" s="203"/>
      <c r="F15" s="203"/>
      <c r="G15" s="203"/>
      <c r="H15" s="203"/>
      <c r="I15" s="203"/>
      <c r="J15" s="204"/>
      <c r="K15" s="203"/>
      <c r="L15" s="205"/>
    </row>
    <row r="16" spans="1:12" s="206" customFormat="1" ht="15.75" x14ac:dyDescent="0.2">
      <c r="A16" s="208" t="s">
        <v>110</v>
      </c>
      <c r="B16" s="204">
        <v>0</v>
      </c>
      <c r="C16" s="204">
        <v>0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8162740</v>
      </c>
      <c r="J16" s="204">
        <f>I16</f>
        <v>8162740</v>
      </c>
      <c r="K16" s="204">
        <v>9980</v>
      </c>
      <c r="L16" s="205">
        <f>K16+J16</f>
        <v>8172720</v>
      </c>
    </row>
    <row r="17" spans="1:12" s="206" customFormat="1" ht="15.75" x14ac:dyDescent="0.25">
      <c r="A17" s="207" t="s">
        <v>114</v>
      </c>
      <c r="B17" s="204"/>
      <c r="C17" s="204"/>
      <c r="D17" s="204"/>
      <c r="E17" s="204"/>
      <c r="F17" s="204"/>
      <c r="G17" s="204"/>
      <c r="H17" s="204"/>
      <c r="I17" s="203"/>
      <c r="J17" s="204"/>
      <c r="K17" s="203"/>
      <c r="L17" s="205"/>
    </row>
    <row r="18" spans="1:12" s="206" customFormat="1" ht="15.75" x14ac:dyDescent="0.25">
      <c r="A18" s="209" t="s">
        <v>178</v>
      </c>
      <c r="B18" s="204"/>
      <c r="C18" s="204"/>
      <c r="D18" s="204"/>
      <c r="E18" s="204"/>
      <c r="F18" s="204"/>
      <c r="G18" s="204"/>
      <c r="H18" s="204"/>
      <c r="I18" s="203"/>
      <c r="J18" s="204"/>
      <c r="K18" s="203"/>
      <c r="L18" s="205"/>
    </row>
    <row r="19" spans="1:12" s="206" customFormat="1" ht="15.75" x14ac:dyDescent="0.2">
      <c r="A19" s="208" t="s">
        <v>179</v>
      </c>
      <c r="B19" s="204">
        <v>0</v>
      </c>
      <c r="C19" s="204">
        <v>0</v>
      </c>
      <c r="D19" s="204">
        <v>0</v>
      </c>
      <c r="E19" s="204">
        <v>-21988</v>
      </c>
      <c r="F19" s="210">
        <v>0</v>
      </c>
      <c r="G19" s="210">
        <v>0</v>
      </c>
      <c r="H19" s="210">
        <v>0</v>
      </c>
      <c r="I19" s="203">
        <v>0</v>
      </c>
      <c r="J19" s="204">
        <f>E19</f>
        <v>-21988</v>
      </c>
      <c r="K19" s="204">
        <v>0</v>
      </c>
      <c r="L19" s="205">
        <f>J19+K19</f>
        <v>-21988</v>
      </c>
    </row>
    <row r="20" spans="1:12" s="206" customFormat="1" ht="15.75" x14ac:dyDescent="0.2">
      <c r="A20" s="208" t="s">
        <v>180</v>
      </c>
      <c r="B20" s="204">
        <v>0</v>
      </c>
      <c r="C20" s="204">
        <v>0</v>
      </c>
      <c r="D20" s="204">
        <v>0</v>
      </c>
      <c r="E20" s="210">
        <v>22923</v>
      </c>
      <c r="F20" s="210">
        <v>0</v>
      </c>
      <c r="G20" s="210">
        <v>0</v>
      </c>
      <c r="H20" s="210">
        <v>0</v>
      </c>
      <c r="I20" s="203">
        <v>0</v>
      </c>
      <c r="J20" s="204">
        <f>E20</f>
        <v>22923</v>
      </c>
      <c r="K20" s="203">
        <v>0</v>
      </c>
      <c r="L20" s="205">
        <f>J20+K20</f>
        <v>22923</v>
      </c>
    </row>
    <row r="21" spans="1:12" s="206" customFormat="1" ht="31.5" hidden="1" x14ac:dyDescent="0.2">
      <c r="A21" s="211" t="s">
        <v>19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10">
        <v>0</v>
      </c>
      <c r="H21" s="210">
        <v>0</v>
      </c>
      <c r="I21" s="203">
        <v>0</v>
      </c>
      <c r="J21" s="204">
        <f>F21</f>
        <v>0</v>
      </c>
      <c r="K21" s="203">
        <v>0</v>
      </c>
      <c r="L21" s="205">
        <f>J21+K21</f>
        <v>0</v>
      </c>
    </row>
    <row r="22" spans="1:12" s="206" customFormat="1" ht="32.25" thickBot="1" x14ac:dyDescent="0.25">
      <c r="A22" s="212" t="s">
        <v>119</v>
      </c>
      <c r="B22" s="204">
        <v>0</v>
      </c>
      <c r="C22" s="204">
        <v>0</v>
      </c>
      <c r="D22" s="204">
        <v>0</v>
      </c>
      <c r="E22" s="213">
        <f>E19+E21+E20</f>
        <v>935</v>
      </c>
      <c r="F22" s="213">
        <f t="shared" ref="F22:K22" si="0">F19+F21+F20</f>
        <v>0</v>
      </c>
      <c r="G22" s="213">
        <f t="shared" si="0"/>
        <v>0</v>
      </c>
      <c r="H22" s="213">
        <f t="shared" si="0"/>
        <v>0</v>
      </c>
      <c r="I22" s="213">
        <f t="shared" si="0"/>
        <v>0</v>
      </c>
      <c r="J22" s="213">
        <f t="shared" si="0"/>
        <v>935</v>
      </c>
      <c r="K22" s="213">
        <f t="shared" si="0"/>
        <v>0</v>
      </c>
      <c r="L22" s="205">
        <f>J22+K22</f>
        <v>935</v>
      </c>
    </row>
    <row r="23" spans="1:12" s="206" customFormat="1" ht="16.5" thickBot="1" x14ac:dyDescent="0.25">
      <c r="A23" s="215" t="s">
        <v>181</v>
      </c>
      <c r="B23" s="216">
        <v>0</v>
      </c>
      <c r="C23" s="216">
        <v>0</v>
      </c>
      <c r="D23" s="216">
        <v>0</v>
      </c>
      <c r="E23" s="216">
        <f t="shared" ref="E23:L23" si="1">E22</f>
        <v>935</v>
      </c>
      <c r="F23" s="216">
        <f t="shared" si="1"/>
        <v>0</v>
      </c>
      <c r="G23" s="216">
        <f t="shared" si="1"/>
        <v>0</v>
      </c>
      <c r="H23" s="216">
        <f t="shared" si="1"/>
        <v>0</v>
      </c>
      <c r="I23" s="216">
        <f t="shared" si="1"/>
        <v>0</v>
      </c>
      <c r="J23" s="216">
        <f t="shared" si="1"/>
        <v>935</v>
      </c>
      <c r="K23" s="216">
        <f t="shared" si="1"/>
        <v>0</v>
      </c>
      <c r="L23" s="217">
        <f t="shared" si="1"/>
        <v>935</v>
      </c>
    </row>
    <row r="24" spans="1:12" s="206" customFormat="1" ht="16.5" thickBot="1" x14ac:dyDescent="0.3">
      <c r="A24" s="218" t="s">
        <v>121</v>
      </c>
      <c r="B24" s="219">
        <v>0</v>
      </c>
      <c r="C24" s="219">
        <v>0</v>
      </c>
      <c r="D24" s="219">
        <v>0</v>
      </c>
      <c r="E24" s="219">
        <f>E23</f>
        <v>935</v>
      </c>
      <c r="F24" s="219">
        <f>F23</f>
        <v>0</v>
      </c>
      <c r="G24" s="219">
        <f>G23</f>
        <v>0</v>
      </c>
      <c r="H24" s="219">
        <f>H23</f>
        <v>0</v>
      </c>
      <c r="I24" s="219">
        <f>I23+I16</f>
        <v>8162740</v>
      </c>
      <c r="J24" s="219">
        <f>J23+J16</f>
        <v>8163675</v>
      </c>
      <c r="K24" s="219">
        <f>K23+K16</f>
        <v>9980</v>
      </c>
      <c r="L24" s="217">
        <f>L23+L16</f>
        <v>8173655</v>
      </c>
    </row>
    <row r="25" spans="1:12" s="206" customFormat="1" ht="15.75" x14ac:dyDescent="0.25">
      <c r="A25" s="257" t="s">
        <v>182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9"/>
    </row>
    <row r="26" spans="1:12" s="206" customFormat="1" ht="15.75" x14ac:dyDescent="0.25">
      <c r="A26" s="220" t="s">
        <v>183</v>
      </c>
      <c r="B26" s="204">
        <v>5040000</v>
      </c>
      <c r="C26" s="204">
        <v>0</v>
      </c>
      <c r="D26" s="204">
        <v>0</v>
      </c>
      <c r="E26" s="204">
        <v>0</v>
      </c>
      <c r="F26" s="204">
        <v>0</v>
      </c>
      <c r="G26" s="204">
        <v>0</v>
      </c>
      <c r="H26" s="204">
        <v>0</v>
      </c>
      <c r="I26" s="204">
        <v>0</v>
      </c>
      <c r="J26" s="204">
        <f>I26+H26+G26+F26+E26+D26+C26+B26</f>
        <v>5040000</v>
      </c>
      <c r="K26" s="203">
        <v>0</v>
      </c>
      <c r="L26" s="205">
        <f t="shared" ref="L26:L31" si="2">J26+K26</f>
        <v>5040000</v>
      </c>
    </row>
    <row r="27" spans="1:12" s="206" customFormat="1" ht="15.75" customHeight="1" x14ac:dyDescent="0.25">
      <c r="A27" s="220" t="s">
        <v>184</v>
      </c>
      <c r="B27" s="204">
        <v>135</v>
      </c>
      <c r="C27" s="204">
        <v>-83</v>
      </c>
      <c r="D27" s="204">
        <v>0</v>
      </c>
      <c r="E27" s="204">
        <v>0</v>
      </c>
      <c r="F27" s="204">
        <v>0</v>
      </c>
      <c r="G27" s="204">
        <v>0</v>
      </c>
      <c r="H27" s="204">
        <v>0</v>
      </c>
      <c r="I27" s="204">
        <v>0</v>
      </c>
      <c r="J27" s="204">
        <f>B27+I27+G27+F27+E27+D27+C27</f>
        <v>52</v>
      </c>
      <c r="K27" s="203">
        <v>0</v>
      </c>
      <c r="L27" s="205">
        <f t="shared" si="2"/>
        <v>52</v>
      </c>
    </row>
    <row r="28" spans="1:12" s="206" customFormat="1" ht="15.75" customHeight="1" x14ac:dyDescent="0.2">
      <c r="A28" s="208" t="s">
        <v>185</v>
      </c>
      <c r="B28" s="203">
        <v>0</v>
      </c>
      <c r="C28" s="203">
        <v>0</v>
      </c>
      <c r="D28" s="203">
        <v>0</v>
      </c>
      <c r="E28" s="203">
        <v>0</v>
      </c>
      <c r="F28" s="203">
        <v>0</v>
      </c>
      <c r="G28" s="204">
        <v>0</v>
      </c>
      <c r="H28" s="204">
        <v>0</v>
      </c>
      <c r="I28" s="204">
        <v>-123945</v>
      </c>
      <c r="J28" s="204">
        <f>B28+I28+G28+F28+E28+D28+C28</f>
        <v>-123945</v>
      </c>
      <c r="K28" s="203">
        <v>0</v>
      </c>
      <c r="L28" s="205">
        <f t="shared" si="2"/>
        <v>-123945</v>
      </c>
    </row>
    <row r="29" spans="1:12" s="206" customFormat="1" ht="15.75" x14ac:dyDescent="0.25">
      <c r="A29" s="269" t="s">
        <v>186</v>
      </c>
      <c r="B29" s="270">
        <f>B26+B27+B28</f>
        <v>5040135</v>
      </c>
      <c r="C29" s="270">
        <f t="shared" ref="C29:J29" si="3">C26+C27+C28</f>
        <v>-83</v>
      </c>
      <c r="D29" s="270">
        <f t="shared" si="3"/>
        <v>0</v>
      </c>
      <c r="E29" s="270">
        <f t="shared" si="3"/>
        <v>0</v>
      </c>
      <c r="F29" s="270">
        <f t="shared" si="3"/>
        <v>0</v>
      </c>
      <c r="G29" s="270">
        <f t="shared" si="3"/>
        <v>0</v>
      </c>
      <c r="H29" s="270">
        <f t="shared" si="3"/>
        <v>0</v>
      </c>
      <c r="I29" s="270">
        <f t="shared" si="3"/>
        <v>-123945</v>
      </c>
      <c r="J29" s="270">
        <f t="shared" si="3"/>
        <v>4916107</v>
      </c>
      <c r="K29" s="270">
        <f>K26+K27</f>
        <v>0</v>
      </c>
      <c r="L29" s="302">
        <f t="shared" si="2"/>
        <v>4916107</v>
      </c>
    </row>
    <row r="30" spans="1:12" s="206" customFormat="1" ht="15.75" x14ac:dyDescent="0.2">
      <c r="A30" s="208" t="s">
        <v>187</v>
      </c>
      <c r="B30" s="203">
        <v>0</v>
      </c>
      <c r="C30" s="203">
        <v>0</v>
      </c>
      <c r="D30" s="204">
        <v>-436</v>
      </c>
      <c r="E30" s="203">
        <v>0</v>
      </c>
      <c r="F30" s="203">
        <v>0</v>
      </c>
      <c r="G30" s="203">
        <v>0</v>
      </c>
      <c r="H30" s="203">
        <v>0</v>
      </c>
      <c r="I30" s="204">
        <f>-D30</f>
        <v>436</v>
      </c>
      <c r="J30" s="203">
        <f>I30+G30+E30+F30+D30+C30+B30</f>
        <v>0</v>
      </c>
      <c r="K30" s="203">
        <v>0</v>
      </c>
      <c r="L30" s="205">
        <f t="shared" si="2"/>
        <v>0</v>
      </c>
    </row>
    <row r="31" spans="1:12" s="206" customFormat="1" ht="15.75" x14ac:dyDescent="0.2">
      <c r="A31" s="208" t="s">
        <v>188</v>
      </c>
      <c r="B31" s="203">
        <v>0</v>
      </c>
      <c r="C31" s="203">
        <v>0</v>
      </c>
      <c r="D31" s="203">
        <v>0</v>
      </c>
      <c r="E31" s="203">
        <v>0</v>
      </c>
      <c r="F31" s="203">
        <v>0</v>
      </c>
      <c r="G31" s="204">
        <f>4992972+102395</f>
        <v>5095367</v>
      </c>
      <c r="H31" s="204"/>
      <c r="I31" s="204">
        <f>-G31</f>
        <v>-5095367</v>
      </c>
      <c r="J31" s="203">
        <f>G31+I31</f>
        <v>0</v>
      </c>
      <c r="K31" s="203">
        <v>0</v>
      </c>
      <c r="L31" s="205">
        <f t="shared" si="2"/>
        <v>0</v>
      </c>
    </row>
    <row r="32" spans="1:12" s="206" customFormat="1" ht="16.5" thickBot="1" x14ac:dyDescent="0.3">
      <c r="A32" s="260" t="s">
        <v>189</v>
      </c>
      <c r="B32" s="261">
        <f>B14+B24+B29</f>
        <v>39917597</v>
      </c>
      <c r="C32" s="261">
        <f>C14+C24+C29</f>
        <v>27592</v>
      </c>
      <c r="D32" s="261">
        <f>D14+D24+D29+D30</f>
        <v>11755</v>
      </c>
      <c r="E32" s="261">
        <f>E14+E24+E29</f>
        <v>-27048</v>
      </c>
      <c r="F32" s="261">
        <f>F14+F24+F29</f>
        <v>0</v>
      </c>
      <c r="G32" s="261">
        <f>G14+G24+G29+G31</f>
        <v>12085071</v>
      </c>
      <c r="H32" s="261">
        <f>H14+H24+H29</f>
        <v>0</v>
      </c>
      <c r="I32" s="261">
        <f>I14+I24+I29+I30+I31</f>
        <v>11716317</v>
      </c>
      <c r="J32" s="261">
        <f>J14+J24+J29</f>
        <v>63731284</v>
      </c>
      <c r="K32" s="261">
        <f>K14+K24+K29</f>
        <v>261491</v>
      </c>
      <c r="L32" s="262">
        <f>L14+L24+L29</f>
        <v>63992775</v>
      </c>
    </row>
    <row r="33" spans="1:12" s="206" customFormat="1" ht="16.5" thickBot="1" x14ac:dyDescent="0.25">
      <c r="A33" s="296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97"/>
    </row>
    <row r="34" spans="1:12" s="206" customFormat="1" ht="15.75" x14ac:dyDescent="0.25">
      <c r="A34" s="298" t="s">
        <v>190</v>
      </c>
      <c r="B34" s="258">
        <v>41124480</v>
      </c>
      <c r="C34" s="258">
        <v>49082</v>
      </c>
      <c r="D34" s="258">
        <v>8487</v>
      </c>
      <c r="E34" s="258">
        <v>-24958</v>
      </c>
      <c r="F34" s="258">
        <v>0</v>
      </c>
      <c r="G34" s="258">
        <v>12131875</v>
      </c>
      <c r="H34" s="258">
        <v>16631209</v>
      </c>
      <c r="I34" s="258">
        <v>1294829</v>
      </c>
      <c r="J34" s="258">
        <f>I34+G34+F34+E34+D34+C34+B34+H34</f>
        <v>71215004</v>
      </c>
      <c r="K34" s="258">
        <v>0</v>
      </c>
      <c r="L34" s="259">
        <f>K34+J34</f>
        <v>71215004</v>
      </c>
    </row>
    <row r="35" spans="1:12" s="206" customFormat="1" ht="15.75" x14ac:dyDescent="0.25">
      <c r="A35" s="207" t="s">
        <v>177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5"/>
    </row>
    <row r="36" spans="1:12" s="206" customFormat="1" ht="15.75" x14ac:dyDescent="0.2">
      <c r="A36" s="208" t="s">
        <v>110</v>
      </c>
      <c r="B36" s="204">
        <v>0</v>
      </c>
      <c r="C36" s="204">
        <v>0</v>
      </c>
      <c r="D36" s="204">
        <v>0</v>
      </c>
      <c r="E36" s="204">
        <v>0</v>
      </c>
      <c r="F36" s="204">
        <v>0</v>
      </c>
      <c r="G36" s="204">
        <v>0</v>
      </c>
      <c r="H36" s="204">
        <v>0</v>
      </c>
      <c r="I36" s="204">
        <v>8107832</v>
      </c>
      <c r="J36" s="204">
        <f>I36</f>
        <v>8107832</v>
      </c>
      <c r="K36" s="204">
        <v>0</v>
      </c>
      <c r="L36" s="205">
        <f>J36+K36</f>
        <v>8107832</v>
      </c>
    </row>
    <row r="37" spans="1:12" s="206" customFormat="1" ht="15.75" x14ac:dyDescent="0.25">
      <c r="A37" s="222" t="s">
        <v>114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5"/>
    </row>
    <row r="38" spans="1:12" s="206" customFormat="1" ht="15.75" x14ac:dyDescent="0.25">
      <c r="A38" s="209" t="s">
        <v>191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5"/>
    </row>
    <row r="39" spans="1:12" s="206" customFormat="1" ht="15.75" x14ac:dyDescent="0.2">
      <c r="A39" s="208" t="s">
        <v>179</v>
      </c>
      <c r="B39" s="204">
        <v>0</v>
      </c>
      <c r="C39" s="204">
        <v>0</v>
      </c>
      <c r="D39" s="204">
        <v>0</v>
      </c>
      <c r="E39" s="210">
        <v>10536</v>
      </c>
      <c r="F39" s="210">
        <v>0</v>
      </c>
      <c r="G39" s="204">
        <v>0</v>
      </c>
      <c r="H39" s="204">
        <v>0</v>
      </c>
      <c r="I39" s="204">
        <v>0</v>
      </c>
      <c r="J39" s="204">
        <f>I39+H39+G39+E39+D39+C39+B39</f>
        <v>10536</v>
      </c>
      <c r="K39" s="204">
        <v>0</v>
      </c>
      <c r="L39" s="205">
        <f>J39+K39</f>
        <v>10536</v>
      </c>
    </row>
    <row r="40" spans="1:12" s="206" customFormat="1" ht="15.75" x14ac:dyDescent="0.2">
      <c r="A40" s="208" t="s">
        <v>180</v>
      </c>
      <c r="B40" s="204">
        <v>0</v>
      </c>
      <c r="C40" s="204">
        <v>0</v>
      </c>
      <c r="D40" s="204">
        <v>0</v>
      </c>
      <c r="E40" s="210">
        <v>0</v>
      </c>
      <c r="F40" s="210">
        <v>0</v>
      </c>
      <c r="G40" s="204">
        <v>0</v>
      </c>
      <c r="H40" s="210">
        <v>0</v>
      </c>
      <c r="I40" s="204">
        <v>0</v>
      </c>
      <c r="J40" s="204">
        <f>I40+H40+G40+E40+D40+C40+B40</f>
        <v>0</v>
      </c>
      <c r="K40" s="204">
        <v>0</v>
      </c>
      <c r="L40" s="205">
        <f>J40+K40</f>
        <v>0</v>
      </c>
    </row>
    <row r="41" spans="1:12" s="206" customFormat="1" ht="32.25" thickBot="1" x14ac:dyDescent="0.25">
      <c r="A41" s="212" t="s">
        <v>119</v>
      </c>
      <c r="B41" s="299">
        <f>B39+B40</f>
        <v>0</v>
      </c>
      <c r="C41" s="299">
        <f t="shared" ref="C41:L41" si="4">C39+C40</f>
        <v>0</v>
      </c>
      <c r="D41" s="299">
        <f t="shared" si="4"/>
        <v>0</v>
      </c>
      <c r="E41" s="299">
        <f t="shared" si="4"/>
        <v>10536</v>
      </c>
      <c r="F41" s="299">
        <f t="shared" si="4"/>
        <v>0</v>
      </c>
      <c r="G41" s="299">
        <f t="shared" si="4"/>
        <v>0</v>
      </c>
      <c r="H41" s="299">
        <f t="shared" si="4"/>
        <v>0</v>
      </c>
      <c r="I41" s="299">
        <f t="shared" si="4"/>
        <v>0</v>
      </c>
      <c r="J41" s="299">
        <f t="shared" si="4"/>
        <v>10536</v>
      </c>
      <c r="K41" s="299">
        <f t="shared" si="4"/>
        <v>0</v>
      </c>
      <c r="L41" s="300">
        <f t="shared" si="4"/>
        <v>10536</v>
      </c>
    </row>
    <row r="42" spans="1:12" s="206" customFormat="1" ht="16.5" thickBot="1" x14ac:dyDescent="0.25">
      <c r="A42" s="303" t="s">
        <v>192</v>
      </c>
      <c r="B42" s="216">
        <v>0</v>
      </c>
      <c r="C42" s="216">
        <v>0</v>
      </c>
      <c r="D42" s="216">
        <f t="shared" ref="D42:L42" si="5">D41</f>
        <v>0</v>
      </c>
      <c r="E42" s="216">
        <f t="shared" si="5"/>
        <v>10536</v>
      </c>
      <c r="F42" s="216">
        <f t="shared" si="5"/>
        <v>0</v>
      </c>
      <c r="G42" s="216">
        <f t="shared" si="5"/>
        <v>0</v>
      </c>
      <c r="H42" s="216">
        <f t="shared" si="5"/>
        <v>0</v>
      </c>
      <c r="I42" s="216">
        <f t="shared" si="5"/>
        <v>0</v>
      </c>
      <c r="J42" s="216">
        <f t="shared" si="5"/>
        <v>10536</v>
      </c>
      <c r="K42" s="216">
        <f t="shared" si="5"/>
        <v>0</v>
      </c>
      <c r="L42" s="304">
        <f t="shared" si="5"/>
        <v>10536</v>
      </c>
    </row>
    <row r="43" spans="1:12" s="223" customFormat="1" ht="16.5" thickBot="1" x14ac:dyDescent="0.3">
      <c r="A43" s="306" t="s">
        <v>121</v>
      </c>
      <c r="B43" s="219">
        <v>0</v>
      </c>
      <c r="C43" s="219">
        <v>0</v>
      </c>
      <c r="D43" s="219">
        <f t="shared" ref="D43:L43" si="6">D42+D36</f>
        <v>0</v>
      </c>
      <c r="E43" s="219">
        <f t="shared" si="6"/>
        <v>10536</v>
      </c>
      <c r="F43" s="219">
        <f t="shared" si="6"/>
        <v>0</v>
      </c>
      <c r="G43" s="219">
        <f t="shared" si="6"/>
        <v>0</v>
      </c>
      <c r="H43" s="219">
        <f t="shared" si="6"/>
        <v>0</v>
      </c>
      <c r="I43" s="219">
        <f t="shared" si="6"/>
        <v>8107832</v>
      </c>
      <c r="J43" s="219">
        <f t="shared" si="6"/>
        <v>8118368</v>
      </c>
      <c r="K43" s="219">
        <f t="shared" si="6"/>
        <v>0</v>
      </c>
      <c r="L43" s="217">
        <f t="shared" si="6"/>
        <v>8118368</v>
      </c>
    </row>
    <row r="44" spans="1:12" s="206" customFormat="1" ht="15.75" x14ac:dyDescent="0.25">
      <c r="A44" s="301" t="s">
        <v>182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2"/>
    </row>
    <row r="45" spans="1:12" s="206" customFormat="1" ht="15.75" x14ac:dyDescent="0.2">
      <c r="A45" s="208" t="s">
        <v>183</v>
      </c>
      <c r="B45" s="204">
        <v>15000000</v>
      </c>
      <c r="C45" s="203">
        <v>0</v>
      </c>
      <c r="D45" s="203">
        <v>0</v>
      </c>
      <c r="E45" s="203">
        <v>0</v>
      </c>
      <c r="F45" s="203">
        <v>0</v>
      </c>
      <c r="G45" s="203">
        <v>0</v>
      </c>
      <c r="H45" s="203">
        <v>0</v>
      </c>
      <c r="I45" s="203">
        <v>0</v>
      </c>
      <c r="J45" s="204">
        <f>I45+G45+F45+E45+D45+C45+B45</f>
        <v>15000000</v>
      </c>
      <c r="K45" s="203">
        <v>0</v>
      </c>
      <c r="L45" s="205">
        <f>J45+K45</f>
        <v>15000000</v>
      </c>
    </row>
    <row r="46" spans="1:12" s="206" customFormat="1" ht="15.75" x14ac:dyDescent="0.2">
      <c r="A46" s="208" t="s">
        <v>193</v>
      </c>
      <c r="B46" s="204">
        <f>-697*0-16284</f>
        <v>-16284</v>
      </c>
      <c r="C46" s="204">
        <v>-5617</v>
      </c>
      <c r="D46" s="203">
        <v>0</v>
      </c>
      <c r="E46" s="203">
        <v>0</v>
      </c>
      <c r="F46" s="203">
        <v>0</v>
      </c>
      <c r="G46" s="203">
        <v>0</v>
      </c>
      <c r="H46" s="203">
        <v>0</v>
      </c>
      <c r="I46" s="204">
        <v>0</v>
      </c>
      <c r="J46" s="204">
        <f>I46+G46+F46+E46+D46+C46+B46</f>
        <v>-21901</v>
      </c>
      <c r="K46" s="203">
        <v>0</v>
      </c>
      <c r="L46" s="205">
        <f>J46+K46</f>
        <v>-21901</v>
      </c>
    </row>
    <row r="47" spans="1:12" s="206" customFormat="1" ht="15.75" x14ac:dyDescent="0.2">
      <c r="A47" s="208" t="s">
        <v>185</v>
      </c>
      <c r="B47" s="204">
        <v>0</v>
      </c>
      <c r="C47" s="204">
        <v>0</v>
      </c>
      <c r="D47" s="203">
        <v>0</v>
      </c>
      <c r="E47" s="203">
        <v>0</v>
      </c>
      <c r="F47" s="203"/>
      <c r="G47" s="203">
        <v>0</v>
      </c>
      <c r="H47" s="203">
        <v>0</v>
      </c>
      <c r="I47" s="204">
        <f>-125000+1687</f>
        <v>-123313</v>
      </c>
      <c r="J47" s="204">
        <f>I47+G47+F47+E47+D47+C47+B47</f>
        <v>-123313</v>
      </c>
      <c r="K47" s="203">
        <v>0</v>
      </c>
      <c r="L47" s="205">
        <f>J47+K47</f>
        <v>-123313</v>
      </c>
    </row>
    <row r="48" spans="1:12" s="206" customFormat="1" ht="15.75" hidden="1" x14ac:dyDescent="0.25">
      <c r="A48" s="220" t="s">
        <v>15</v>
      </c>
      <c r="B48" s="224">
        <v>0</v>
      </c>
      <c r="C48" s="204">
        <v>0</v>
      </c>
      <c r="D48" s="204">
        <v>0</v>
      </c>
      <c r="E48" s="204">
        <v>0</v>
      </c>
      <c r="F48" s="204">
        <v>0</v>
      </c>
      <c r="G48" s="204">
        <v>0</v>
      </c>
      <c r="H48" s="204"/>
      <c r="I48" s="204">
        <v>0</v>
      </c>
      <c r="J48" s="204">
        <f>I48+G48+F48+E48+D48+C48+B48</f>
        <v>0</v>
      </c>
      <c r="K48" s="204">
        <v>0</v>
      </c>
      <c r="L48" s="205">
        <f>J48+K48</f>
        <v>0</v>
      </c>
    </row>
    <row r="49" spans="1:12" s="206" customFormat="1" ht="15.75" x14ac:dyDescent="0.25">
      <c r="A49" s="269" t="s">
        <v>186</v>
      </c>
      <c r="B49" s="203">
        <f>B45+B46+B48+B47</f>
        <v>14983716</v>
      </c>
      <c r="C49" s="203">
        <f t="shared" ref="C49:L49" si="7">C45+C46+C48+C47</f>
        <v>-5617</v>
      </c>
      <c r="D49" s="203">
        <f t="shared" si="7"/>
        <v>0</v>
      </c>
      <c r="E49" s="203">
        <f t="shared" si="7"/>
        <v>0</v>
      </c>
      <c r="F49" s="203">
        <f t="shared" si="7"/>
        <v>0</v>
      </c>
      <c r="G49" s="203">
        <f t="shared" si="7"/>
        <v>0</v>
      </c>
      <c r="H49" s="203">
        <f t="shared" si="7"/>
        <v>0</v>
      </c>
      <c r="I49" s="203">
        <f t="shared" si="7"/>
        <v>-123313</v>
      </c>
      <c r="J49" s="203">
        <f t="shared" si="7"/>
        <v>14854786</v>
      </c>
      <c r="K49" s="203">
        <f t="shared" si="7"/>
        <v>0</v>
      </c>
      <c r="L49" s="205">
        <f t="shared" si="7"/>
        <v>14854786</v>
      </c>
    </row>
    <row r="50" spans="1:12" s="206" customFormat="1" ht="15.75" x14ac:dyDescent="0.2">
      <c r="A50" s="208" t="s">
        <v>194</v>
      </c>
      <c r="B50" s="221">
        <v>0</v>
      </c>
      <c r="C50" s="221">
        <v>0</v>
      </c>
      <c r="D50" s="256">
        <v>-149</v>
      </c>
      <c r="E50" s="221">
        <v>0</v>
      </c>
      <c r="F50" s="221">
        <v>0</v>
      </c>
      <c r="G50" s="204">
        <v>0</v>
      </c>
      <c r="H50" s="204">
        <v>0</v>
      </c>
      <c r="I50" s="204">
        <f>-D50</f>
        <v>149</v>
      </c>
      <c r="J50" s="221">
        <f>I50+G50+F50+E50+D50+C50+B50</f>
        <v>0</v>
      </c>
      <c r="K50" s="221">
        <v>0</v>
      </c>
      <c r="L50" s="214">
        <f>K50+J50</f>
        <v>0</v>
      </c>
    </row>
    <row r="51" spans="1:12" s="206" customFormat="1" ht="15.75" x14ac:dyDescent="0.2">
      <c r="A51" s="255" t="s">
        <v>195</v>
      </c>
      <c r="B51" s="221">
        <v>0</v>
      </c>
      <c r="C51" s="221">
        <v>0</v>
      </c>
      <c r="D51" s="256">
        <v>0</v>
      </c>
      <c r="E51" s="221">
        <v>0</v>
      </c>
      <c r="F51" s="221">
        <v>0</v>
      </c>
      <c r="G51" s="204">
        <v>-99899</v>
      </c>
      <c r="H51" s="204">
        <v>0</v>
      </c>
      <c r="I51" s="204">
        <f>-G51</f>
        <v>99899</v>
      </c>
      <c r="J51" s="221">
        <f>I51+G51</f>
        <v>0</v>
      </c>
      <c r="K51" s="221">
        <v>0</v>
      </c>
      <c r="L51" s="214">
        <f>K51+J51</f>
        <v>0</v>
      </c>
    </row>
    <row r="52" spans="1:12" s="206" customFormat="1" ht="16.5" thickBot="1" x14ac:dyDescent="0.3">
      <c r="A52" s="225" t="s">
        <v>196</v>
      </c>
      <c r="B52" s="226">
        <f>B34+B43+B49</f>
        <v>56108196</v>
      </c>
      <c r="C52" s="226">
        <f>C34+C43+C49</f>
        <v>43465</v>
      </c>
      <c r="D52" s="226">
        <f>D34+D43+D49+D50</f>
        <v>8338</v>
      </c>
      <c r="E52" s="226">
        <f>E34+E43+E49</f>
        <v>-14422</v>
      </c>
      <c r="F52" s="226">
        <f>F34+F43+F49</f>
        <v>0</v>
      </c>
      <c r="G52" s="226">
        <f>G34+G43+G49+G51</f>
        <v>12031976</v>
      </c>
      <c r="H52" s="226">
        <f>H34+H43+H49</f>
        <v>16631209</v>
      </c>
      <c r="I52" s="226">
        <f>I34+I43+I49+I50+I51</f>
        <v>9379396</v>
      </c>
      <c r="J52" s="226">
        <f>J34+J43+J49</f>
        <v>94188158</v>
      </c>
      <c r="K52" s="226">
        <f>K34+K43+K49</f>
        <v>0</v>
      </c>
      <c r="L52" s="227">
        <f>L34+L43+L49</f>
        <v>94188158</v>
      </c>
    </row>
    <row r="53" spans="1:12" s="206" customFormat="1" ht="15.75" hidden="1" x14ac:dyDescent="0.25">
      <c r="A53" s="229"/>
      <c r="B53" s="228">
        <v>51107478</v>
      </c>
      <c r="C53" s="228">
        <v>49111</v>
      </c>
      <c r="D53" s="228">
        <v>8412</v>
      </c>
      <c r="E53" s="228">
        <v>-18641</v>
      </c>
      <c r="F53" s="228"/>
      <c r="G53" s="228">
        <v>12158223</v>
      </c>
      <c r="H53" s="228">
        <v>16631209</v>
      </c>
      <c r="I53" s="228">
        <v>6037313</v>
      </c>
      <c r="J53" s="228">
        <f>I53+H53+G53+F53+E53+D53+C53+B53</f>
        <v>85973105</v>
      </c>
      <c r="K53" s="228">
        <v>0</v>
      </c>
      <c r="L53" s="228">
        <f>J53+K53</f>
        <v>85973105</v>
      </c>
    </row>
    <row r="54" spans="1:12" ht="15.75" hidden="1" x14ac:dyDescent="0.25">
      <c r="A54" s="230"/>
      <c r="B54" s="231">
        <f>B52-B53</f>
        <v>5000718</v>
      </c>
      <c r="C54" s="231">
        <f t="shared" ref="C54:L54" si="8">C52-C53</f>
        <v>-5646</v>
      </c>
      <c r="D54" s="231">
        <f t="shared" si="8"/>
        <v>-74</v>
      </c>
      <c r="E54" s="231">
        <f t="shared" si="8"/>
        <v>4219</v>
      </c>
      <c r="F54" s="231">
        <f t="shared" si="8"/>
        <v>0</v>
      </c>
      <c r="G54" s="231">
        <f t="shared" si="8"/>
        <v>-126247</v>
      </c>
      <c r="H54" s="231">
        <f t="shared" si="8"/>
        <v>0</v>
      </c>
      <c r="I54" s="231">
        <f t="shared" si="8"/>
        <v>3342083</v>
      </c>
      <c r="J54" s="231">
        <f t="shared" si="8"/>
        <v>8215053</v>
      </c>
      <c r="K54" s="231">
        <f t="shared" si="8"/>
        <v>0</v>
      </c>
      <c r="L54" s="231">
        <f t="shared" si="8"/>
        <v>8215053</v>
      </c>
    </row>
    <row r="55" spans="1:12" ht="15.75" x14ac:dyDescent="0.25">
      <c r="A55" s="230"/>
      <c r="B55" s="319">
        <f>53633318+2500000-25122</f>
        <v>56108196</v>
      </c>
      <c r="C55" s="319">
        <v>43465</v>
      </c>
      <c r="D55" s="319">
        <v>8338</v>
      </c>
      <c r="E55" s="319">
        <v>-14422</v>
      </c>
      <c r="F55" s="319"/>
      <c r="G55" s="319">
        <v>12031976</v>
      </c>
      <c r="H55" s="319">
        <v>16631209</v>
      </c>
      <c r="I55" s="319">
        <v>9379396</v>
      </c>
      <c r="J55" s="319">
        <v>94188158</v>
      </c>
      <c r="K55" s="319"/>
      <c r="L55" s="319">
        <v>94188158</v>
      </c>
    </row>
    <row r="56" spans="1:12" ht="15.75" x14ac:dyDescent="0.25">
      <c r="A56" s="315" t="s">
        <v>125</v>
      </c>
      <c r="B56" s="319">
        <f>B52-B55</f>
        <v>0</v>
      </c>
      <c r="C56" s="319">
        <f t="shared" ref="C56:L56" si="9">C52-C55</f>
        <v>0</v>
      </c>
      <c r="D56" s="319">
        <f t="shared" si="9"/>
        <v>0</v>
      </c>
      <c r="E56" s="319">
        <f t="shared" si="9"/>
        <v>0</v>
      </c>
      <c r="F56" s="319">
        <f t="shared" si="9"/>
        <v>0</v>
      </c>
      <c r="G56" s="319">
        <f t="shared" si="9"/>
        <v>0</v>
      </c>
      <c r="H56" s="319">
        <f t="shared" si="9"/>
        <v>0</v>
      </c>
      <c r="I56" s="319">
        <f t="shared" si="9"/>
        <v>0</v>
      </c>
      <c r="J56" s="319">
        <f t="shared" si="9"/>
        <v>0</v>
      </c>
      <c r="K56" s="319">
        <f t="shared" si="9"/>
        <v>0</v>
      </c>
      <c r="L56" s="319">
        <f t="shared" si="9"/>
        <v>0</v>
      </c>
    </row>
    <row r="57" spans="1:12" ht="15.75" x14ac:dyDescent="0.25">
      <c r="A57" s="230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</row>
    <row r="58" spans="1:12" ht="20.25" customHeight="1" x14ac:dyDescent="0.3">
      <c r="A58" s="159" t="str">
        <f>ф.2!A119</f>
        <v>Acting Chairman of the Management Board</v>
      </c>
      <c r="B58" s="232"/>
      <c r="C58" s="233" t="str">
        <f>ф.2!B119</f>
        <v>R. Yakupbayev</v>
      </c>
      <c r="I58" s="231"/>
    </row>
    <row r="59" spans="1:12" ht="18.75" x14ac:dyDescent="0.2">
      <c r="A59" s="235"/>
      <c r="B59" s="235"/>
      <c r="C59" s="235"/>
    </row>
    <row r="60" spans="1:12" ht="14.25" customHeight="1" x14ac:dyDescent="0.2">
      <c r="A60" s="236"/>
      <c r="B60" s="236"/>
      <c r="C60" s="236"/>
    </row>
    <row r="61" spans="1:12" ht="18.75" x14ac:dyDescent="0.2">
      <c r="A61" s="237" t="s">
        <v>197</v>
      </c>
      <c r="B61" s="233"/>
      <c r="C61" s="233" t="s">
        <v>202</v>
      </c>
      <c r="D61" s="238"/>
    </row>
    <row r="62" spans="1:12" ht="15.75" x14ac:dyDescent="0.2">
      <c r="A62" s="239"/>
      <c r="B62" s="239"/>
      <c r="C62" s="239"/>
    </row>
    <row r="63" spans="1:12" ht="15.75" x14ac:dyDescent="0.2">
      <c r="A63" s="187" t="s">
        <v>170</v>
      </c>
      <c r="B63" s="240"/>
      <c r="C63" s="240"/>
      <c r="H63" s="241"/>
      <c r="I63" s="195"/>
      <c r="J63" s="195"/>
      <c r="K63" s="195"/>
    </row>
    <row r="64" spans="1:12" ht="15.75" x14ac:dyDescent="0.2">
      <c r="A64" s="187" t="s">
        <v>198</v>
      </c>
      <c r="B64" s="240"/>
      <c r="C64" s="240"/>
      <c r="I64" s="195"/>
      <c r="J64" s="195"/>
      <c r="K64" s="195"/>
    </row>
    <row r="65" spans="1:11" ht="15.75" x14ac:dyDescent="0.2">
      <c r="A65" s="173"/>
      <c r="B65" s="240"/>
      <c r="C65" s="240"/>
      <c r="I65" s="195"/>
      <c r="J65" s="195"/>
      <c r="K65" s="195"/>
    </row>
    <row r="66" spans="1:11" x14ac:dyDescent="0.2">
      <c r="A66" s="36"/>
      <c r="I66" s="195"/>
      <c r="J66" s="195"/>
      <c r="K66" s="195"/>
    </row>
  </sheetData>
  <mergeCells count="6">
    <mergeCell ref="A10:L10"/>
    <mergeCell ref="A4:B4"/>
    <mergeCell ref="A5:B5"/>
    <mergeCell ref="A7:L7"/>
    <mergeCell ref="A8:L8"/>
    <mergeCell ref="A9:L9"/>
  </mergeCells>
  <phoneticPr fontId="0" type="noConversion"/>
  <pageMargins left="0.51181102362204722" right="0.51181102362204722" top="0.7480314960629921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ф.1</vt:lpstr>
      <vt:lpstr>ф.2</vt:lpstr>
      <vt:lpstr>ф.3</vt:lpstr>
      <vt:lpstr>ф.4</vt:lpstr>
      <vt:lpstr>ф.3!CashFlows</vt:lpstr>
      <vt:lpstr>ф.1!Область_печати</vt:lpstr>
      <vt:lpstr>ф.2!Область_печати</vt:lpstr>
    </vt:vector>
  </TitlesOfParts>
  <Company>tsb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Зайченко Нина Валерьевна</dc:creator>
  <cp:lastModifiedBy>Зайченко Нина Валерьевна</cp:lastModifiedBy>
  <cp:lastPrinted>2014-08-12T04:51:44Z</cp:lastPrinted>
  <dcterms:created xsi:type="dcterms:W3CDTF">2014-03-12T12:50:09Z</dcterms:created>
  <dcterms:modified xsi:type="dcterms:W3CDTF">2014-08-12T04:52:01Z</dcterms:modified>
</cp:coreProperties>
</file>