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1 год\4_31.12.2021\3. KASE\годовая (неаудированая) до 30 мая\разместили\"/>
    </mc:Choice>
  </mc:AlternateContent>
  <xr:revisionPtr revIDLastSave="0" documentId="13_ncr:1_{E5CCFBF5-A919-4A16-B0A0-7995661E58E7}" xr6:coauthVersionLast="36" xr6:coauthVersionMax="36" xr10:uidLastSave="{00000000-0000-0000-0000-000000000000}"/>
  <bookViews>
    <workbookView xWindow="0" yWindow="0" windowWidth="28800" windowHeight="12225" activeTab="3" xr2:uid="{AB2B00E0-87C8-4426-9789-91A1B5B69ECA}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xlnm._FilterDatabase" localSheetId="0" hidden="1">Ф.1_MLN!$B$1:$E$155</definedName>
    <definedName name="_V1">#REF!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[3]!bjgghghd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'[4]FS-97'!$BA$90</definedName>
    <definedName name="_xlnm.Database" localSheetId="0">#REF!</definedName>
    <definedName name="_xlnm.Database" localSheetId="2">#REF!</definedName>
    <definedName name="_xlnm.Database">#REF!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>#REF!</definedName>
    <definedName name="kkewdfkewdew">[3]!kkewdfkewdew</definedName>
    <definedName name="kRV">#REF!</definedName>
    <definedName name="kwjdkwjdwqdq">[3]!kwjdkwjdwqdq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[3]!Macro</definedName>
    <definedName name="Macros">[3]!Macros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Ф.2_MLN!$Z$9</definedName>
    <definedName name="podg">[3]!podg</definedName>
    <definedName name="podgotovka">[3]!podgotovka</definedName>
    <definedName name="Premium">#REF!</definedName>
    <definedName name="_xlnm.Print_Area" localSheetId="0">Ф.1_MLN!$B$1:$E$66</definedName>
    <definedName name="_xlnm.Print_Area" localSheetId="1">Ф.2_MLN!$B$1:$E$82</definedName>
    <definedName name="_xlnm.Print_Area" localSheetId="2">Ф.3_MLN!$B$1:$E$80</definedName>
    <definedName name="_xlnm.Print_Area" localSheetId="3">Ф.4_MLN!$A$1:$M$63</definedName>
    <definedName name="_xlnm.Print_Area">[5]Лист3!#REF!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_xlnm.Recorder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[6]Расчёты!$D$6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'[7]B 1'!#REF!</definedName>
    <definedName name="t_4_b" localSheetId="2">'[7]B 1'!#REF!</definedName>
    <definedName name="t_4_b">'[7]B 1'!#REF!</definedName>
    <definedName name="t1c00" localSheetId="0">'[8]C 25'!#REF!</definedName>
    <definedName name="t1c00">'[8]C 25'!#REF!</definedName>
    <definedName name="t1c01" localSheetId="0">'[8]C 25'!#REF!</definedName>
    <definedName name="t1c01">'[8]C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'[7]B 1'!#REF!</definedName>
    <definedName name="t1e01" localSheetId="2">'[7]B 1'!#REF!</definedName>
    <definedName name="t1e01">'[7]B 1'!#REF!</definedName>
    <definedName name="t2c00" localSheetId="0">'[8]C 25'!#REF!</definedName>
    <definedName name="t2c00">'[8]C 25'!#REF!</definedName>
    <definedName name="t2c01" localSheetId="0">'[8]C 25'!#REF!</definedName>
    <definedName name="t2c01">'[8]C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'[7]B 1'!#REF!</definedName>
    <definedName name="t4b" localSheetId="2">'[7]B 1'!#REF!</definedName>
    <definedName name="t4b">'[7]B 1'!#REF!</definedName>
    <definedName name="t4c00" localSheetId="0">'[8]C 25'!#REF!</definedName>
    <definedName name="t4c00">'[8]C 25'!#REF!</definedName>
    <definedName name="t4c01" localSheetId="0">'[8]C 25'!#REF!</definedName>
    <definedName name="t4c01">'[8]C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'[7]B 1'!#REF!</definedName>
    <definedName name="t5b" localSheetId="2">'[7]B 1'!#REF!</definedName>
    <definedName name="t5b">'[7]B 1'!#REF!</definedName>
    <definedName name="t5c00" localSheetId="0">'[8]C 25'!#REF!</definedName>
    <definedName name="t5c00">'[8]C 25'!#REF!</definedName>
    <definedName name="t5c01" localSheetId="0">'[8]C 25'!#REF!</definedName>
    <definedName name="t5c01">'[8]C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'[7]A 100'!#REF!</definedName>
    <definedName name="total_1" localSheetId="2">'[7]A 100'!#REF!</definedName>
    <definedName name="total_1">'[7]A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'[7]A 100'!#REF!</definedName>
    <definedName name="total1_00">'[7]A 100'!#REF!</definedName>
    <definedName name="total2_00" localSheetId="0">'[7]A 100'!#REF!</definedName>
    <definedName name="total2_00">'[7]A 100'!#REF!</definedName>
    <definedName name="total3_00" localSheetId="0">'[7]A 100'!#REF!</definedName>
    <definedName name="total3_00">'[7]A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Ф.4_MLN!#REF!,Ф.4_MLN!$32:$34,Ф.4_MLN!#REF!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Ф.4_MLN!#REF!,Ф.4_MLN!$60:$60,Ф.4_MLN!#REF!</definedName>
    <definedName name="аа">#REF!</definedName>
    <definedName name="адмрасходы">[9]Лист2!#REF!</definedName>
    <definedName name="алоакулаку">[3]!алоакулаку</definedName>
    <definedName name="амортизация">[9]Лист2!#REF!</definedName>
    <definedName name="ап" localSheetId="0">#REF!</definedName>
    <definedName name="ап" localSheetId="2">#REF!</definedName>
    <definedName name="ап">#REF!</definedName>
    <definedName name="аренда">[9]Лист2!#REF!</definedName>
    <definedName name="ауоалцуовй">[3]!ауоалцуовй</definedName>
    <definedName name="биржа">[10]База!$A$1:$T$65536</definedName>
    <definedName name="биржа1">[10]База!$B$1:$T$65536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'[11]Резерв pens'!$T$9:$T$65536</definedName>
    <definedName name="ГруппаКонцерна">'[12]перечень предприятий Группы'!$B$60:$B$76</definedName>
    <definedName name="гсрнгсцсц">[3]!гсрнгсцсц</definedName>
    <definedName name="дата">#REF!</definedName>
    <definedName name="дата_расчета">'[13]СВОД ПРЕМИЙ'!$C$3</definedName>
    <definedName name="длдвуцвц">[3]!длдвуцвц</definedName>
    <definedName name="дщлвзвцйвйв">[3]!дщлвзвцйвйв</definedName>
    <definedName name="е5р" localSheetId="0">'[14]B 1'!#REF!</definedName>
    <definedName name="е5р" localSheetId="2">'[14]B 1'!#REF!</definedName>
    <definedName name="е5р">'[14]B 1'!#REF!</definedName>
    <definedName name="земельный_налог">[9]Лист2!#REF!</definedName>
    <definedName name="ззцщвцйщвцйв">[3]!ззцщвцйщвцйв</definedName>
    <definedName name="инкассация">[9]Лист2!#REF!</definedName>
    <definedName name="і1">#REF!</definedName>
    <definedName name="к4к43щкш43кщ">[3]!к4к43щкш43кщ</definedName>
    <definedName name="колич_РКО">[9]Лист2!#REF!</definedName>
    <definedName name="командировки">[9]Лист2!#REF!</definedName>
    <definedName name="КПСБ.xls">'[15]L202 - КПСБ'!$A$16:$E$76</definedName>
    <definedName name="курс01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[16]старт!$E$3</definedName>
    <definedName name="лицо">'[17]Резерв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>[9]Лист2!#REF!</definedName>
    <definedName name="материальные_расх">[9]Лист2!#REF!</definedName>
    <definedName name="налог_имущество">[9]Лист2!#REF!</definedName>
    <definedName name="налог_транспорт">[9]Лист2!#REF!</definedName>
    <definedName name="налог_ЦБ">[9]Лист2!#REF!</definedName>
    <definedName name="налоги">[9]Лист2!#REF!</definedName>
    <definedName name="НДС">[9]Лист2!#REF!</definedName>
    <definedName name="Область_печати_ИМ">#REF!</definedName>
    <definedName name="обмунд_инкасс">[9]Лист2!#REF!</definedName>
    <definedName name="обмундир_охраны">[9]Лист2!#REF!</definedName>
    <definedName name="ов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>[9]Лист2!#REF!</definedName>
    <definedName name="оувшцгвшуцвуц">[3]!оувшцгвшуцвуц</definedName>
    <definedName name="охрана">[9]Лист2!#REF!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[9]Лист2!#REF!</definedName>
    <definedName name="Подготовка_к_печати_и_сохранение0710">[3]!Подготовка_к_печати_и_сохранение0710</definedName>
    <definedName name="подписка">[9]Лист2!#REF!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[9]Лист2!#REF!</definedName>
    <definedName name="проч_операц">[9]Лист2!#REF!</definedName>
    <definedName name="прочие_налог">[9]Лист2!#REF!</definedName>
    <definedName name="прочие_общехоз">[9]Лист2!#REF!</definedName>
    <definedName name="прочие_расх">[9]Лист2!#REF!</definedName>
    <definedName name="расх_мат_охраны">[9]Лист2!#REF!</definedName>
    <definedName name="расх_матер_инкасс">[9]Лист2!#REF!</definedName>
    <definedName name="резерв">'[19]Резерв pens'!$K$6</definedName>
    <definedName name="резервы">'[11]Резерв pens'!$K$9:$K$65536</definedName>
    <definedName name="реклама">[9]Лист2!#REF!</definedName>
    <definedName name="ремонт">[9]Лист2!#REF!</definedName>
    <definedName name="свнсвнсвысц">[3]!свнсвнсвысц</definedName>
    <definedName name="Сводный_баланс_н_п_с">[3]!Сводный_баланс_н_п_с</definedName>
    <definedName name="связь">[9]Лист2!#REF!</definedName>
    <definedName name="СК">[1]Лист1!#REF!</definedName>
    <definedName name="содерж_помещ">[9]Лист2!#REF!</definedName>
    <definedName name="спец_одежд_обсл_перс">[9]Лист2!#REF!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[9]Лист2!#REF!</definedName>
    <definedName name="техобслуж_ОС">[9]Лист2!#REF!</definedName>
    <definedName name="тлвоцлволцц">[3]!тлвоцлволцц</definedName>
    <definedName name="транспорт">[9]Лист2!#REF!</definedName>
    <definedName name="ф77">#REF!</definedName>
    <definedName name="Флажок16_Щелкнуть">[3]!Флажок16_Щелкнуть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4" l="1"/>
  <c r="I57" i="4"/>
  <c r="H57" i="4"/>
  <c r="G57" i="4"/>
  <c r="F57" i="4"/>
  <c r="D57" i="4"/>
  <c r="C57" i="4"/>
  <c r="B57" i="4"/>
  <c r="K56" i="4"/>
  <c r="M56" i="4" s="1"/>
  <c r="K55" i="4"/>
  <c r="M55" i="4" s="1"/>
  <c r="L50" i="4"/>
  <c r="J50" i="4"/>
  <c r="I50" i="4"/>
  <c r="H50" i="4"/>
  <c r="G50" i="4"/>
  <c r="F50" i="4"/>
  <c r="D50" i="4"/>
  <c r="C50" i="4"/>
  <c r="B50" i="4"/>
  <c r="L47" i="4"/>
  <c r="J47" i="4"/>
  <c r="I47" i="4"/>
  <c r="H47" i="4"/>
  <c r="E47" i="4"/>
  <c r="D47" i="4"/>
  <c r="C47" i="4"/>
  <c r="B47" i="4"/>
  <c r="G47" i="4"/>
  <c r="K45" i="4"/>
  <c r="M45" i="4" s="1"/>
  <c r="K44" i="4"/>
  <c r="M44" i="4" s="1"/>
  <c r="K43" i="4"/>
  <c r="M43" i="4" s="1"/>
  <c r="I40" i="4"/>
  <c r="H40" i="4"/>
  <c r="G40" i="4"/>
  <c r="F40" i="4"/>
  <c r="E40" i="4"/>
  <c r="D40" i="4"/>
  <c r="C40" i="4"/>
  <c r="B40" i="4"/>
  <c r="K38" i="4"/>
  <c r="L32" i="4"/>
  <c r="I32" i="4"/>
  <c r="H32" i="4"/>
  <c r="G32" i="4"/>
  <c r="F32" i="4"/>
  <c r="E32" i="4"/>
  <c r="D32" i="4"/>
  <c r="C32" i="4"/>
  <c r="B32" i="4"/>
  <c r="L30" i="4"/>
  <c r="K30" i="4"/>
  <c r="M30" i="4" s="1"/>
  <c r="L29" i="4"/>
  <c r="K29" i="4"/>
  <c r="H28" i="4"/>
  <c r="G28" i="4"/>
  <c r="F28" i="4"/>
  <c r="D28" i="4"/>
  <c r="C28" i="4"/>
  <c r="B28" i="4"/>
  <c r="H27" i="4"/>
  <c r="G27" i="4"/>
  <c r="F27" i="4"/>
  <c r="B27" i="4"/>
  <c r="I26" i="4"/>
  <c r="H26" i="4"/>
  <c r="G26" i="4"/>
  <c r="F26" i="4"/>
  <c r="B26" i="4"/>
  <c r="I25" i="4"/>
  <c r="H25" i="4"/>
  <c r="G25" i="4"/>
  <c r="F25" i="4"/>
  <c r="D25" i="4"/>
  <c r="C25" i="4"/>
  <c r="B25" i="4"/>
  <c r="B33" i="4" s="1"/>
  <c r="L21" i="4"/>
  <c r="I21" i="4"/>
  <c r="H21" i="4"/>
  <c r="C21" i="4"/>
  <c r="B21" i="4"/>
  <c r="F21" i="4"/>
  <c r="J21" i="4"/>
  <c r="G21" i="4"/>
  <c r="K19" i="4"/>
  <c r="M19" i="4" s="1"/>
  <c r="D21" i="4"/>
  <c r="L17" i="4"/>
  <c r="J17" i="4"/>
  <c r="I17" i="4"/>
  <c r="H17" i="4"/>
  <c r="E17" i="4"/>
  <c r="D17" i="4"/>
  <c r="C17" i="4"/>
  <c r="B17" i="4"/>
  <c r="K16" i="4"/>
  <c r="M16" i="4" s="1"/>
  <c r="G17" i="4"/>
  <c r="K15" i="4"/>
  <c r="M15" i="4" s="1"/>
  <c r="K14" i="4"/>
  <c r="M14" i="4" s="1"/>
  <c r="K13" i="4"/>
  <c r="M13" i="4" s="1"/>
  <c r="F17" i="4"/>
  <c r="G10" i="4"/>
  <c r="F10" i="4"/>
  <c r="E10" i="4"/>
  <c r="D10" i="4"/>
  <c r="C10" i="4"/>
  <c r="B10" i="4"/>
  <c r="H8" i="4"/>
  <c r="E54" i="3"/>
  <c r="B5" i="3"/>
  <c r="A5" i="4" s="1"/>
  <c r="E70" i="2"/>
  <c r="E42" i="2"/>
  <c r="D36" i="2"/>
  <c r="E26" i="2"/>
  <c r="D26" i="2"/>
  <c r="E20" i="2"/>
  <c r="E23" i="2" s="1"/>
  <c r="D20" i="2"/>
  <c r="E17" i="2"/>
  <c r="E12" i="2"/>
  <c r="D12" i="2"/>
  <c r="B6" i="2"/>
  <c r="B4" i="3"/>
  <c r="E49" i="1"/>
  <c r="D49" i="1"/>
  <c r="E38" i="1"/>
  <c r="D38" i="1"/>
  <c r="E14" i="1"/>
  <c r="B4" i="2"/>
  <c r="B3" i="3" s="1"/>
  <c r="A3" i="4" s="1"/>
  <c r="L51" i="4" l="1"/>
  <c r="L33" i="4"/>
  <c r="K32" i="4"/>
  <c r="M32" i="4" s="1"/>
  <c r="M38" i="4"/>
  <c r="B23" i="4"/>
  <c r="B34" i="4" s="1"/>
  <c r="B52" i="4"/>
  <c r="B58" i="4" s="1"/>
  <c r="D52" i="4"/>
  <c r="D58" i="4" s="1"/>
  <c r="H23" i="4"/>
  <c r="L52" i="4"/>
  <c r="L58" i="4" s="1"/>
  <c r="L23" i="4"/>
  <c r="G33" i="4"/>
  <c r="H33" i="4"/>
  <c r="K28" i="4"/>
  <c r="M28" i="4" s="1"/>
  <c r="M29" i="4"/>
  <c r="G52" i="4"/>
  <c r="G58" i="4" s="1"/>
  <c r="K17" i="4"/>
  <c r="M17" i="4" s="1"/>
  <c r="L22" i="4"/>
  <c r="H52" i="4"/>
  <c r="H58" i="4" s="1"/>
  <c r="K26" i="4"/>
  <c r="M26" i="4" s="1"/>
  <c r="J51" i="4"/>
  <c r="D51" i="4"/>
  <c r="F33" i="4"/>
  <c r="G51" i="4"/>
  <c r="D51" i="1"/>
  <c r="D17" i="2"/>
  <c r="D70" i="2"/>
  <c r="D54" i="3"/>
  <c r="C23" i="4"/>
  <c r="C22" i="4"/>
  <c r="E23" i="1"/>
  <c r="E24" i="1" s="1"/>
  <c r="D29" i="2"/>
  <c r="D42" i="2"/>
  <c r="D59" i="2"/>
  <c r="D64" i="2"/>
  <c r="D22" i="4"/>
  <c r="D23" i="4"/>
  <c r="J22" i="4"/>
  <c r="E50" i="4"/>
  <c r="K50" i="4" s="1"/>
  <c r="K49" i="4"/>
  <c r="M49" i="4" s="1"/>
  <c r="E21" i="4"/>
  <c r="K20" i="4"/>
  <c r="I23" i="4"/>
  <c r="I22" i="4"/>
  <c r="C33" i="4"/>
  <c r="I33" i="4"/>
  <c r="F47" i="4"/>
  <c r="K47" i="4" s="1"/>
  <c r="M47" i="4" s="1"/>
  <c r="E59" i="2"/>
  <c r="E51" i="1"/>
  <c r="D14" i="2"/>
  <c r="D22" i="3"/>
  <c r="F23" i="4"/>
  <c r="F22" i="4"/>
  <c r="D33" i="4"/>
  <c r="I52" i="4"/>
  <c r="I58" i="4" s="1"/>
  <c r="I51" i="4"/>
  <c r="D24" i="1"/>
  <c r="E14" i="2"/>
  <c r="E36" i="2"/>
  <c r="E64" i="2"/>
  <c r="E22" i="3"/>
  <c r="E37" i="3" s="1"/>
  <c r="E39" i="3" s="1"/>
  <c r="D64" i="3"/>
  <c r="G23" i="4"/>
  <c r="C52" i="4"/>
  <c r="C51" i="4"/>
  <c r="D23" i="2"/>
  <c r="E29" i="2"/>
  <c r="E64" i="3"/>
  <c r="G22" i="4"/>
  <c r="K27" i="4"/>
  <c r="M27" i="4" s="1"/>
  <c r="K31" i="4"/>
  <c r="M31" i="4" s="1"/>
  <c r="K8" i="4"/>
  <c r="M8" i="4" s="1"/>
  <c r="K46" i="4"/>
  <c r="M46" i="4" s="1"/>
  <c r="B22" i="4"/>
  <c r="H22" i="4"/>
  <c r="B51" i="4"/>
  <c r="H51" i="4"/>
  <c r="J54" i="4"/>
  <c r="J57" i="4" s="1"/>
  <c r="E57" i="4"/>
  <c r="J25" i="4"/>
  <c r="J33" i="4" s="1"/>
  <c r="E33" i="4"/>
  <c r="L34" i="4" l="1"/>
  <c r="G34" i="4"/>
  <c r="H34" i="4"/>
  <c r="F34" i="4"/>
  <c r="K54" i="4"/>
  <c r="M54" i="4" s="1"/>
  <c r="M57" i="4" s="1"/>
  <c r="K33" i="4"/>
  <c r="M33" i="4" s="1"/>
  <c r="D34" i="4"/>
  <c r="D37" i="3"/>
  <c r="E52" i="1"/>
  <c r="E22" i="4"/>
  <c r="E23" i="4"/>
  <c r="E34" i="4" s="1"/>
  <c r="D52" i="1"/>
  <c r="C58" i="4"/>
  <c r="E68" i="3"/>
  <c r="E70" i="3" s="1"/>
  <c r="K25" i="4"/>
  <c r="M25" i="4" s="1"/>
  <c r="E65" i="2"/>
  <c r="I34" i="4"/>
  <c r="E51" i="4"/>
  <c r="E52" i="4"/>
  <c r="E58" i="4" s="1"/>
  <c r="D65" i="2"/>
  <c r="D45" i="2"/>
  <c r="K51" i="4"/>
  <c r="M50" i="4"/>
  <c r="M51" i="4" s="1"/>
  <c r="E45" i="2"/>
  <c r="E47" i="2" s="1"/>
  <c r="F52" i="4"/>
  <c r="F58" i="4" s="1"/>
  <c r="F51" i="4"/>
  <c r="M20" i="4"/>
  <c r="M21" i="4" s="1"/>
  <c r="M22" i="4" s="1"/>
  <c r="K21" i="4"/>
  <c r="K22" i="4" s="1"/>
  <c r="C34" i="4"/>
  <c r="K57" i="4" l="1"/>
  <c r="D47" i="2"/>
  <c r="D66" i="2" s="1"/>
  <c r="E50" i="2"/>
  <c r="D39" i="3"/>
  <c r="E66" i="2"/>
  <c r="E69" i="2" l="1"/>
  <c r="J40" i="4"/>
  <c r="D69" i="2"/>
  <c r="D68" i="3"/>
  <c r="D50" i="2"/>
  <c r="D70" i="3" l="1"/>
  <c r="J52" i="4"/>
  <c r="K40" i="4"/>
  <c r="M40" i="4" s="1"/>
  <c r="E71" i="2"/>
  <c r="J10" i="4"/>
  <c r="D71" i="2"/>
  <c r="J58" i="4" l="1"/>
  <c r="K52" i="4"/>
  <c r="K10" i="4"/>
  <c r="M10" i="4" s="1"/>
  <c r="J23" i="4"/>
  <c r="J34" i="4" l="1"/>
  <c r="K23" i="4"/>
  <c r="K58" i="4"/>
  <c r="M52" i="4"/>
  <c r="M58" i="4" l="1"/>
  <c r="M23" i="4"/>
  <c r="K34" i="4"/>
  <c r="M34" i="4" l="1"/>
</calcChain>
</file>

<file path=xl/sharedStrings.xml><?xml version="1.0" encoding="utf-8"?>
<sst xmlns="http://schemas.openxmlformats.org/spreadsheetml/2006/main" count="261" uniqueCount="205">
  <si>
    <t>КОНСОЛИДИРОВАННЫЙ ОТЧЕТ О ФИНАНСОВОМ ПОЛОЖЕНИИ</t>
  </si>
  <si>
    <t>(в миллионах тенге)</t>
  </si>
  <si>
    <t>Прим.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</si>
  <si>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</si>
  <si>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</si>
  <si>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</si>
  <si>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</si>
  <si>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</si>
  <si>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</si>
  <si>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</si>
  <si>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Министерству Финансов Республики Казахстан по векселю</t>
  </si>
  <si>
    <t>Активы по текущему корпоративному подоходному налогу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</si>
  <si>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</si>
  <si>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</si>
  <si>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</si>
  <si>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</si>
  <si>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отложенному корпоративному подоходному налогу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</si>
  <si>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</si>
  <si>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</si>
  <si>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</si>
  <si>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</si>
  <si>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</si>
  <si>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</si>
  <si>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</si>
  <si>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</si>
  <si>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</si>
  <si>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перед ипотечной организацией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</si>
  <si>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</si>
  <si>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</si>
  <si>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</si>
  <si>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</si>
  <si>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Прочие обязательства</t>
  </si>
  <si>
    <t>Всего обязательств</t>
  </si>
  <si>
    <t>КАПИТАЛ</t>
  </si>
  <si>
    <t>Акционерный капитал</t>
  </si>
  <si>
    <t>Собственные выкупленные акции</t>
  </si>
  <si>
    <t>Дополнительный оплаченный капитал</t>
  </si>
  <si>
    <t>Резерв переоценки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</si>
  <si>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</si>
  <si>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</si>
  <si>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</si>
  <si>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>Прочие резервы, связанные с долевыми инструментами</t>
  </si>
  <si>
    <t>Нераспределенная прибыль</t>
  </si>
  <si>
    <t>Всего капитала, причитающегося акционерам Банка</t>
  </si>
  <si>
    <t>Неконтролирующие доли участия</t>
  </si>
  <si>
    <t>Всего капитала</t>
  </si>
  <si>
    <t>Всего обязательств и капитала</t>
  </si>
  <si>
    <t>Балансовая стоимость одной простой акции (в тенге)</t>
  </si>
  <si>
    <t>* неаудировано</t>
  </si>
  <si>
    <t>КОНСОЛИДИРОВАННЫЙ 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</si>
  <si>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</si>
  <si>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</si>
  <si>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</si>
  <si>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</si>
  <si>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</si>
  <si>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</si>
  <si>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</si>
  <si>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</si>
  <si>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</si>
  <si>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</si>
  <si>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</si>
  <si>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</si>
  <si>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</si>
  <si>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</si>
  <si>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</si>
  <si>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</si>
  <si>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</si>
  <si>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</si>
  <si>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</si>
  <si>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страховым претензиям</t>
  </si>
  <si>
    <t>Страховые претензии начисленные, нетто</t>
  </si>
  <si>
    <t>Чистые прибыли по финансовым инструментам, оцениваемым по справедливой стоимости 
 через прибыль или убыток</t>
  </si>
  <si>
    <t>Чистые доходы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</si>
  <si>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убытки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</si>
  <si>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доходы по операциям с иностранной валютой</t>
  </si>
  <si>
    <t>Доход от модификации финансовых обязательств перед государственными учреждениями</t>
  </si>
  <si>
    <t>Прочие доходы</t>
  </si>
  <si>
    <t>Прочие расходы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</si>
  <si>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</si>
  <si>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</si>
  <si>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</si>
  <si>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 xml:space="preserve">Убытки от обесценения прочих инвестиций </t>
  </si>
  <si>
    <t>Доходы от восстановления прочих резервов</t>
  </si>
  <si>
    <t xml:space="preserve">Прочие операционные расходы </t>
  </si>
  <si>
    <t>Доход от выгодного приобретения</t>
  </si>
  <si>
    <t>Прибыль до расходов по корпоративному подоходному налогу</t>
  </si>
  <si>
    <t>Экономия / (расходы) по корпоративному подоходному налогу</t>
  </si>
  <si>
    <t>Прибыль за год</t>
  </si>
  <si>
    <t>Прибыль / (убыток), приходящаяся на:</t>
  </si>
  <si>
    <t>- Акционеров Банка</t>
  </si>
  <si>
    <t>- Неконтролирующие доли участия</t>
  </si>
  <si>
    <t>Прочий совокупный доход:</t>
  </si>
  <si>
    <t>Прочий совокупный (убыток)/доход,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</si>
  <si>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</si>
  <si>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</si>
  <si>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</si>
  <si>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</si>
  <si>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Всего статей прочего совокупного (убытка)/дохода, которые были или могут быть впоследствии 
 реклассифицированы в состав прибыли или убытка</t>
  </si>
  <si>
    <t>Чистый прочий совокупный доход, не подлежащий реклассификации в состав прибыли или 
 убытка в последующих периодах:</t>
  </si>
  <si>
    <t>Прибыли по долевым инструментам, оцениваемым по справедливой стоимости 
 через прочий совокупный доход</t>
  </si>
  <si>
    <t>Резерв переоценки основных средств, за вычетом подоходного налога</t>
  </si>
  <si>
    <t>Всего статей прочего совокупного дохода, не подлежащих реклассификации в состав 
 прибыли или убытка в последующих периодах</t>
  </si>
  <si>
    <t>Прочий совокупный доход за год</t>
  </si>
  <si>
    <t>Итого совокупный доход за год</t>
  </si>
  <si>
    <t>Всего совокупного дохода за год</t>
  </si>
  <si>
    <t>Базовая и разводненная прибыль на одну простую акцию (в тенге)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</si>
  <si>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</si>
  <si>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</si>
  <si>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</si>
  <si>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</si>
  <si>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</si>
  <si>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</si>
  <si>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</si>
  <si>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</si>
  <si>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(расходы) / доходы по операциям с торговыми ценными бумагами</t>
  </si>
  <si>
    <t>Реализованные чистые доходы по операциям с иностранной валютой</t>
  </si>
  <si>
    <t>Реализованные прибыли по финансовым инструментам, оцениваемым по справедливой стоимости
 через прибыль или убыток</t>
  </si>
  <si>
    <t>Расходы на персонал и прочие общие и административные расходы выплаченные</t>
  </si>
  <si>
    <t>Прочие доходы полученные</t>
  </si>
  <si>
    <t>Прочие расходы выплаченные</t>
  </si>
  <si>
    <t>Денежные потоки полученные от операционной деятельности до изменений в операционных
 активах и обязательствах</t>
  </si>
  <si>
    <t>Чистое уменьшение / (увеличение) операционных активов</t>
  </si>
  <si>
    <t>Производные финансовые инструменты</t>
  </si>
  <si>
    <t>Чистое (уменьшение) / увеличение операционных обязательств</t>
  </si>
  <si>
    <t xml:space="preserve">Текущие счета и депозиты клиентов </t>
  </si>
  <si>
    <t xml:space="preserve">Прочие обязательства </t>
  </si>
  <si>
    <t>Чистое поступление денежных средств от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</si>
  <si>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</si>
  <si>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поступление денежных средств от операционной деятельности</t>
  </si>
  <si>
    <t>ДВИЖЕНИЕ ДЕНЕЖНЫХ СРЕДСТВ ОТ ИНВЕСТИЦИОННОЙ ДЕЯТЕЛЬНОСТИ</t>
  </si>
  <si>
    <t>Денежные средства и их эквиваленты, выбывшие при продаже дочерней компании</t>
  </si>
  <si>
    <t>Денежные средства и их эквиваленты, приобретенные вследствие объединения бизнесов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</si>
  <si>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</si>
  <si>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</si>
  <si>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Приобретение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</si>
  <si>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</si>
  <si>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Поступления в связи с продажей дочерней компании</t>
  </si>
  <si>
    <t>Поступления от продажи основных средств и инвестиционной собственности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</si>
  <si>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</si>
  <si>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</si>
  <si>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Приобретение дочерней компании</t>
  </si>
  <si>
    <t>Чистое (использование) / поступление денежных средств (в) / от инвестиционной деятельности</t>
  </si>
  <si>
    <t>ДВИЖЕНИЕ ДЕНЕЖНЫХ СРЕДСТВ ОТ ФИНАНСОВОЙ ДЕЯТЕЛЬНОСТИ</t>
  </si>
  <si>
    <t>Дивиденды выплаченные акционерам Банка</t>
  </si>
  <si>
    <t>Погашение субординированного долга</t>
  </si>
  <si>
    <t xml:space="preserve">Выкуп собственных простых акций </t>
  </si>
  <si>
    <t>Погашение обязательств по аренде</t>
  </si>
  <si>
    <t>Размещение субординированного долга</t>
  </si>
  <si>
    <t>Поступления от выпуска акционерного капитала</t>
  </si>
  <si>
    <t>Погашение кредитов от других банков</t>
  </si>
  <si>
    <t>Чистое (использование) / поступление денежных средств (в) / от финансовой деятельности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</si>
  <si>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</si>
  <si>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</si>
  <si>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Чистое (уменьшение) / увеличение  денежных средств и их эквивалентов</t>
  </si>
  <si>
    <t>Акционерный  капитал</t>
  </si>
  <si>
    <t xml:space="preserve">Резерв изменений справедливой стоимости </t>
  </si>
  <si>
    <t xml:space="preserve">Неконтролирующие доли участия </t>
  </si>
  <si>
    <t>Всего совокупного дохода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</si>
  <si>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</si>
  <si>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</si>
  <si>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</si>
  <si>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</si>
  <si>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
 в результате  прекращения признания ценных бумаг, оцениваемых по ССПСД</t>
  </si>
  <si>
    <t>Курсовые разницы при пересчете показателей иностранных дочерних компаний
 из других валют</t>
  </si>
  <si>
    <t>Всего статей, которые были или могут быть впоследствии  
 реклассифицированы в состав прибыли или убытка</t>
  </si>
  <si>
    <t>Прочий совокупный доход, не подлежащий реклассификации в состав прибыли или убытка в последующих периодах:</t>
  </si>
  <si>
    <t>Прибыли по долевым инструментам, оцениваемым по справедливой стоимости через прочий совокупный доход</t>
  </si>
  <si>
    <t>Итого прочий совокупный доход, не подлежащий реклассификации 
 в состав прибыли или убытка в последующих периодах</t>
  </si>
  <si>
    <t>Операции с собственниками, отраженные непосредственно в капитале</t>
  </si>
  <si>
    <t>Амортизация резерва переоценки основных средств</t>
  </si>
  <si>
    <t>Выкуп собственных акций</t>
  </si>
  <si>
    <t>Размещение собственных выкупленных акций</t>
  </si>
  <si>
    <t>Операции с прочими резервами</t>
  </si>
  <si>
    <t>Изменение в доле участия в дочерней компании, приводящее к потере контроля</t>
  </si>
  <si>
    <t xml:space="preserve">Убыток от продажи дочерней компании </t>
  </si>
  <si>
    <t>Приобретение неконтролирующих долей участия</t>
  </si>
  <si>
    <t>Дивиденды выплаченные акционерам Группы</t>
  </si>
  <si>
    <t>Всего операций с собственниками</t>
  </si>
  <si>
    <t>Выкупленные акции</t>
  </si>
  <si>
    <t>Прочие резервы</t>
  </si>
  <si>
    <t>Прочий совокупный доход/(убыток), подлежащий реклассификации в 
 состав прибыли или убытка в последующих периодах:</t>
  </si>
  <si>
    <r>
      <t xml:space="preserve">Сумма, реклассифицированная в состав прибыли или убытка </t>
    </r>
    <r>
      <rPr>
        <sz val="14"/>
        <rFont val="Times New Roman"/>
        <family val="1"/>
        <charset val="204"/>
      </rPr>
      <t>в
 результате  прекращения признания ценных бумаг, оцениваемых по ССПСД</t>
    </r>
  </si>
  <si>
    <t>Прочий совокупный доход, не подлежащий реклассификации в состав 
 прибыли или убытка в последующих периодах:</t>
  </si>
  <si>
    <t>Увеличение акционерного капитала</t>
  </si>
  <si>
    <t>Дивиденды выплаченные акционеру Группы</t>
  </si>
  <si>
    <t>АО "First Heartland Jusan Bank" и его дочерние компании</t>
  </si>
  <si>
    <t>КОНСОЛИДИРОВАННЫЙ  ОТЧЕТ ОБ ИЗМЕНЕНИЯХ В КАПИТАЛЕ</t>
  </si>
  <si>
    <t>Остаток на 1 января 2021 года</t>
  </si>
  <si>
    <t>Остаток на 1 января 2020 года</t>
  </si>
  <si>
    <t>По состоянию на 31 декабря 2021 года</t>
  </si>
  <si>
    <t>За год, закончившийся 31 декабря 2021 года</t>
  </si>
  <si>
    <t>2021 год*</t>
  </si>
  <si>
    <t>31 декабря 2021 года*</t>
  </si>
  <si>
    <t>Итого совокупный доход / (расход) приходящийся на:</t>
  </si>
  <si>
    <t>КОНСОЛИДИРОВАННЫЙ ОТЧЕТ О ДВИЖЕНИИ ДЕНЕЖНЫХ СРЕДСТВ</t>
  </si>
  <si>
    <t>Денежные средства и их эквиваленты, на начало отчетного года</t>
  </si>
  <si>
    <t>Денежные средства и их эквиваленты, на конец отчетного года</t>
  </si>
  <si>
    <t>Остаток на 31 декабря 2021 года*</t>
  </si>
  <si>
    <t>Остаток на 31 декабря 2020 года</t>
  </si>
  <si>
    <t>31 декабря 2020 года**</t>
  </si>
  <si>
    <t>2020 год**</t>
  </si>
  <si>
    <t>Всего капитала, причитающегося акционерам Группы</t>
  </si>
  <si>
    <t>** некоторые суммы, приведённые в данном столбце, не согласуются с суммами в консолидированной финансовой отчётности за 2020 год, поскольку отражают произведённые реклассификации, подробная информация о которых приводится в Примечании 2 пояснительной записке.</t>
  </si>
  <si>
    <t>31,32,33</t>
  </si>
  <si>
    <t>Убытки от выбытия дочерней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</si>
</sst>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_)_ ;_ * \(#,##0\)_ ;_ * &quot;-&quot;_)_ ;_ @_ "/>
    <numFmt numFmtId="165" formatCode="#,##0\ \ ;\(#,##0\)\ ;\-\ \ \ \ "/>
    <numFmt numFmtId="166" formatCode="_ * #,##0.0_)\ _₽_ ;_ * \(#,##0.0\)\ _₽_ ;_ * &quot;-&quot;_)\ _₽_ ;_ @_ "/>
    <numFmt numFmtId="167" formatCode="_ * #,##0_)\ _₽_ ;_ * \(#,##0\)\ _₽_ ;_ * &quot;-&quot;_)\ _₽_ ;_ @_ "/>
    <numFmt numFmtId="168" formatCode="_ * #,##0.00_)_ ;_ * \(#,##0.00\)_ ;_ * &quot;-&quot;_)_ ;_ @_ "/>
    <numFmt numFmtId="169" formatCode="_(* #,##0_);_(* \(#,##0\);_(* &quot;-&quot;_);_(@_)"/>
    <numFmt numFmtId="170" formatCode="_-* #,##0.00_р_._-;\-* #,##0.00_р_._-;_-* &quot;-&quot;??_р_._-;_-@_-"/>
    <numFmt numFmtId="171" formatCode="_(* #,##0_);_(* \(#,##0\);_(* &quot;-&quot;??_);_(@_)"/>
    <numFmt numFmtId="172" formatCode="#,##0.00\ \ ;\(#,##0.00\)\ ;\-\ \ \ \ "/>
    <numFmt numFmtId="173" formatCode="_(* #,##0.0_);_(* \(#,##0.0\);_(* &quot;-&quot;??_);_(@_)"/>
    <numFmt numFmtId="174" formatCode="_-* #,##0_р_._-;\-* #,##0_р_._-;_-* &quot;-&quot;??_р_.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theme="1"/>
      <name val="Wide Latin"/>
      <family val="1"/>
    </font>
    <font>
      <i/>
      <sz val="14"/>
      <color rgb="FF0000FF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2"/>
      <color rgb="FF0000FF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rgb="FF0000FF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4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0" tint="-0.249977111117893"/>
      <name val="Times New Roman"/>
      <family val="1"/>
      <charset val="204"/>
    </font>
    <font>
      <sz val="14"/>
      <color theme="0" tint="-0.249977111117893"/>
      <name val="Times New Roman"/>
      <family val="1"/>
      <charset val="204"/>
    </font>
    <font>
      <i/>
      <sz val="14"/>
      <color theme="0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Times New Roman"/>
      <family val="1"/>
    </font>
    <font>
      <b/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0" fontId="17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7" fillId="0" borderId="0"/>
    <xf numFmtId="0" fontId="17" fillId="0" borderId="0"/>
  </cellStyleXfs>
  <cellXfs count="40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</xf>
    <xf numFmtId="3" fontId="6" fillId="0" borderId="0" xfId="3" applyNumberFormat="1" applyFont="1" applyFill="1" applyBorder="1" applyAlignment="1" applyProtection="1">
      <alignment horizontal="right" vertical="center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center"/>
      <protection locked="0"/>
    </xf>
    <xf numFmtId="0" fontId="5" fillId="0" borderId="2" xfId="2" applyFont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horizontal="center" vertical="center"/>
    </xf>
    <xf numFmtId="165" fontId="4" fillId="0" borderId="3" xfId="2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vertical="center"/>
      <protection locked="0"/>
    </xf>
    <xf numFmtId="166" fontId="3" fillId="0" borderId="0" xfId="0" applyNumberFormat="1" applyFont="1" applyAlignment="1" applyProtection="1">
      <alignment vertical="center"/>
      <protection locked="0"/>
    </xf>
    <xf numFmtId="167" fontId="9" fillId="3" borderId="0" xfId="0" applyNumberFormat="1" applyFont="1" applyFill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vertical="center"/>
      <protection locked="0"/>
    </xf>
    <xf numFmtId="49" fontId="4" fillId="0" borderId="3" xfId="2" applyNumberFormat="1" applyFont="1" applyFill="1" applyBorder="1" applyAlignment="1" applyProtection="1">
      <alignment vertical="center" wrapText="1"/>
    </xf>
    <xf numFmtId="49" fontId="4" fillId="0" borderId="3" xfId="2" applyNumberFormat="1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 applyProtection="1">
      <alignment horizontal="right" vertical="center"/>
    </xf>
    <xf numFmtId="167" fontId="3" fillId="0" borderId="0" xfId="0" applyNumberFormat="1" applyFont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vertical="center"/>
    </xf>
    <xf numFmtId="0" fontId="4" fillId="0" borderId="2" xfId="2" applyFont="1" applyFill="1" applyBorder="1" applyAlignment="1" applyProtection="1">
      <alignment horizontal="center" vertical="center"/>
    </xf>
    <xf numFmtId="164" fontId="4" fillId="0" borderId="2" xfId="2" applyNumberFormat="1" applyFont="1" applyFill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0" fontId="4" fillId="0" borderId="4" xfId="2" applyFont="1" applyFill="1" applyBorder="1" applyAlignment="1" applyProtection="1">
      <alignment vertical="center"/>
    </xf>
    <xf numFmtId="0" fontId="4" fillId="0" borderId="4" xfId="2" applyFont="1" applyFill="1" applyBorder="1" applyAlignment="1" applyProtection="1">
      <alignment horizontal="center" vertical="center"/>
    </xf>
    <xf numFmtId="164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5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/>
    </xf>
    <xf numFmtId="164" fontId="4" fillId="0" borderId="6" xfId="2" applyNumberFormat="1" applyFont="1" applyFill="1" applyBorder="1" applyAlignment="1" applyProtection="1">
      <alignment vertical="center"/>
    </xf>
    <xf numFmtId="165" fontId="3" fillId="0" borderId="3" xfId="0" applyNumberFormat="1" applyFont="1" applyBorder="1" applyAlignment="1" applyProtection="1">
      <alignment vertical="center"/>
    </xf>
    <xf numFmtId="9" fontId="11" fillId="0" borderId="0" xfId="1" applyFont="1"/>
    <xf numFmtId="167" fontId="11" fillId="0" borderId="0" xfId="0" applyNumberFormat="1" applyFont="1"/>
    <xf numFmtId="0" fontId="11" fillId="0" borderId="0" xfId="0" applyFont="1"/>
    <xf numFmtId="0" fontId="4" fillId="0" borderId="7" xfId="0" applyFont="1" applyFill="1" applyBorder="1" applyAlignment="1" applyProtection="1">
      <alignment horizontal="left" wrapText="1"/>
    </xf>
    <xf numFmtId="0" fontId="4" fillId="0" borderId="7" xfId="0" applyFont="1" applyFill="1" applyBorder="1" applyAlignment="1" applyProtection="1">
      <alignment horizontal="center" wrapText="1"/>
    </xf>
    <xf numFmtId="165" fontId="4" fillId="0" borderId="7" xfId="2" applyNumberFormat="1" applyFont="1" applyFill="1" applyBorder="1" applyAlignment="1" applyProtection="1">
      <alignment horizontal="right" vertical="center"/>
    </xf>
    <xf numFmtId="165" fontId="3" fillId="0" borderId="7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5" fillId="0" borderId="8" xfId="2" applyFont="1" applyFill="1" applyBorder="1" applyAlignment="1" applyProtection="1">
      <alignment vertical="center"/>
    </xf>
    <xf numFmtId="0" fontId="4" fillId="0" borderId="9" xfId="2" applyFont="1" applyFill="1" applyBorder="1" applyAlignment="1" applyProtection="1">
      <alignment horizontal="center" vertical="center"/>
    </xf>
    <xf numFmtId="165" fontId="5" fillId="0" borderId="9" xfId="2" applyNumberFormat="1" applyFont="1" applyFill="1" applyBorder="1" applyAlignment="1" applyProtection="1">
      <alignment horizontal="right" vertical="center"/>
    </xf>
    <xf numFmtId="165" fontId="5" fillId="0" borderId="8" xfId="2" applyNumberFormat="1" applyFont="1" applyFill="1" applyBorder="1" applyAlignment="1" applyProtection="1">
      <alignment horizontal="right" vertical="center"/>
    </xf>
    <xf numFmtId="164" fontId="5" fillId="0" borderId="0" xfId="2" applyNumberFormat="1" applyFont="1" applyFill="1" applyBorder="1" applyAlignment="1" applyProtection="1">
      <alignment horizontal="right" vertical="center"/>
      <protection locked="0"/>
    </xf>
    <xf numFmtId="0" fontId="4" fillId="0" borderId="8" xfId="2" applyFont="1" applyFill="1" applyBorder="1" applyAlignment="1" applyProtection="1">
      <alignment vertical="center"/>
    </xf>
    <xf numFmtId="165" fontId="4" fillId="0" borderId="9" xfId="2" applyNumberFormat="1" applyFont="1" applyFill="1" applyBorder="1" applyAlignment="1" applyProtection="1">
      <alignment horizontal="right" vertical="center"/>
    </xf>
    <xf numFmtId="165" fontId="4" fillId="0" borderId="8" xfId="2" applyNumberFormat="1" applyFont="1" applyFill="1" applyBorder="1" applyAlignment="1" applyProtection="1">
      <alignment horizontal="right" vertical="center"/>
    </xf>
    <xf numFmtId="0" fontId="5" fillId="0" borderId="8" xfId="2" applyFont="1" applyBorder="1" applyAlignment="1" applyProtection="1">
      <alignment vertical="center"/>
    </xf>
    <xf numFmtId="0" fontId="4" fillId="0" borderId="8" xfId="2" applyFont="1" applyBorder="1" applyAlignment="1" applyProtection="1">
      <alignment horizontal="center" vertical="center"/>
    </xf>
    <xf numFmtId="167" fontId="3" fillId="0" borderId="10" xfId="0" applyNumberFormat="1" applyFont="1" applyBorder="1" applyAlignment="1" applyProtection="1">
      <alignment vertical="center"/>
      <protection locked="0"/>
    </xf>
    <xf numFmtId="167" fontId="3" fillId="0" borderId="11" xfId="0" applyNumberFormat="1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</xf>
    <xf numFmtId="0" fontId="4" fillId="0" borderId="1" xfId="2" applyFont="1" applyBorder="1" applyAlignment="1" applyProtection="1">
      <alignment horizontal="center" vertical="center"/>
    </xf>
    <xf numFmtId="167" fontId="10" fillId="0" borderId="12" xfId="0" applyNumberFormat="1" applyFont="1" applyBorder="1" applyAlignment="1" applyProtection="1">
      <alignment vertical="center"/>
      <protection locked="0"/>
    </xf>
    <xf numFmtId="167" fontId="10" fillId="0" borderId="13" xfId="0" applyNumberFormat="1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right" vertical="center"/>
    </xf>
    <xf numFmtId="167" fontId="10" fillId="0" borderId="0" xfId="0" applyNumberFormat="1" applyFont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/>
    </xf>
    <xf numFmtId="168" fontId="4" fillId="0" borderId="0" xfId="2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9" fontId="5" fillId="0" borderId="0" xfId="0" applyNumberFormat="1" applyFont="1" applyAlignment="1" applyProtection="1">
      <alignment vertical="center"/>
    </xf>
    <xf numFmtId="169" fontId="5" fillId="0" borderId="0" xfId="0" applyNumberFormat="1" applyFont="1" applyFill="1" applyBorder="1" applyAlignment="1" applyProtection="1"/>
    <xf numFmtId="169" fontId="5" fillId="0" borderId="0" xfId="0" applyNumberFormat="1" applyFont="1" applyFill="1" applyBorder="1" applyAlignment="1" applyProtection="1">
      <alignment horizontal="left"/>
    </xf>
    <xf numFmtId="0" fontId="3" fillId="4" borderId="0" xfId="0" applyFont="1" applyFill="1" applyAlignment="1" applyProtection="1">
      <alignment vertical="center"/>
      <protection locked="0"/>
    </xf>
    <xf numFmtId="169" fontId="5" fillId="0" borderId="0" xfId="2" applyNumberFormat="1" applyFont="1" applyFill="1" applyAlignment="1" applyProtection="1">
      <alignment horizontal="left" vertical="center"/>
    </xf>
    <xf numFmtId="0" fontId="13" fillId="0" borderId="0" xfId="3" applyFont="1" applyFill="1" applyBorder="1" applyAlignment="1" applyProtection="1">
      <alignment horizontal="left" vertical="center"/>
    </xf>
    <xf numFmtId="169" fontId="5" fillId="0" borderId="0" xfId="2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5" fillId="5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4" fillId="0" borderId="0" xfId="0" applyFont="1" applyProtection="1"/>
    <xf numFmtId="0" fontId="10" fillId="0" borderId="0" xfId="0" applyFo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3" fontId="13" fillId="0" borderId="0" xfId="3" applyNumberFormat="1" applyFont="1" applyFill="1" applyBorder="1" applyAlignment="1" applyProtection="1">
      <alignment horizontal="right" vertical="center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/>
    </xf>
    <xf numFmtId="0" fontId="16" fillId="0" borderId="14" xfId="0" applyFont="1" applyBorder="1" applyAlignment="1" applyProtection="1">
      <alignment horizontal="center" vertical="center"/>
    </xf>
    <xf numFmtId="171" fontId="16" fillId="0" borderId="1" xfId="4" applyNumberFormat="1" applyFont="1" applyFill="1" applyBorder="1" applyAlignment="1" applyProtection="1">
      <alignment horizontal="right" vertical="center" wrapText="1"/>
    </xf>
    <xf numFmtId="0" fontId="4" fillId="0" borderId="15" xfId="2" applyFont="1" applyFill="1" applyBorder="1" applyAlignment="1" applyProtection="1">
      <alignment horizontal="left" vertical="center"/>
    </xf>
    <xf numFmtId="0" fontId="4" fillId="0" borderId="15" xfId="2" applyFont="1" applyFill="1" applyBorder="1" applyAlignment="1" applyProtection="1">
      <alignment horizontal="center" vertical="center"/>
    </xf>
    <xf numFmtId="165" fontId="4" fillId="0" borderId="2" xfId="2" applyNumberFormat="1" applyFont="1" applyFill="1" applyBorder="1" applyAlignment="1" applyProtection="1">
      <alignment horizontal="right"/>
    </xf>
    <xf numFmtId="165" fontId="3" fillId="0" borderId="0" xfId="0" applyNumberFormat="1" applyFont="1" applyProtection="1">
      <protection locked="0"/>
    </xf>
    <xf numFmtId="165" fontId="18" fillId="0" borderId="0" xfId="0" applyNumberFormat="1" applyFont="1" applyProtection="1">
      <protection locked="0"/>
    </xf>
    <xf numFmtId="164" fontId="3" fillId="4" borderId="0" xfId="0" applyNumberFormat="1" applyFont="1" applyFill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0" fontId="4" fillId="0" borderId="16" xfId="2" applyFont="1" applyFill="1" applyBorder="1" applyAlignment="1" applyProtection="1">
      <alignment horizontal="left" vertical="center"/>
    </xf>
    <xf numFmtId="164" fontId="3" fillId="0" borderId="0" xfId="0" applyNumberFormat="1" applyFont="1" applyAlignment="1" applyProtection="1">
      <alignment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center" vertical="center"/>
    </xf>
    <xf numFmtId="165" fontId="4" fillId="0" borderId="8" xfId="5" applyNumberFormat="1" applyFont="1" applyFill="1" applyBorder="1" applyAlignment="1" applyProtection="1"/>
    <xf numFmtId="9" fontId="20" fillId="0" borderId="0" xfId="1" applyFont="1" applyProtection="1"/>
    <xf numFmtId="167" fontId="20" fillId="0" borderId="0" xfId="0" applyNumberFormat="1" applyFont="1" applyProtection="1"/>
    <xf numFmtId="0" fontId="20" fillId="0" borderId="0" xfId="0" applyFont="1" applyProtection="1"/>
    <xf numFmtId="0" fontId="5" fillId="0" borderId="17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</xf>
    <xf numFmtId="165" fontId="5" fillId="0" borderId="8" xfId="5" applyNumberFormat="1" applyFont="1" applyFill="1" applyBorder="1" applyAlignment="1" applyProtection="1"/>
    <xf numFmtId="167" fontId="3" fillId="0" borderId="0" xfId="0" applyNumberFormat="1" applyFont="1" applyAlignment="1" applyProtection="1">
      <alignment wrapText="1"/>
    </xf>
    <xf numFmtId="0" fontId="4" fillId="0" borderId="18" xfId="2" applyFont="1" applyFill="1" applyBorder="1" applyAlignment="1" applyProtection="1">
      <alignment horizontal="left" vertical="center"/>
    </xf>
    <xf numFmtId="0" fontId="4" fillId="0" borderId="18" xfId="2" applyFont="1" applyFill="1" applyBorder="1" applyAlignment="1" applyProtection="1">
      <alignment horizontal="center" vertical="center"/>
    </xf>
    <xf numFmtId="165" fontId="4" fillId="0" borderId="7" xfId="2" applyNumberFormat="1" applyFont="1" applyFill="1" applyBorder="1" applyAlignment="1" applyProtection="1">
      <alignment horizontal="right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165" fontId="3" fillId="0" borderId="2" xfId="0" applyNumberFormat="1" applyFont="1" applyBorder="1" applyAlignment="1" applyProtection="1"/>
    <xf numFmtId="0" fontId="4" fillId="0" borderId="16" xfId="0" applyFont="1" applyFill="1" applyBorder="1" applyAlignment="1" applyProtection="1">
      <alignment horizontal="center" vertical="center"/>
    </xf>
    <xf numFmtId="165" fontId="3" fillId="0" borderId="3" xfId="0" applyNumberFormat="1" applyFont="1" applyBorder="1" applyAlignment="1" applyProtection="1"/>
    <xf numFmtId="0" fontId="5" fillId="0" borderId="16" xfId="0" applyFont="1" applyBorder="1" applyAlignment="1" applyProtection="1">
      <alignment horizontal="left" vertical="center"/>
    </xf>
    <xf numFmtId="165" fontId="5" fillId="0" borderId="3" xfId="0" applyNumberFormat="1" applyFont="1" applyFill="1" applyBorder="1" applyAlignment="1" applyProtection="1"/>
    <xf numFmtId="165" fontId="4" fillId="0" borderId="3" xfId="2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wrapText="1"/>
    </xf>
    <xf numFmtId="0" fontId="4" fillId="0" borderId="19" xfId="0" applyFont="1" applyFill="1" applyBorder="1" applyAlignment="1" applyProtection="1">
      <alignment horizontal="center" wrapText="1"/>
    </xf>
    <xf numFmtId="165" fontId="3" fillId="0" borderId="19" xfId="0" applyNumberFormat="1" applyFont="1" applyBorder="1" applyAlignment="1" applyProtection="1"/>
    <xf numFmtId="0" fontId="3" fillId="0" borderId="0" xfId="0" applyFont="1" applyAlignment="1" applyProtection="1">
      <alignment wrapText="1"/>
    </xf>
    <xf numFmtId="165" fontId="3" fillId="0" borderId="0" xfId="0" applyNumberFormat="1" applyFont="1" applyAlignment="1" applyProtection="1">
      <alignment wrapText="1"/>
      <protection locked="0"/>
    </xf>
    <xf numFmtId="167" fontId="3" fillId="0" borderId="0" xfId="0" applyNumberFormat="1" applyFont="1" applyAlignment="1" applyProtection="1"/>
    <xf numFmtId="167" fontId="3" fillId="0" borderId="0" xfId="0" applyNumberFormat="1" applyFont="1" applyProtection="1"/>
    <xf numFmtId="0" fontId="4" fillId="0" borderId="7" xfId="0" applyFont="1" applyBorder="1" applyAlignment="1" applyProtection="1">
      <alignment horizontal="left" wrapText="1"/>
    </xf>
    <xf numFmtId="0" fontId="4" fillId="0" borderId="20" xfId="0" applyFont="1" applyFill="1" applyBorder="1" applyAlignment="1" applyProtection="1">
      <alignment horizontal="center" wrapText="1"/>
    </xf>
    <xf numFmtId="165" fontId="3" fillId="0" borderId="7" xfId="0" applyNumberFormat="1" applyFont="1" applyBorder="1" applyAlignment="1" applyProtection="1"/>
    <xf numFmtId="165" fontId="3" fillId="0" borderId="20" xfId="0" applyNumberFormat="1" applyFont="1" applyBorder="1" applyAlignment="1" applyProtection="1"/>
    <xf numFmtId="3" fontId="3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21" xfId="0" applyFont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center" vertical="center"/>
    </xf>
    <xf numFmtId="165" fontId="21" fillId="0" borderId="0" xfId="0" applyNumberFormat="1" applyFont="1" applyProtection="1"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wrapText="1"/>
    </xf>
    <xf numFmtId="0" fontId="4" fillId="0" borderId="22" xfId="0" applyFont="1" applyFill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center" vertical="center"/>
    </xf>
    <xf numFmtId="165" fontId="5" fillId="0" borderId="1" xfId="5" applyNumberFormat="1" applyFont="1" applyFill="1" applyBorder="1" applyAlignment="1" applyProtection="1"/>
    <xf numFmtId="0" fontId="4" fillId="0" borderId="14" xfId="0" applyFont="1" applyBorder="1" applyAlignment="1" applyProtection="1">
      <alignment horizontal="left" vertical="center"/>
    </xf>
    <xf numFmtId="165" fontId="4" fillId="0" borderId="1" xfId="2" applyNumberFormat="1" applyFont="1" applyFill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</xf>
    <xf numFmtId="167" fontId="3" fillId="0" borderId="0" xfId="0" applyNumberFormat="1" applyFont="1" applyAlignment="1" applyProtection="1">
      <alignment vertical="center"/>
    </xf>
    <xf numFmtId="167" fontId="10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horizontal="left" vertical="center"/>
    </xf>
    <xf numFmtId="165" fontId="5" fillId="0" borderId="2" xfId="5" applyNumberFormat="1" applyFont="1" applyFill="1" applyBorder="1" applyAlignment="1" applyProtection="1"/>
    <xf numFmtId="0" fontId="5" fillId="0" borderId="16" xfId="0" applyFont="1" applyFill="1" applyBorder="1" applyAlignment="1" applyProtection="1">
      <alignment horizontal="left" vertical="center"/>
    </xf>
    <xf numFmtId="165" fontId="5" fillId="0" borderId="3" xfId="5" applyNumberFormat="1" applyFont="1" applyFill="1" applyBorder="1" applyAlignment="1" applyProtection="1"/>
    <xf numFmtId="0" fontId="4" fillId="0" borderId="16" xfId="0" quotePrefix="1" applyFont="1" applyFill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/>
    <xf numFmtId="0" fontId="5" fillId="0" borderId="21" xfId="0" applyFont="1" applyFill="1" applyBorder="1" applyAlignment="1" applyProtection="1">
      <alignment horizontal="left" vertical="center"/>
    </xf>
    <xf numFmtId="167" fontId="5" fillId="0" borderId="4" xfId="0" applyNumberFormat="1" applyFont="1" applyFill="1" applyBorder="1" applyAlignment="1" applyProtection="1"/>
    <xf numFmtId="0" fontId="5" fillId="0" borderId="25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horizontal="center" vertical="center"/>
    </xf>
    <xf numFmtId="167" fontId="5" fillId="0" borderId="5" xfId="0" applyNumberFormat="1" applyFont="1" applyFill="1" applyBorder="1" applyAlignment="1" applyProtection="1"/>
    <xf numFmtId="0" fontId="22" fillId="0" borderId="0" xfId="0" applyFont="1" applyFill="1" applyBorder="1" applyAlignment="1" applyProtection="1">
      <alignment horizontal="left" vertical="center"/>
      <protection locked="0"/>
    </xf>
    <xf numFmtId="0" fontId="13" fillId="0" borderId="16" xfId="0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167" fontId="13" fillId="0" borderId="3" xfId="0" applyNumberFormat="1" applyFont="1" applyFill="1" applyBorder="1" applyAlignment="1" applyProtection="1"/>
    <xf numFmtId="0" fontId="24" fillId="0" borderId="0" xfId="0" applyFont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165" fontId="4" fillId="0" borderId="3" xfId="0" applyNumberFormat="1" applyFont="1" applyBorder="1" applyAlignment="1" applyProtection="1"/>
    <xf numFmtId="0" fontId="4" fillId="0" borderId="16" xfId="0" applyFont="1" applyFill="1" applyBorder="1" applyAlignment="1" applyProtection="1">
      <alignment horizontal="left" vertical="center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165" fontId="25" fillId="0" borderId="3" xfId="0" applyNumberFormat="1" applyFont="1" applyBorder="1" applyAlignment="1" applyProtection="1"/>
    <xf numFmtId="167" fontId="3" fillId="0" borderId="3" xfId="0" applyNumberFormat="1" applyFont="1" applyBorder="1" applyAlignment="1" applyProtection="1"/>
    <xf numFmtId="0" fontId="24" fillId="4" borderId="0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167" fontId="5" fillId="0" borderId="2" xfId="0" applyNumberFormat="1" applyFont="1" applyFill="1" applyBorder="1" applyAlignment="1" applyProtection="1"/>
    <xf numFmtId="167" fontId="5" fillId="0" borderId="3" xfId="0" applyNumberFormat="1" applyFont="1" applyFill="1" applyBorder="1" applyAlignment="1" applyProtection="1"/>
    <xf numFmtId="165" fontId="26" fillId="0" borderId="3" xfId="5" applyNumberFormat="1" applyFont="1" applyFill="1" applyBorder="1" applyAlignment="1" applyProtection="1"/>
    <xf numFmtId="49" fontId="4" fillId="0" borderId="18" xfId="0" quotePrefix="1" applyNumberFormat="1" applyFont="1" applyFill="1" applyBorder="1" applyAlignment="1" applyProtection="1">
      <alignment horizontal="left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165" fontId="26" fillId="0" borderId="7" xfId="0" applyNumberFormat="1" applyFont="1" applyFill="1" applyBorder="1" applyAlignment="1" applyProtection="1"/>
    <xf numFmtId="165" fontId="16" fillId="0" borderId="8" xfId="5" applyNumberFormat="1" applyFont="1" applyFill="1" applyBorder="1" applyAlignment="1" applyProtection="1"/>
    <xf numFmtId="165" fontId="21" fillId="0" borderId="0" xfId="0" applyNumberFormat="1" applyFont="1" applyAlignment="1" applyProtection="1">
      <alignment vertical="center"/>
      <protection locked="0"/>
    </xf>
    <xf numFmtId="172" fontId="5" fillId="0" borderId="1" xfId="5" applyNumberFormat="1" applyFont="1" applyFill="1" applyBorder="1" applyAlignment="1" applyProtection="1"/>
    <xf numFmtId="0" fontId="21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169" fontId="5" fillId="0" borderId="0" xfId="0" applyNumberFormat="1" applyFont="1" applyAlignment="1" applyProtection="1">
      <alignment horizontal="left" vertical="center"/>
    </xf>
    <xf numFmtId="0" fontId="14" fillId="0" borderId="0" xfId="0" applyFont="1" applyFill="1" applyProtection="1"/>
    <xf numFmtId="0" fontId="4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173" fontId="4" fillId="0" borderId="0" xfId="0" applyNumberFormat="1" applyFont="1" applyFill="1" applyBorder="1" applyAlignment="1" applyProtection="1">
      <protection locked="0"/>
    </xf>
    <xf numFmtId="0" fontId="4" fillId="6" borderId="0" xfId="0" applyFont="1" applyFill="1" applyBorder="1" applyAlignment="1" applyProtection="1"/>
    <xf numFmtId="173" fontId="16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6" fillId="6" borderId="0" xfId="0" applyFont="1" applyFill="1" applyBorder="1" applyAlignment="1" applyProtection="1">
      <alignment horizontal="center"/>
    </xf>
    <xf numFmtId="0" fontId="3" fillId="4" borderId="0" xfId="0" applyFont="1" applyFill="1" applyProtection="1">
      <protection locked="0"/>
    </xf>
    <xf numFmtId="173" fontId="27" fillId="0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horizontal="center"/>
    </xf>
    <xf numFmtId="0" fontId="27" fillId="6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right"/>
    </xf>
    <xf numFmtId="3" fontId="4" fillId="6" borderId="0" xfId="0" applyNumberFormat="1" applyFont="1" applyFill="1" applyBorder="1" applyAlignment="1" applyProtection="1">
      <alignment horizontal="right"/>
    </xf>
    <xf numFmtId="173" fontId="3" fillId="0" borderId="0" xfId="0" applyNumberFormat="1" applyFont="1" applyAlignment="1" applyProtection="1">
      <alignment vertical="center" wrapText="1"/>
    </xf>
    <xf numFmtId="0" fontId="16" fillId="0" borderId="14" xfId="0" applyFont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top" wrapText="1"/>
    </xf>
    <xf numFmtId="173" fontId="3" fillId="0" borderId="0" xfId="0" applyNumberFormat="1" applyFont="1" applyBorder="1" applyProtection="1">
      <protection locked="0"/>
    </xf>
    <xf numFmtId="3" fontId="5" fillId="0" borderId="0" xfId="0" applyNumberFormat="1" applyFont="1" applyFill="1" applyBorder="1" applyAlignment="1" applyProtection="1">
      <alignment horizontal="center" vertical="top"/>
    </xf>
    <xf numFmtId="3" fontId="5" fillId="6" borderId="0" xfId="0" applyNumberFormat="1" applyFont="1" applyFill="1" applyBorder="1" applyAlignment="1" applyProtection="1">
      <alignment horizontal="center" vertical="top"/>
    </xf>
    <xf numFmtId="173" fontId="16" fillId="0" borderId="0" xfId="0" applyNumberFormat="1" applyFont="1" applyFill="1" applyBorder="1" applyAlignment="1" applyProtection="1">
      <alignment vertical="center"/>
    </xf>
    <xf numFmtId="0" fontId="16" fillId="0" borderId="15" xfId="0" applyFont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vertical="center"/>
    </xf>
    <xf numFmtId="0" fontId="3" fillId="0" borderId="0" xfId="0" applyFont="1" applyBorder="1" applyProtection="1"/>
    <xf numFmtId="0" fontId="16" fillId="6" borderId="0" xfId="0" applyFont="1" applyFill="1" applyBorder="1" applyAlignment="1" applyProtection="1">
      <alignment vertical="center"/>
    </xf>
    <xf numFmtId="173" fontId="4" fillId="0" borderId="0" xfId="0" applyNumberFormat="1" applyFont="1" applyFill="1" applyBorder="1" applyAlignment="1" applyProtection="1"/>
    <xf numFmtId="0" fontId="26" fillId="0" borderId="16" xfId="0" applyFont="1" applyBorder="1" applyAlignment="1" applyProtection="1">
      <alignment horizontal="left" vertical="center"/>
    </xf>
    <xf numFmtId="0" fontId="26" fillId="0" borderId="16" xfId="0" applyFont="1" applyBorder="1" applyAlignment="1" applyProtection="1">
      <alignment horizontal="center" vertical="center"/>
    </xf>
    <xf numFmtId="171" fontId="4" fillId="0" borderId="0" xfId="0" applyNumberFormat="1" applyFont="1" applyFill="1" applyBorder="1" applyAlignment="1" applyProtection="1"/>
    <xf numFmtId="9" fontId="11" fillId="0" borderId="0" xfId="1" applyFont="1" applyProtection="1"/>
    <xf numFmtId="167" fontId="11" fillId="0" borderId="0" xfId="0" applyNumberFormat="1" applyFont="1" applyProtection="1"/>
    <xf numFmtId="0" fontId="11" fillId="0" borderId="0" xfId="0" applyFont="1" applyProtection="1"/>
    <xf numFmtId="0" fontId="26" fillId="0" borderId="16" xfId="0" applyFont="1" applyFill="1" applyBorder="1" applyAlignment="1" applyProtection="1">
      <alignment horizontal="left" vertical="center"/>
    </xf>
    <xf numFmtId="0" fontId="3" fillId="0" borderId="0" xfId="0" applyFont="1" applyAlignment="1" applyProtection="1"/>
    <xf numFmtId="0" fontId="26" fillId="0" borderId="16" xfId="0" applyFont="1" applyBorder="1" applyAlignment="1" applyProtection="1">
      <alignment horizontal="left" vertical="center" wrapText="1"/>
    </xf>
    <xf numFmtId="0" fontId="16" fillId="0" borderId="16" xfId="0" applyFont="1" applyFill="1" applyBorder="1" applyAlignment="1" applyProtection="1">
      <alignment horizontal="left" vertical="center" wrapText="1"/>
    </xf>
    <xf numFmtId="165" fontId="5" fillId="0" borderId="2" xfId="0" applyNumberFormat="1" applyFont="1" applyFill="1" applyBorder="1" applyAlignment="1" applyProtection="1"/>
    <xf numFmtId="171" fontId="4" fillId="6" borderId="0" xfId="0" applyNumberFormat="1" applyFont="1" applyFill="1" applyBorder="1" applyAlignment="1" applyProtection="1"/>
    <xf numFmtId="0" fontId="28" fillId="0" borderId="16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horizontal="left" vertical="center"/>
    </xf>
    <xf numFmtId="0" fontId="16" fillId="0" borderId="16" xfId="0" applyFont="1" applyFill="1" applyBorder="1" applyAlignment="1" applyProtection="1">
      <alignment horizontal="left" vertical="center"/>
    </xf>
    <xf numFmtId="0" fontId="26" fillId="0" borderId="21" xfId="0" applyFont="1" applyFill="1" applyBorder="1" applyAlignment="1" applyProtection="1">
      <alignment horizontal="left" vertical="center"/>
    </xf>
    <xf numFmtId="0" fontId="26" fillId="0" borderId="18" xfId="0" applyFont="1" applyFill="1" applyBorder="1" applyAlignment="1" applyProtection="1">
      <alignment horizontal="left" vertical="center"/>
    </xf>
    <xf numFmtId="165" fontId="4" fillId="0" borderId="7" xfId="0" applyNumberFormat="1" applyFont="1" applyFill="1" applyBorder="1" applyAlignment="1" applyProtection="1"/>
    <xf numFmtId="0" fontId="29" fillId="0" borderId="14" xfId="0" applyFont="1" applyFill="1" applyBorder="1" applyAlignment="1" applyProtection="1">
      <alignment horizontal="left" vertical="center" wrapText="1"/>
    </xf>
    <xf numFmtId="165" fontId="5" fillId="0" borderId="1" xfId="0" applyNumberFormat="1" applyFont="1" applyFill="1" applyBorder="1" applyAlignment="1" applyProtection="1"/>
    <xf numFmtId="171" fontId="5" fillId="6" borderId="0" xfId="0" applyNumberFormat="1" applyFont="1" applyFill="1" applyBorder="1" applyAlignment="1" applyProtection="1"/>
    <xf numFmtId="0" fontId="10" fillId="0" borderId="0" xfId="0" applyFont="1" applyProtection="1">
      <protection locked="0"/>
    </xf>
    <xf numFmtId="0" fontId="26" fillId="0" borderId="17" xfId="0" applyFont="1" applyBorder="1" applyAlignment="1" applyProtection="1">
      <alignment horizontal="left" vertical="center"/>
    </xf>
    <xf numFmtId="165" fontId="4" fillId="0" borderId="8" xfId="0" applyNumberFormat="1" applyFont="1" applyFill="1" applyBorder="1" applyAlignment="1" applyProtection="1"/>
    <xf numFmtId="0" fontId="16" fillId="0" borderId="14" xfId="0" applyFont="1" applyFill="1" applyBorder="1" applyAlignment="1" applyProtection="1">
      <alignment horizontal="left" vertical="center"/>
    </xf>
    <xf numFmtId="173" fontId="3" fillId="0" borderId="0" xfId="0" applyNumberFormat="1" applyFont="1" applyBorder="1" applyProtection="1"/>
    <xf numFmtId="0" fontId="16" fillId="0" borderId="15" xfId="0" applyFont="1" applyFill="1" applyBorder="1" applyAlignment="1" applyProtection="1">
      <alignment horizontal="left" vertical="center"/>
    </xf>
    <xf numFmtId="165" fontId="16" fillId="0" borderId="3" xfId="0" applyNumberFormat="1" applyFont="1" applyFill="1" applyBorder="1" applyAlignment="1" applyProtection="1"/>
    <xf numFmtId="174" fontId="16" fillId="6" borderId="0" xfId="0" applyNumberFormat="1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horizontal="left" vertical="center" wrapText="1"/>
    </xf>
    <xf numFmtId="0" fontId="16" fillId="0" borderId="17" xfId="0" applyFont="1" applyFill="1" applyBorder="1" applyAlignment="1" applyProtection="1">
      <alignment horizontal="left" vertical="center" wrapText="1"/>
    </xf>
    <xf numFmtId="165" fontId="5" fillId="0" borderId="8" xfId="0" applyNumberFormat="1" applyFont="1" applyFill="1" applyBorder="1" applyAlignment="1" applyProtection="1"/>
    <xf numFmtId="0" fontId="26" fillId="0" borderId="15" xfId="0" applyFont="1" applyFill="1" applyBorder="1" applyAlignment="1" applyProtection="1">
      <alignment horizontal="left" vertical="center"/>
    </xf>
    <xf numFmtId="165" fontId="26" fillId="0" borderId="2" xfId="0" applyNumberFormat="1" applyFont="1" applyFill="1" applyBorder="1" applyAlignment="1" applyProtection="1"/>
    <xf numFmtId="171" fontId="10" fillId="0" borderId="0" xfId="0" applyNumberFormat="1" applyFont="1" applyFill="1" applyBorder="1" applyAlignment="1" applyProtection="1"/>
    <xf numFmtId="165" fontId="4" fillId="0" borderId="4" xfId="0" applyNumberFormat="1" applyFont="1" applyFill="1" applyBorder="1" applyAlignment="1" applyProtection="1"/>
    <xf numFmtId="165" fontId="16" fillId="0" borderId="2" xfId="0" applyNumberFormat="1" applyFont="1" applyFill="1" applyBorder="1" applyAlignment="1" applyProtection="1"/>
    <xf numFmtId="173" fontId="21" fillId="0" borderId="0" xfId="0" applyNumberFormat="1" applyFont="1" applyBorder="1" applyProtection="1">
      <protection locked="0"/>
    </xf>
    <xf numFmtId="171" fontId="18" fillId="0" borderId="0" xfId="0" applyNumberFormat="1" applyFont="1" applyFill="1" applyBorder="1" applyAlignment="1" applyProtection="1"/>
    <xf numFmtId="171" fontId="4" fillId="6" borderId="0" xfId="0" applyNumberFormat="1" applyFont="1" applyFill="1" applyBorder="1" applyAlignment="1" applyProtection="1">
      <alignment vertical="top"/>
    </xf>
    <xf numFmtId="0" fontId="16" fillId="0" borderId="21" xfId="0" applyFont="1" applyFill="1" applyBorder="1" applyAlignment="1" applyProtection="1">
      <alignment horizontal="left" vertical="center"/>
    </xf>
    <xf numFmtId="165" fontId="5" fillId="0" borderId="4" xfId="0" applyNumberFormat="1" applyFont="1" applyFill="1" applyBorder="1" applyAlignment="1" applyProtection="1"/>
    <xf numFmtId="0" fontId="26" fillId="0" borderId="18" xfId="0" applyFont="1" applyFill="1" applyBorder="1" applyAlignment="1" applyProtection="1">
      <alignment horizontal="center" vertical="center"/>
    </xf>
    <xf numFmtId="165" fontId="4" fillId="0" borderId="7" xfId="0" applyNumberFormat="1" applyFont="1" applyFill="1" applyBorder="1" applyAlignment="1" applyProtection="1">
      <alignment horizontal="right"/>
    </xf>
    <xf numFmtId="0" fontId="16" fillId="0" borderId="17" xfId="0" applyFont="1" applyFill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alignment horizontal="center" vertical="center"/>
    </xf>
    <xf numFmtId="165" fontId="5" fillId="0" borderId="8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 applyProtection="1">
      <alignment horizontal="left"/>
    </xf>
    <xf numFmtId="171" fontId="27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73" fontId="3" fillId="0" borderId="0" xfId="0" applyNumberFormat="1" applyFont="1" applyFill="1" applyBorder="1" applyAlignment="1" applyProtection="1">
      <protection locked="0"/>
    </xf>
    <xf numFmtId="3" fontId="3" fillId="6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173" fontId="5" fillId="0" borderId="0" xfId="0" applyNumberFormat="1" applyFont="1" applyFill="1" applyBorder="1" applyAlignment="1" applyProtection="1">
      <protection locked="0"/>
    </xf>
    <xf numFmtId="0" fontId="5" fillId="6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30" fillId="0" borderId="0" xfId="3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/>
    <xf numFmtId="0" fontId="3" fillId="6" borderId="0" xfId="0" applyFont="1" applyFill="1" applyBorder="1" applyProtection="1"/>
    <xf numFmtId="0" fontId="14" fillId="6" borderId="0" xfId="0" applyFont="1" applyFill="1" applyProtection="1"/>
    <xf numFmtId="173" fontId="3" fillId="6" borderId="0" xfId="0" applyNumberFormat="1" applyFont="1" applyFill="1" applyBorder="1" applyProtection="1">
      <protection locked="0"/>
    </xf>
    <xf numFmtId="169" fontId="4" fillId="0" borderId="0" xfId="6" applyNumberFormat="1" applyFont="1" applyFill="1" applyBorder="1" applyAlignment="1">
      <alignment horizontal="right" vertical="center"/>
    </xf>
    <xf numFmtId="169" fontId="31" fillId="0" borderId="0" xfId="3" applyNumberFormat="1" applyFont="1" applyBorder="1" applyAlignment="1">
      <alignment vertical="center"/>
    </xf>
    <xf numFmtId="169" fontId="4" fillId="0" borderId="0" xfId="3" applyNumberFormat="1" applyFont="1" applyFill="1" applyBorder="1" applyAlignment="1">
      <alignment vertical="center"/>
    </xf>
    <xf numFmtId="169" fontId="4" fillId="0" borderId="0" xfId="6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/>
    </xf>
    <xf numFmtId="169" fontId="31" fillId="0" borderId="0" xfId="3" applyNumberFormat="1" applyFont="1" applyFill="1" applyBorder="1" applyAlignment="1">
      <alignment vertical="center"/>
    </xf>
    <xf numFmtId="169" fontId="32" fillId="0" borderId="0" xfId="3" applyNumberFormat="1" applyFont="1" applyFill="1" applyBorder="1" applyAlignment="1">
      <alignment vertical="center"/>
    </xf>
    <xf numFmtId="169" fontId="4" fillId="0" borderId="28" xfId="6" applyNumberFormat="1" applyFont="1" applyFill="1" applyBorder="1" applyAlignment="1">
      <alignment horizontal="left" vertical="center" wrapText="1"/>
    </xf>
    <xf numFmtId="169" fontId="4" fillId="0" borderId="28" xfId="6" applyNumberFormat="1" applyFont="1" applyFill="1" applyBorder="1" applyAlignment="1">
      <alignment horizontal="right" vertical="center"/>
    </xf>
    <xf numFmtId="3" fontId="6" fillId="0" borderId="28" xfId="3" applyNumberFormat="1" applyFont="1" applyFill="1" applyBorder="1" applyAlignment="1">
      <alignment horizontal="right" vertical="center"/>
    </xf>
    <xf numFmtId="169" fontId="33" fillId="7" borderId="29" xfId="6" applyNumberFormat="1" applyFont="1" applyFill="1" applyBorder="1" applyAlignment="1">
      <alignment horizontal="left" vertical="center" wrapText="1"/>
    </xf>
    <xf numFmtId="169" fontId="34" fillId="0" borderId="30" xfId="7" applyNumberFormat="1" applyFont="1" applyFill="1" applyBorder="1" applyAlignment="1">
      <alignment horizontal="center" vertical="center" wrapText="1"/>
    </xf>
    <xf numFmtId="169" fontId="34" fillId="0" borderId="30" xfId="6" applyNumberFormat="1" applyFont="1" applyFill="1" applyBorder="1" applyAlignment="1">
      <alignment horizontal="center" vertical="center" wrapText="1"/>
    </xf>
    <xf numFmtId="169" fontId="34" fillId="0" borderId="31" xfId="7" applyNumberFormat="1" applyFont="1" applyFill="1" applyBorder="1" applyAlignment="1">
      <alignment horizontal="center" vertical="center" wrapText="1"/>
    </xf>
    <xf numFmtId="169" fontId="34" fillId="0" borderId="32" xfId="7" applyNumberFormat="1" applyFont="1" applyFill="1" applyBorder="1" applyAlignment="1">
      <alignment horizontal="center" vertical="center" wrapText="1"/>
    </xf>
    <xf numFmtId="0" fontId="34" fillId="0" borderId="33" xfId="3" applyFont="1" applyFill="1" applyBorder="1" applyAlignment="1">
      <alignment vertical="center"/>
    </xf>
    <xf numFmtId="165" fontId="34" fillId="0" borderId="26" xfId="3" applyNumberFormat="1" applyFont="1" applyFill="1" applyBorder="1" applyAlignment="1">
      <alignment horizontal="right" vertical="center"/>
    </xf>
    <xf numFmtId="165" fontId="34" fillId="0" borderId="34" xfId="3" applyNumberFormat="1" applyFont="1" applyFill="1" applyBorder="1" applyAlignment="1">
      <alignment horizontal="right" vertical="center"/>
    </xf>
    <xf numFmtId="165" fontId="5" fillId="0" borderId="35" xfId="3" applyNumberFormat="1" applyFont="1" applyFill="1" applyBorder="1" applyAlignment="1">
      <alignment horizontal="right" vertical="center"/>
    </xf>
    <xf numFmtId="0" fontId="34" fillId="0" borderId="36" xfId="3" applyFont="1" applyFill="1" applyBorder="1" applyAlignment="1">
      <alignment vertical="center"/>
    </xf>
    <xf numFmtId="165" fontId="34" fillId="0" borderId="27" xfId="3" applyNumberFormat="1" applyFont="1" applyFill="1" applyBorder="1" applyAlignment="1">
      <alignment vertical="center"/>
    </xf>
    <xf numFmtId="165" fontId="34" fillId="0" borderId="37" xfId="3" applyNumberFormat="1" applyFont="1" applyFill="1" applyBorder="1" applyAlignment="1">
      <alignment vertical="center"/>
    </xf>
    <xf numFmtId="165" fontId="5" fillId="0" borderId="38" xfId="3" applyNumberFormat="1" applyFont="1" applyFill="1" applyBorder="1" applyAlignment="1">
      <alignment vertical="center"/>
    </xf>
    <xf numFmtId="0" fontId="33" fillId="0" borderId="36" xfId="3" applyFont="1" applyFill="1" applyBorder="1" applyAlignment="1">
      <alignment vertical="center"/>
    </xf>
    <xf numFmtId="165" fontId="33" fillId="0" borderId="27" xfId="3" applyNumberFormat="1" applyFont="1" applyFill="1" applyBorder="1" applyAlignment="1">
      <alignment horizontal="right" vertical="center"/>
    </xf>
    <xf numFmtId="165" fontId="5" fillId="0" borderId="38" xfId="3" applyNumberFormat="1" applyFont="1" applyFill="1" applyBorder="1" applyAlignment="1">
      <alignment horizontal="right" vertical="center"/>
    </xf>
    <xf numFmtId="0" fontId="34" fillId="0" borderId="36" xfId="3" applyFont="1" applyFill="1" applyBorder="1" applyAlignment="1">
      <alignment vertical="center" wrapText="1"/>
    </xf>
    <xf numFmtId="0" fontId="6" fillId="0" borderId="36" xfId="3" applyFont="1" applyFill="1" applyBorder="1" applyAlignment="1">
      <alignment vertical="center" wrapText="1"/>
    </xf>
    <xf numFmtId="165" fontId="37" fillId="0" borderId="27" xfId="3" applyNumberFormat="1" applyFont="1" applyFill="1" applyBorder="1" applyAlignment="1">
      <alignment horizontal="right" vertical="center"/>
    </xf>
    <xf numFmtId="165" fontId="37" fillId="0" borderId="37" xfId="3" applyNumberFormat="1" applyFont="1" applyFill="1" applyBorder="1" applyAlignment="1">
      <alignment horizontal="right" vertical="center"/>
    </xf>
    <xf numFmtId="0" fontId="33" fillId="0" borderId="36" xfId="3" applyFont="1" applyFill="1" applyBorder="1" applyAlignment="1">
      <alignment vertical="center" wrapText="1"/>
    </xf>
    <xf numFmtId="165" fontId="33" fillId="0" borderId="37" xfId="3" applyNumberFormat="1" applyFont="1" applyFill="1" applyBorder="1" applyAlignment="1">
      <alignment horizontal="right" vertical="center"/>
    </xf>
    <xf numFmtId="0" fontId="33" fillId="0" borderId="39" xfId="3" applyFont="1" applyFill="1" applyBorder="1" applyAlignment="1">
      <alignment vertical="center" wrapText="1"/>
    </xf>
    <xf numFmtId="165" fontId="33" fillId="0" borderId="40" xfId="3" applyNumberFormat="1" applyFont="1" applyFill="1" applyBorder="1" applyAlignment="1">
      <alignment horizontal="right" vertical="center"/>
    </xf>
    <xf numFmtId="165" fontId="5" fillId="0" borderId="41" xfId="3" applyNumberFormat="1" applyFont="1" applyFill="1" applyBorder="1" applyAlignment="1">
      <alignment horizontal="right" vertical="center"/>
    </xf>
    <xf numFmtId="0" fontId="38" fillId="0" borderId="42" xfId="3" applyFont="1" applyFill="1" applyBorder="1" applyAlignment="1">
      <alignment vertical="center" wrapText="1"/>
    </xf>
    <xf numFmtId="165" fontId="38" fillId="0" borderId="26" xfId="3" applyNumberFormat="1" applyFont="1" applyFill="1" applyBorder="1" applyAlignment="1">
      <alignment horizontal="right" vertical="center"/>
    </xf>
    <xf numFmtId="165" fontId="38" fillId="0" borderId="35" xfId="3" applyNumberFormat="1" applyFont="1" applyFill="1" applyBorder="1" applyAlignment="1">
      <alignment horizontal="right" vertical="center"/>
    </xf>
    <xf numFmtId="0" fontId="4" fillId="0" borderId="36" xfId="3" applyFont="1" applyFill="1" applyBorder="1" applyAlignment="1">
      <alignment vertical="center" wrapText="1"/>
    </xf>
    <xf numFmtId="0" fontId="6" fillId="0" borderId="43" xfId="3" applyFont="1" applyFill="1" applyBorder="1" applyAlignment="1">
      <alignment vertical="center" wrapText="1"/>
    </xf>
    <xf numFmtId="165" fontId="13" fillId="0" borderId="40" xfId="3" applyNumberFormat="1" applyFont="1" applyFill="1" applyBorder="1" applyAlignment="1">
      <alignment horizontal="right" vertical="center"/>
    </xf>
    <xf numFmtId="165" fontId="38" fillId="0" borderId="41" xfId="3" applyNumberFormat="1" applyFont="1" applyFill="1" applyBorder="1" applyAlignment="1">
      <alignment horizontal="right" vertical="center"/>
    </xf>
    <xf numFmtId="0" fontId="4" fillId="0" borderId="43" xfId="3" applyFont="1" applyFill="1" applyBorder="1" applyAlignment="1">
      <alignment vertical="center" wrapText="1"/>
    </xf>
    <xf numFmtId="165" fontId="4" fillId="0" borderId="44" xfId="3" applyNumberFormat="1" applyFont="1" applyFill="1" applyBorder="1" applyAlignment="1">
      <alignment horizontal="right" vertical="center"/>
    </xf>
    <xf numFmtId="165" fontId="5" fillId="0" borderId="45" xfId="3" applyNumberFormat="1" applyFont="1" applyFill="1" applyBorder="1" applyAlignment="1">
      <alignment horizontal="right" vertical="center"/>
    </xf>
    <xf numFmtId="0" fontId="34" fillId="0" borderId="29" xfId="3" applyFont="1" applyFill="1" applyBorder="1" applyAlignment="1">
      <alignment vertical="center" wrapText="1"/>
    </xf>
    <xf numFmtId="165" fontId="34" fillId="0" borderId="30" xfId="3" applyNumberFormat="1" applyFont="1" applyFill="1" applyBorder="1" applyAlignment="1">
      <alignment horizontal="right" vertical="center"/>
    </xf>
    <xf numFmtId="165" fontId="5" fillId="0" borderId="32" xfId="3" applyNumberFormat="1" applyFont="1" applyFill="1" applyBorder="1" applyAlignment="1">
      <alignment horizontal="right" vertical="center"/>
    </xf>
    <xf numFmtId="0" fontId="5" fillId="0" borderId="36" xfId="3" applyFont="1" applyFill="1" applyBorder="1" applyAlignment="1">
      <alignment vertical="center" wrapText="1"/>
    </xf>
    <xf numFmtId="165" fontId="31" fillId="0" borderId="24" xfId="3" applyNumberFormat="1" applyFont="1" applyFill="1" applyBorder="1" applyAlignment="1">
      <alignment vertical="center"/>
    </xf>
    <xf numFmtId="165" fontId="32" fillId="0" borderId="46" xfId="3" applyNumberFormat="1" applyFont="1" applyFill="1" applyBorder="1" applyAlignment="1">
      <alignment vertical="center"/>
    </xf>
    <xf numFmtId="169" fontId="36" fillId="0" borderId="0" xfId="3" applyNumberFormat="1" applyFont="1" applyFill="1" applyBorder="1" applyAlignment="1">
      <alignment vertical="center"/>
    </xf>
    <xf numFmtId="165" fontId="18" fillId="0" borderId="27" xfId="3" applyNumberFormat="1" applyFont="1" applyFill="1" applyBorder="1" applyAlignment="1">
      <alignment horizontal="right" vertical="center"/>
    </xf>
    <xf numFmtId="0" fontId="33" fillId="0" borderId="33" xfId="3" applyFont="1" applyFill="1" applyBorder="1" applyAlignment="1">
      <alignment vertical="center" wrapText="1"/>
    </xf>
    <xf numFmtId="0" fontId="34" fillId="0" borderId="43" xfId="3" applyFont="1" applyFill="1" applyBorder="1" applyAlignment="1">
      <alignment vertical="center" wrapText="1"/>
    </xf>
    <xf numFmtId="165" fontId="34" fillId="0" borderId="44" xfId="3" applyNumberFormat="1" applyFont="1" applyFill="1" applyBorder="1" applyAlignment="1">
      <alignment horizontal="right" vertical="center"/>
    </xf>
    <xf numFmtId="0" fontId="34" fillId="0" borderId="47" xfId="3" applyFont="1" applyFill="1" applyBorder="1" applyAlignment="1">
      <alignment vertical="center" wrapText="1"/>
    </xf>
    <xf numFmtId="165" fontId="34" fillId="0" borderId="0" xfId="3" applyNumberFormat="1" applyFont="1" applyFill="1" applyBorder="1" applyAlignment="1">
      <alignment horizontal="right" vertical="center"/>
    </xf>
    <xf numFmtId="165" fontId="5" fillId="0" borderId="48" xfId="3" applyNumberFormat="1" applyFont="1" applyFill="1" applyBorder="1" applyAlignment="1">
      <alignment horizontal="right" vertical="center"/>
    </xf>
    <xf numFmtId="165" fontId="34" fillId="0" borderId="27" xfId="3" applyNumberFormat="1" applyFont="1" applyFill="1" applyBorder="1" applyAlignment="1">
      <alignment horizontal="right" vertical="center"/>
    </xf>
    <xf numFmtId="165" fontId="38" fillId="0" borderId="38" xfId="3" applyNumberFormat="1" applyFont="1" applyFill="1" applyBorder="1" applyAlignment="1">
      <alignment horizontal="right" vertical="center"/>
    </xf>
    <xf numFmtId="0" fontId="13" fillId="0" borderId="36" xfId="3" applyFont="1" applyFill="1" applyBorder="1" applyAlignment="1">
      <alignment vertical="center" wrapText="1"/>
    </xf>
    <xf numFmtId="165" fontId="38" fillId="0" borderId="27" xfId="3" applyNumberFormat="1" applyFont="1" applyFill="1" applyBorder="1" applyAlignment="1">
      <alignment horizontal="right" vertical="center"/>
    </xf>
    <xf numFmtId="165" fontId="33" fillId="0" borderId="23" xfId="3" applyNumberFormat="1" applyFont="1" applyFill="1" applyBorder="1" applyAlignment="1">
      <alignment horizontal="right" vertical="center"/>
    </xf>
    <xf numFmtId="165" fontId="5" fillId="0" borderId="49" xfId="3" applyNumberFormat="1" applyFont="1" applyFill="1" applyBorder="1" applyAlignment="1">
      <alignment horizontal="right" vertical="center"/>
    </xf>
    <xf numFmtId="165" fontId="33" fillId="0" borderId="50" xfId="3" applyNumberFormat="1" applyFont="1" applyFill="1" applyBorder="1" applyAlignment="1">
      <alignment horizontal="right" vertical="center"/>
    </xf>
    <xf numFmtId="0" fontId="4" fillId="0" borderId="33" xfId="3" applyFont="1" applyFill="1" applyBorder="1" applyAlignment="1">
      <alignment vertical="center" wrapText="1"/>
    </xf>
    <xf numFmtId="165" fontId="33" fillId="0" borderId="44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vertical="center" wrapText="1"/>
    </xf>
    <xf numFmtId="167" fontId="34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 wrapText="1"/>
    </xf>
    <xf numFmtId="167" fontId="21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 wrapText="1"/>
    </xf>
    <xf numFmtId="169" fontId="21" fillId="0" borderId="0" xfId="3" applyNumberFormat="1" applyFont="1" applyFill="1" applyBorder="1" applyAlignment="1">
      <alignment horizontal="right" vertical="center"/>
    </xf>
    <xf numFmtId="169" fontId="5" fillId="0" borderId="0" xfId="3" applyNumberFormat="1" applyFont="1" applyFill="1" applyBorder="1" applyAlignment="1">
      <alignment vertical="center" wrapText="1"/>
    </xf>
    <xf numFmtId="169" fontId="5" fillId="0" borderId="0" xfId="3" applyNumberFormat="1" applyFont="1" applyFill="1" applyBorder="1" applyAlignment="1">
      <alignment vertical="center"/>
    </xf>
    <xf numFmtId="169" fontId="5" fillId="0" borderId="0" xfId="3" applyNumberFormat="1" applyFont="1" applyFill="1" applyBorder="1" applyAlignment="1">
      <alignment horizontal="right" vertical="center"/>
    </xf>
    <xf numFmtId="169" fontId="35" fillId="0" borderId="0" xfId="3" applyNumberFormat="1" applyFont="1" applyFill="1" applyBorder="1" applyAlignment="1">
      <alignment vertical="center"/>
    </xf>
    <xf numFmtId="169" fontId="31" fillId="0" borderId="0" xfId="3" applyNumberFormat="1" applyFont="1" applyFill="1" applyBorder="1" applyAlignment="1">
      <alignment horizontal="right" vertical="center"/>
    </xf>
    <xf numFmtId="169" fontId="31" fillId="0" borderId="0" xfId="3" applyNumberFormat="1" applyFont="1" applyBorder="1" applyAlignment="1">
      <alignment horizontal="left" vertical="center" wrapText="1"/>
    </xf>
    <xf numFmtId="0" fontId="5" fillId="0" borderId="0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3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169" fontId="5" fillId="0" borderId="0" xfId="6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/>
    </xf>
    <xf numFmtId="3" fontId="25" fillId="0" borderId="0" xfId="0" applyNumberFormat="1" applyFont="1" applyFill="1" applyBorder="1" applyAlignment="1" applyProtection="1">
      <alignment horizontal="left" wrapText="1"/>
    </xf>
    <xf numFmtId="165" fontId="4" fillId="0" borderId="0" xfId="0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6" fillId="0" borderId="7" xfId="0" applyFont="1" applyBorder="1" applyAlignment="1" applyProtection="1">
      <alignment horizontal="center" vertical="center"/>
    </xf>
  </cellXfs>
  <cellStyles count="8">
    <cellStyle name="Comma 112" xfId="5" xr:uid="{79AA2F1F-61B4-4C9B-B951-ABEAC377AEB7}"/>
    <cellStyle name="Normal" xfId="0" builtinId="0"/>
    <cellStyle name="Normal 118 2" xfId="2" xr:uid="{752B5072-7400-49A2-939B-654E3715BF15}"/>
    <cellStyle name="Normal 120 3" xfId="3" xr:uid="{DEE02436-6D38-4C44-A292-1D46E2801620}"/>
    <cellStyle name="Percent" xfId="1" builtinId="5"/>
    <cellStyle name="Обычный_God_Формы фин.отчетности_BWU_09_11_03" xfId="6" xr:uid="{E594B9C0-72E2-4224-B32A-E090768505F8}"/>
    <cellStyle name="Обычный_Формы ФО для НПФ" xfId="7" xr:uid="{AC10354E-A5FB-4230-A531-C626EFD20230}"/>
    <cellStyle name="Финансовый 2 2 2" xfId="4" xr:uid="{7057D5D3-529C-4451-AE09-DC489064C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  <sheetName val="explanations-PB"/>
    </sheetNames>
    <definedNames>
      <definedName name="bjgghghd" refersTo="#REF!"/>
      <definedName name="jhjhkjkjugyugyh" refersTo="#REF!"/>
      <definedName name="jkjkjkjllk" refersTo="#REF!"/>
      <definedName name="jkjkjkljlkj" refersTo="#REF!"/>
      <definedName name="kkewdfkewdew" refersTo="#REF!"/>
      <definedName name="kwjdkwjdwqdq" refersTo="#REF!"/>
      <definedName name="Macro" refersTo="#REF!"/>
      <definedName name="Macros" refersTo="#REF!"/>
      <definedName name="podg" refersTo="#REF!"/>
      <definedName name="podgotovka" refersTo="#REF!"/>
      <definedName name="алоакулаку" refersTo="#REF!"/>
      <definedName name="ауоалцуовй" refersTo="#REF!"/>
      <definedName name="ввуцлвдцйвый" refersTo="#REF!"/>
      <definedName name="вдлуцлвдуцв" refersTo="#REF!"/>
      <definedName name="влвуцлвувуц" refersTo="#REF!"/>
      <definedName name="влуцвлуцовуц" refersTo="#REF!"/>
      <definedName name="влуцвлцувувуц" refersTo="#REF!"/>
      <definedName name="влуцвудвуцв" refersTo="#REF!"/>
      <definedName name="влцовлцоувцув" refersTo="#REF!"/>
      <definedName name="влцуввуцвуц" refersTo="#REF!"/>
      <definedName name="воцлвоцвцв" refersTo="#REF!"/>
      <definedName name="вудвуцдвцйв" refersTo="#REF!"/>
      <definedName name="вуцвлцувц" refersTo="#REF!"/>
      <definedName name="вуцдлвудвл" refersTo="#REF!"/>
      <definedName name="вуцдлвуцдвуц" refersTo="#REF!"/>
      <definedName name="вуцлвлуцовц" refersTo="#REF!"/>
      <definedName name="вцвжцйдвцйвй" refersTo="#REF!"/>
      <definedName name="вцвоуцвуцвуцв" refersTo="#REF!"/>
      <definedName name="вцйвйдвйцвйцв" refersTo="#REF!"/>
      <definedName name="гсрнгсцсц" refersTo="#REF!"/>
      <definedName name="длдвуцвц" refersTo="#REF!"/>
      <definedName name="дщлвзвцйвйв" refersTo="#REF!"/>
      <definedName name="ззцщвцйщвцйв" refersTo="#REF!"/>
      <definedName name="к4к43щкш43кщ" refersTo="#REF!"/>
      <definedName name="лаолуцоввц" refersTo="#REF!"/>
      <definedName name="лвлвдувув" refersTo="#REF!"/>
      <definedName name="лвоцв23" refersTo="#REF!"/>
      <definedName name="лдлуцдвдвцвуц" refersTo="#REF!"/>
      <definedName name="лдлцулуд3у" refersTo="#REF!"/>
      <definedName name="ллдлдвйцвцй" refersTo="#REF!"/>
      <definedName name="ловлуцовлув" refersTo="#REF!"/>
      <definedName name="лолаулаак" refersTo="#REF!"/>
      <definedName name="Макрос1" refersTo="#REF!"/>
      <definedName name="Макрос11" refersTo="#REF!"/>
      <definedName name="овуцлвдлцйлвйц" refersTo="#REF!"/>
      <definedName name="олвоуцлвцв" refersTo="#REF!"/>
      <definedName name="олвцулвувуцц" refersTo="#REF!"/>
      <definedName name="оувшцгвшуцвуц" refersTo="#REF!"/>
      <definedName name="Подготовка_к_печати_и_сохранение0710" refersTo="#REF!"/>
      <definedName name="свнсвнсвысц" refersTo="#REF!"/>
      <definedName name="Сводный_баланс_н_п_с" refersTo="#REF!"/>
      <definedName name="тлвоцлволцц" refersTo="#REF!"/>
      <definedName name="Флажок16_Щелкнуть" refersTo="#REF!"/>
      <definedName name="цлйщцвцйвцйв" refersTo="#REF!"/>
      <definedName name="швоуовуцвлуц" refersTo="#REF!"/>
      <definedName name="щ0вцйвйвйцвйц" refersTo="#REF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983DB-7828-4494-BC77-53526685D690}">
  <sheetPr>
    <pageSetUpPr autoPageBreaks="0"/>
  </sheetPr>
  <dimension ref="A3:W155"/>
  <sheetViews>
    <sheetView view="pageBreakPreview" topLeftCell="A22" zoomScale="60" zoomScaleNormal="100" workbookViewId="0">
      <selection activeCell="Q34" sqref="Q34"/>
    </sheetView>
  </sheetViews>
  <sheetFormatPr defaultRowHeight="18.75" customHeight="1" x14ac:dyDescent="0.25"/>
  <cols>
    <col min="1" max="1" width="9.140625" style="1" customWidth="1"/>
    <col min="2" max="2" width="118.28515625" style="2" customWidth="1"/>
    <col min="3" max="3" width="12.7109375" style="2" customWidth="1"/>
    <col min="4" max="5" width="20.7109375" style="2" customWidth="1"/>
    <col min="6" max="6" width="10.42578125" style="1" customWidth="1"/>
    <col min="7" max="7" width="21.85546875" style="1" customWidth="1"/>
    <col min="8" max="8" width="21.28515625" style="1" bestFit="1" customWidth="1"/>
    <col min="9" max="9" width="23" style="1" bestFit="1" customWidth="1"/>
    <col min="10" max="10" width="23" style="1" customWidth="1"/>
    <col min="11" max="11" width="23" style="3" bestFit="1" customWidth="1"/>
    <col min="12" max="12" width="12.42578125" style="2" customWidth="1"/>
    <col min="13" max="13" width="12.42578125" style="1" customWidth="1"/>
    <col min="14" max="14" width="10.28515625" style="1" customWidth="1"/>
    <col min="15" max="15" width="11.28515625" style="1" customWidth="1"/>
    <col min="16" max="17" width="20.140625" style="1" customWidth="1"/>
    <col min="18" max="18" width="9.140625" style="1" customWidth="1"/>
    <col min="19" max="20" width="14.85546875" style="1" customWidth="1"/>
    <col min="21" max="21" width="9.140625" style="1" customWidth="1"/>
    <col min="22" max="22" width="12.28515625" style="1" bestFit="1" customWidth="1"/>
    <col min="23" max="16384" width="9.140625" style="1"/>
  </cols>
  <sheetData>
    <row r="3" spans="1:22" ht="18.75" customHeight="1" x14ac:dyDescent="0.25">
      <c r="B3" s="390" t="s">
        <v>0</v>
      </c>
      <c r="C3" s="390"/>
      <c r="D3" s="390"/>
      <c r="E3" s="390"/>
    </row>
    <row r="4" spans="1:22" ht="18.75" customHeight="1" x14ac:dyDescent="0.25">
      <c r="B4" s="390" t="s">
        <v>185</v>
      </c>
      <c r="C4" s="390"/>
      <c r="D4" s="390"/>
      <c r="E4" s="390"/>
    </row>
    <row r="5" spans="1:22" ht="18.75" customHeight="1" x14ac:dyDescent="0.25">
      <c r="B5" s="390" t="s">
        <v>189</v>
      </c>
      <c r="C5" s="390"/>
      <c r="D5" s="390"/>
      <c r="E5" s="390"/>
    </row>
    <row r="6" spans="1:22" ht="18.75" customHeight="1" x14ac:dyDescent="0.25">
      <c r="B6" s="390" t="s">
        <v>1</v>
      </c>
      <c r="C6" s="390"/>
      <c r="D6" s="390"/>
      <c r="E6" s="390"/>
    </row>
    <row r="7" spans="1:22" ht="18.75" customHeight="1" thickBot="1" x14ac:dyDescent="0.35">
      <c r="B7" s="5"/>
      <c r="C7" s="5"/>
      <c r="E7" s="6"/>
      <c r="F7" s="7"/>
    </row>
    <row r="8" spans="1:22" ht="38.25" customHeight="1" thickBot="1" x14ac:dyDescent="0.3">
      <c r="B8" s="8"/>
      <c r="C8" s="9" t="s">
        <v>2</v>
      </c>
      <c r="D8" s="10" t="s">
        <v>192</v>
      </c>
      <c r="E8" s="10" t="s">
        <v>199</v>
      </c>
      <c r="R8" s="11"/>
    </row>
    <row r="9" spans="1:22" ht="18.75" customHeight="1" x14ac:dyDescent="0.25">
      <c r="A9" s="2"/>
      <c r="B9" s="12" t="s">
        <v>3</v>
      </c>
      <c r="C9" s="12"/>
      <c r="D9" s="13"/>
      <c r="E9" s="13"/>
    </row>
    <row r="10" spans="1:22" ht="18.75" customHeight="1" x14ac:dyDescent="0.25">
      <c r="A10" s="2"/>
      <c r="B10" s="14" t="s">
        <v>4</v>
      </c>
      <c r="C10" s="15">
        <v>19</v>
      </c>
      <c r="D10" s="16">
        <v>1158235</v>
      </c>
      <c r="E10" s="16">
        <v>1404257</v>
      </c>
      <c r="G10" s="17"/>
      <c r="H10" s="17"/>
      <c r="I10" s="18"/>
      <c r="J10" s="18"/>
      <c r="K10" s="19"/>
      <c r="L10" s="3"/>
      <c r="S10" s="20"/>
      <c r="T10" s="20"/>
      <c r="U10" s="21"/>
      <c r="V10" s="21"/>
    </row>
    <row r="11" spans="1:22" ht="18.75" customHeight="1" x14ac:dyDescent="0.25">
      <c r="A11" s="2"/>
      <c r="B11" s="22" t="s">
        <v>5</v>
      </c>
      <c r="C11" s="23">
        <v>20</v>
      </c>
      <c r="D11" s="16">
        <v>8858</v>
      </c>
      <c r="E11" s="16">
        <v>12114</v>
      </c>
      <c r="G11" s="17"/>
      <c r="H11" s="17"/>
      <c r="I11" s="18"/>
      <c r="J11" s="18"/>
      <c r="K11" s="19"/>
      <c r="L11" s="3"/>
      <c r="S11" s="20"/>
      <c r="T11" s="20"/>
      <c r="U11" s="21"/>
      <c r="V11" s="21"/>
    </row>
    <row r="12" spans="1:22" ht="18.75" customHeight="1" x14ac:dyDescent="0.25">
      <c r="A12" s="2"/>
      <c r="B12" s="14" t="s">
        <v>6</v>
      </c>
      <c r="C12" s="15">
        <v>21</v>
      </c>
      <c r="D12" s="16">
        <v>35938</v>
      </c>
      <c r="E12" s="16">
        <v>83729</v>
      </c>
      <c r="G12" s="17"/>
      <c r="H12" s="17"/>
      <c r="I12" s="18"/>
      <c r="J12" s="18"/>
      <c r="K12" s="19"/>
      <c r="L12" s="3"/>
      <c r="S12" s="20"/>
      <c r="T12" s="20"/>
      <c r="U12" s="21"/>
      <c r="V12" s="21"/>
    </row>
    <row r="13" spans="1:22" x14ac:dyDescent="0.25">
      <c r="A13" s="2"/>
      <c r="B13" s="22" t="s">
        <v>7</v>
      </c>
      <c r="C13" s="23">
        <v>22</v>
      </c>
      <c r="D13" s="16">
        <v>76407</v>
      </c>
      <c r="E13" s="16">
        <v>39504</v>
      </c>
      <c r="G13" s="17"/>
      <c r="H13" s="17"/>
      <c r="I13" s="18"/>
      <c r="J13" s="18"/>
      <c r="K13" s="19"/>
      <c r="L13" s="3"/>
      <c r="S13" s="20"/>
      <c r="T13" s="20"/>
      <c r="U13" s="21"/>
      <c r="V13" s="21"/>
    </row>
    <row r="14" spans="1:22" x14ac:dyDescent="0.25">
      <c r="A14" s="2"/>
      <c r="B14" s="22" t="s">
        <v>8</v>
      </c>
      <c r="C14" s="23">
        <v>23</v>
      </c>
      <c r="D14" s="16">
        <v>540749</v>
      </c>
      <c r="E14" s="16">
        <f>336193-G14</f>
        <v>336193</v>
      </c>
      <c r="F14" s="24"/>
      <c r="H14" s="17"/>
      <c r="I14" s="18"/>
      <c r="J14" s="18"/>
      <c r="K14" s="19"/>
      <c r="L14" s="3"/>
      <c r="S14" s="20"/>
      <c r="T14" s="20"/>
      <c r="U14" s="21"/>
      <c r="V14" s="21"/>
    </row>
    <row r="15" spans="1:22" s="26" customFormat="1" ht="18.75" customHeight="1" x14ac:dyDescent="0.25">
      <c r="A15" s="25"/>
      <c r="B15" s="14" t="s">
        <v>9</v>
      </c>
      <c r="C15" s="15">
        <v>24</v>
      </c>
      <c r="D15" s="16">
        <v>849955</v>
      </c>
      <c r="E15" s="16">
        <v>989563</v>
      </c>
      <c r="F15" s="1"/>
      <c r="G15" s="17"/>
      <c r="H15" s="17"/>
      <c r="I15" s="18"/>
      <c r="J15" s="18"/>
      <c r="K15" s="19"/>
      <c r="L15" s="3"/>
      <c r="S15" s="27"/>
      <c r="T15" s="27"/>
      <c r="U15" s="21"/>
      <c r="V15" s="21"/>
    </row>
    <row r="16" spans="1:22" ht="18.75" customHeight="1" x14ac:dyDescent="0.25">
      <c r="A16" s="2"/>
      <c r="B16" s="28" t="s">
        <v>10</v>
      </c>
      <c r="C16" s="29"/>
      <c r="D16" s="16">
        <v>104159</v>
      </c>
      <c r="E16" s="16">
        <v>103114</v>
      </c>
      <c r="G16" s="17"/>
      <c r="H16" s="17"/>
      <c r="I16" s="18"/>
      <c r="J16" s="18"/>
      <c r="K16" s="19"/>
      <c r="L16" s="3"/>
      <c r="S16" s="20"/>
      <c r="T16" s="20"/>
      <c r="U16" s="21"/>
      <c r="V16" s="21"/>
    </row>
    <row r="17" spans="1:22" ht="18.75" customHeight="1" x14ac:dyDescent="0.25">
      <c r="A17" s="2"/>
      <c r="B17" s="14" t="s">
        <v>11</v>
      </c>
      <c r="C17" s="15"/>
      <c r="D17" s="16">
        <v>840</v>
      </c>
      <c r="E17" s="16">
        <v>779</v>
      </c>
      <c r="G17" s="17"/>
      <c r="H17" s="17"/>
      <c r="I17" s="18"/>
      <c r="J17" s="18"/>
      <c r="K17" s="19"/>
      <c r="L17" s="3"/>
      <c r="S17" s="20"/>
      <c r="T17" s="20"/>
      <c r="U17" s="21"/>
      <c r="V17" s="21"/>
    </row>
    <row r="18" spans="1:22" ht="18.75" customHeight="1" x14ac:dyDescent="0.25">
      <c r="A18" s="2"/>
      <c r="B18" s="14" t="s">
        <v>12</v>
      </c>
      <c r="C18" s="15"/>
      <c r="D18" s="16">
        <v>6932</v>
      </c>
      <c r="E18" s="16">
        <v>3871</v>
      </c>
      <c r="G18" s="17"/>
      <c r="H18" s="17"/>
      <c r="I18" s="18"/>
      <c r="J18" s="18"/>
      <c r="K18" s="19"/>
      <c r="L18" s="3"/>
      <c r="S18" s="20"/>
      <c r="T18" s="20"/>
      <c r="U18" s="21"/>
      <c r="V18" s="21"/>
    </row>
    <row r="19" spans="1:22" ht="18.75" customHeight="1" x14ac:dyDescent="0.25">
      <c r="A19" s="2"/>
      <c r="B19" s="14" t="s">
        <v>13</v>
      </c>
      <c r="C19" s="15">
        <v>25</v>
      </c>
      <c r="D19" s="16">
        <v>81647</v>
      </c>
      <c r="E19" s="16">
        <v>101019</v>
      </c>
      <c r="G19" s="17"/>
      <c r="H19" s="17"/>
      <c r="I19" s="18"/>
      <c r="J19" s="18"/>
      <c r="K19" s="19"/>
      <c r="L19" s="3"/>
      <c r="S19" s="20"/>
      <c r="T19" s="20"/>
      <c r="U19" s="21"/>
      <c r="V19" s="21"/>
    </row>
    <row r="20" spans="1:22" ht="18.75" customHeight="1" x14ac:dyDescent="0.25">
      <c r="A20" s="2"/>
      <c r="B20" s="14" t="s">
        <v>14</v>
      </c>
      <c r="C20" s="15">
        <v>26</v>
      </c>
      <c r="D20" s="16">
        <v>547</v>
      </c>
      <c r="E20" s="16">
        <v>4954</v>
      </c>
      <c r="G20" s="17"/>
      <c r="H20" s="17"/>
      <c r="I20" s="18"/>
      <c r="J20" s="18"/>
      <c r="K20" s="19"/>
      <c r="L20" s="3"/>
      <c r="S20" s="20"/>
      <c r="T20" s="20"/>
      <c r="U20" s="21"/>
      <c r="V20" s="21"/>
    </row>
    <row r="21" spans="1:22" ht="18.75" customHeight="1" x14ac:dyDescent="0.25">
      <c r="A21" s="2"/>
      <c r="B21" s="14" t="s">
        <v>15</v>
      </c>
      <c r="C21" s="15">
        <v>27</v>
      </c>
      <c r="D21" s="16">
        <v>37152</v>
      </c>
      <c r="E21" s="16">
        <v>10033</v>
      </c>
      <c r="G21" s="30"/>
      <c r="H21" s="17"/>
      <c r="I21" s="18"/>
      <c r="J21" s="18"/>
      <c r="K21" s="19"/>
      <c r="L21" s="3"/>
      <c r="S21" s="20"/>
      <c r="T21" s="20"/>
      <c r="U21" s="21"/>
      <c r="V21" s="21"/>
    </row>
    <row r="22" spans="1:22" ht="18.75" customHeight="1" x14ac:dyDescent="0.25">
      <c r="A22" s="2"/>
      <c r="B22" s="14" t="s">
        <v>16</v>
      </c>
      <c r="C22" s="15">
        <v>18</v>
      </c>
      <c r="D22" s="16">
        <v>163</v>
      </c>
      <c r="E22" s="16">
        <v>2154</v>
      </c>
      <c r="G22" s="17"/>
      <c r="H22" s="17"/>
      <c r="I22" s="18"/>
      <c r="J22" s="18"/>
      <c r="K22" s="19"/>
      <c r="L22" s="3"/>
      <c r="S22" s="20"/>
      <c r="T22" s="20"/>
      <c r="U22" s="21"/>
      <c r="V22" s="21"/>
    </row>
    <row r="23" spans="1:22" ht="18.75" customHeight="1" thickBot="1" x14ac:dyDescent="0.3">
      <c r="A23" s="2"/>
      <c r="B23" s="14" t="s">
        <v>17</v>
      </c>
      <c r="C23" s="15">
        <v>28</v>
      </c>
      <c r="D23" s="16">
        <v>94412</v>
      </c>
      <c r="E23" s="16">
        <f>80394+G23</f>
        <v>80394</v>
      </c>
      <c r="F23" s="24"/>
      <c r="G23" s="17"/>
      <c r="H23" s="17"/>
      <c r="I23" s="18"/>
      <c r="J23" s="18"/>
      <c r="K23" s="19"/>
      <c r="L23" s="3"/>
      <c r="S23" s="20"/>
      <c r="T23" s="20"/>
      <c r="U23" s="21"/>
      <c r="V23" s="21"/>
    </row>
    <row r="24" spans="1:22" ht="18.75" customHeight="1" thickBot="1" x14ac:dyDescent="0.3">
      <c r="A24" s="2"/>
      <c r="B24" s="31" t="s">
        <v>18</v>
      </c>
      <c r="C24" s="32"/>
      <c r="D24" s="33">
        <f>SUM(D10:D23)</f>
        <v>2995994</v>
      </c>
      <c r="E24" s="33">
        <f>SUM(E10:E23)</f>
        <v>3171678</v>
      </c>
      <c r="G24" s="17"/>
      <c r="H24" s="34"/>
      <c r="I24" s="18"/>
      <c r="J24" s="18"/>
      <c r="K24" s="19"/>
      <c r="L24" s="3"/>
      <c r="S24" s="20"/>
      <c r="T24" s="20"/>
      <c r="U24" s="21"/>
      <c r="V24" s="21"/>
    </row>
    <row r="25" spans="1:22" ht="18.75" customHeight="1" x14ac:dyDescent="0.25">
      <c r="A25" s="2"/>
      <c r="B25" s="35" t="s">
        <v>19</v>
      </c>
      <c r="C25" s="36"/>
      <c r="D25" s="37"/>
      <c r="E25" s="37"/>
      <c r="H25" s="34"/>
      <c r="I25" s="18"/>
      <c r="J25" s="18"/>
      <c r="K25" s="19"/>
      <c r="L25" s="3"/>
      <c r="S25" s="38"/>
      <c r="T25" s="38"/>
    </row>
    <row r="26" spans="1:22" ht="18.75" customHeight="1" x14ac:dyDescent="0.25">
      <c r="A26" s="2"/>
      <c r="B26" s="14" t="s">
        <v>20</v>
      </c>
      <c r="C26" s="15">
        <v>29</v>
      </c>
      <c r="D26" s="16">
        <v>54786</v>
      </c>
      <c r="E26" s="16">
        <v>85160</v>
      </c>
      <c r="G26" s="17"/>
      <c r="H26" s="17"/>
      <c r="I26" s="18"/>
      <c r="J26" s="18"/>
      <c r="K26" s="19"/>
      <c r="L26" s="3"/>
      <c r="S26" s="20"/>
      <c r="T26" s="20"/>
      <c r="U26" s="21"/>
      <c r="V26" s="21"/>
    </row>
    <row r="27" spans="1:22" ht="18.75" customHeight="1" x14ac:dyDescent="0.25">
      <c r="A27" s="2"/>
      <c r="B27" s="14" t="s">
        <v>21</v>
      </c>
      <c r="C27" s="15">
        <v>30</v>
      </c>
      <c r="D27" s="16">
        <v>9988</v>
      </c>
      <c r="E27" s="16">
        <v>2411</v>
      </c>
      <c r="G27" s="17"/>
      <c r="H27" s="17"/>
      <c r="I27" s="18"/>
      <c r="J27" s="18"/>
      <c r="K27" s="19"/>
      <c r="L27" s="3"/>
      <c r="S27" s="20"/>
      <c r="T27" s="20"/>
      <c r="U27" s="21"/>
      <c r="V27" s="21"/>
    </row>
    <row r="28" spans="1:22" ht="18.75" customHeight="1" x14ac:dyDescent="0.25">
      <c r="A28" s="2"/>
      <c r="B28" s="39" t="s">
        <v>22</v>
      </c>
      <c r="C28" s="40">
        <v>20</v>
      </c>
      <c r="D28" s="16">
        <v>414</v>
      </c>
      <c r="E28" s="16">
        <v>266</v>
      </c>
      <c r="G28" s="17"/>
      <c r="H28" s="17"/>
      <c r="I28" s="18"/>
      <c r="J28" s="18"/>
      <c r="K28" s="19"/>
      <c r="L28" s="3"/>
      <c r="S28" s="20"/>
      <c r="T28" s="20"/>
      <c r="U28" s="21"/>
      <c r="V28" s="21"/>
    </row>
    <row r="29" spans="1:22" ht="18.75" customHeight="1" x14ac:dyDescent="0.25">
      <c r="A29" s="2"/>
      <c r="B29" s="14" t="s">
        <v>23</v>
      </c>
      <c r="C29" s="15">
        <v>31</v>
      </c>
      <c r="D29" s="16">
        <v>1803593</v>
      </c>
      <c r="E29" s="16">
        <v>1896682</v>
      </c>
      <c r="G29" s="17"/>
      <c r="H29" s="17"/>
      <c r="I29" s="18"/>
      <c r="J29" s="18"/>
      <c r="K29" s="19"/>
      <c r="L29" s="3"/>
      <c r="S29" s="20"/>
      <c r="T29" s="20"/>
      <c r="U29" s="21"/>
      <c r="V29" s="21"/>
    </row>
    <row r="30" spans="1:22" ht="18.75" customHeight="1" x14ac:dyDescent="0.25">
      <c r="A30" s="2"/>
      <c r="B30" s="14" t="s">
        <v>24</v>
      </c>
      <c r="C30" s="15">
        <v>32</v>
      </c>
      <c r="D30" s="16">
        <v>244320</v>
      </c>
      <c r="E30" s="16">
        <v>231807</v>
      </c>
      <c r="G30" s="17"/>
      <c r="H30" s="17"/>
      <c r="I30" s="18"/>
      <c r="J30" s="18"/>
      <c r="K30" s="19"/>
      <c r="L30" s="3"/>
      <c r="S30" s="20"/>
      <c r="T30" s="20"/>
      <c r="U30" s="21"/>
      <c r="V30" s="21"/>
    </row>
    <row r="31" spans="1:22" ht="18.75" customHeight="1" x14ac:dyDescent="0.25">
      <c r="A31" s="2"/>
      <c r="B31" s="14" t="s">
        <v>25</v>
      </c>
      <c r="C31" s="15">
        <v>33</v>
      </c>
      <c r="D31" s="16">
        <v>188871</v>
      </c>
      <c r="E31" s="16">
        <v>199834</v>
      </c>
      <c r="G31" s="17"/>
      <c r="H31" s="17"/>
      <c r="I31" s="18"/>
      <c r="J31" s="18"/>
      <c r="K31" s="19"/>
      <c r="L31" s="3"/>
      <c r="S31" s="20"/>
      <c r="T31" s="20"/>
      <c r="U31" s="21"/>
      <c r="V31" s="21"/>
    </row>
    <row r="32" spans="1:22" ht="18.75" customHeight="1" x14ac:dyDescent="0.25">
      <c r="A32" s="2"/>
      <c r="B32" s="14" t="s">
        <v>26</v>
      </c>
      <c r="C32" s="15">
        <v>34</v>
      </c>
      <c r="D32" s="16">
        <v>12085</v>
      </c>
      <c r="E32" s="16">
        <v>16371</v>
      </c>
      <c r="F32" s="41"/>
      <c r="G32" s="17"/>
      <c r="H32" s="17"/>
      <c r="I32" s="18"/>
      <c r="J32" s="18"/>
      <c r="K32" s="19"/>
      <c r="L32" s="3"/>
      <c r="S32" s="20"/>
      <c r="T32" s="20"/>
      <c r="U32" s="21"/>
      <c r="V32" s="21"/>
    </row>
    <row r="33" spans="1:22" ht="18.75" customHeight="1" x14ac:dyDescent="0.25">
      <c r="A33" s="2"/>
      <c r="B33" s="14" t="s">
        <v>27</v>
      </c>
      <c r="C33" s="15"/>
      <c r="D33" s="16">
        <v>4937</v>
      </c>
      <c r="E33" s="16">
        <v>5325</v>
      </c>
      <c r="G33" s="17"/>
      <c r="H33" s="17"/>
      <c r="I33" s="18"/>
      <c r="J33" s="18"/>
      <c r="K33" s="19"/>
      <c r="L33" s="3"/>
      <c r="S33" s="20"/>
      <c r="T33" s="20"/>
      <c r="U33" s="21"/>
      <c r="V33" s="21"/>
    </row>
    <row r="34" spans="1:22" ht="18.75" customHeight="1" x14ac:dyDescent="0.25">
      <c r="A34" s="2"/>
      <c r="B34" s="14" t="s">
        <v>28</v>
      </c>
      <c r="C34" s="15"/>
      <c r="D34" s="16">
        <v>652</v>
      </c>
      <c r="E34" s="16">
        <v>701</v>
      </c>
      <c r="G34" s="17"/>
      <c r="H34" s="17"/>
      <c r="I34" s="18"/>
      <c r="J34" s="18"/>
      <c r="K34" s="19"/>
      <c r="L34" s="3"/>
      <c r="S34" s="20"/>
      <c r="T34" s="20"/>
      <c r="U34" s="21"/>
      <c r="V34" s="21"/>
    </row>
    <row r="35" spans="1:22" ht="18.75" customHeight="1" x14ac:dyDescent="0.25">
      <c r="A35" s="2"/>
      <c r="B35" s="14" t="s">
        <v>29</v>
      </c>
      <c r="C35" s="15">
        <v>18</v>
      </c>
      <c r="D35" s="16">
        <v>148788</v>
      </c>
      <c r="E35" s="16">
        <v>153631</v>
      </c>
      <c r="G35" s="17"/>
      <c r="H35" s="17"/>
      <c r="I35" s="18"/>
      <c r="J35" s="18"/>
      <c r="K35" s="19"/>
      <c r="L35" s="3"/>
      <c r="S35" s="20"/>
      <c r="T35" s="20"/>
      <c r="U35" s="21"/>
      <c r="V35" s="21"/>
    </row>
    <row r="36" spans="1:22" ht="18.75" customHeight="1" x14ac:dyDescent="0.25">
      <c r="A36" s="2"/>
      <c r="B36" s="14" t="s">
        <v>30</v>
      </c>
      <c r="C36" s="15"/>
      <c r="D36" s="16">
        <v>20276</v>
      </c>
      <c r="E36" s="16">
        <v>10202</v>
      </c>
      <c r="G36" s="17"/>
      <c r="H36" s="17"/>
      <c r="I36" s="18"/>
      <c r="J36" s="18"/>
      <c r="K36" s="19"/>
      <c r="L36" s="3"/>
      <c r="S36" s="20"/>
      <c r="T36" s="20"/>
      <c r="U36" s="21"/>
      <c r="V36" s="21"/>
    </row>
    <row r="37" spans="1:22" ht="18.75" customHeight="1" thickBot="1" x14ac:dyDescent="0.3">
      <c r="A37" s="2"/>
      <c r="B37" s="14" t="s">
        <v>31</v>
      </c>
      <c r="C37" s="15">
        <v>35</v>
      </c>
      <c r="D37" s="16">
        <v>30031</v>
      </c>
      <c r="E37" s="16">
        <v>29995</v>
      </c>
      <c r="F37" s="41"/>
      <c r="G37" s="17"/>
      <c r="H37" s="42"/>
      <c r="I37" s="18"/>
      <c r="J37" s="18"/>
      <c r="K37" s="19"/>
      <c r="L37" s="3"/>
      <c r="S37" s="20"/>
      <c r="T37" s="20"/>
      <c r="U37" s="21"/>
      <c r="V37" s="21"/>
    </row>
    <row r="38" spans="1:22" ht="18.75" customHeight="1" thickBot="1" x14ac:dyDescent="0.3">
      <c r="A38" s="2"/>
      <c r="B38" s="31" t="s">
        <v>32</v>
      </c>
      <c r="C38" s="32"/>
      <c r="D38" s="33">
        <f>SUM(D26:D37)</f>
        <v>2518741</v>
      </c>
      <c r="E38" s="33">
        <f>SUM(E26:E37)</f>
        <v>2632385</v>
      </c>
      <c r="H38" s="34"/>
      <c r="I38" s="18"/>
      <c r="J38" s="18"/>
      <c r="K38" s="19"/>
      <c r="L38" s="3"/>
      <c r="S38" s="20"/>
      <c r="T38" s="20"/>
      <c r="U38" s="21"/>
      <c r="V38" s="21"/>
    </row>
    <row r="39" spans="1:22" ht="18.75" customHeight="1" x14ac:dyDescent="0.25">
      <c r="A39" s="2"/>
      <c r="B39" s="43" t="s">
        <v>33</v>
      </c>
      <c r="C39" s="44">
        <v>36</v>
      </c>
      <c r="D39" s="45"/>
      <c r="E39" s="37"/>
      <c r="H39" s="34"/>
      <c r="I39" s="18"/>
      <c r="J39" s="18"/>
      <c r="K39" s="19"/>
      <c r="L39" s="3"/>
      <c r="S39" s="38"/>
      <c r="T39" s="38"/>
    </row>
    <row r="40" spans="1:22" ht="18.75" customHeight="1" x14ac:dyDescent="0.25">
      <c r="A40" s="2"/>
      <c r="B40" s="14" t="s">
        <v>34</v>
      </c>
      <c r="C40" s="15"/>
      <c r="D40" s="16">
        <v>258201</v>
      </c>
      <c r="E40" s="46">
        <v>258201</v>
      </c>
      <c r="G40" s="17"/>
      <c r="H40" s="17"/>
      <c r="I40" s="18"/>
      <c r="J40" s="18"/>
      <c r="K40" s="19"/>
      <c r="L40" s="3"/>
      <c r="S40" s="20"/>
      <c r="T40" s="20"/>
      <c r="U40" s="21"/>
      <c r="V40" s="21"/>
    </row>
    <row r="41" spans="1:22" ht="18.75" customHeight="1" x14ac:dyDescent="0.25">
      <c r="A41" s="2"/>
      <c r="B41" s="14" t="s">
        <v>35</v>
      </c>
      <c r="C41" s="15"/>
      <c r="D41" s="16">
        <v>-2638</v>
      </c>
      <c r="E41" s="46">
        <v>0</v>
      </c>
      <c r="G41" s="17"/>
      <c r="H41" s="17"/>
      <c r="I41" s="18"/>
      <c r="J41" s="18"/>
      <c r="K41" s="19"/>
      <c r="L41" s="3"/>
      <c r="S41" s="20"/>
      <c r="T41" s="20"/>
      <c r="U41" s="21"/>
      <c r="V41" s="21"/>
    </row>
    <row r="42" spans="1:22" ht="18.75" customHeight="1" x14ac:dyDescent="0.25">
      <c r="A42" s="2"/>
      <c r="B42" s="14" t="s">
        <v>36</v>
      </c>
      <c r="C42" s="15"/>
      <c r="D42" s="16">
        <v>764</v>
      </c>
      <c r="E42" s="46">
        <v>631</v>
      </c>
      <c r="G42" s="17"/>
      <c r="H42" s="17"/>
      <c r="I42" s="18"/>
      <c r="J42" s="18"/>
      <c r="K42" s="19"/>
      <c r="L42" s="3"/>
      <c r="S42" s="20"/>
      <c r="T42" s="20"/>
      <c r="U42" s="21"/>
      <c r="V42" s="21"/>
    </row>
    <row r="43" spans="1:22" ht="18.75" customHeight="1" x14ac:dyDescent="0.25">
      <c r="A43" s="2"/>
      <c r="B43" s="14" t="s">
        <v>37</v>
      </c>
      <c r="C43" s="15"/>
      <c r="D43" s="16">
        <v>1316</v>
      </c>
      <c r="E43" s="46">
        <v>1425</v>
      </c>
      <c r="F43" s="41"/>
      <c r="G43" s="17"/>
      <c r="H43" s="17"/>
      <c r="I43" s="18"/>
      <c r="J43" s="18"/>
      <c r="K43" s="19"/>
      <c r="L43" s="3"/>
      <c r="S43" s="20"/>
      <c r="T43" s="20"/>
      <c r="U43" s="21"/>
      <c r="V43" s="21"/>
    </row>
    <row r="44" spans="1:22" ht="18.75" customHeight="1" x14ac:dyDescent="0.25">
      <c r="A44" s="2"/>
      <c r="B44" s="14" t="s">
        <v>38</v>
      </c>
      <c r="C44" s="15"/>
      <c r="D44" s="16">
        <v>8334</v>
      </c>
      <c r="E44" s="46">
        <v>6187</v>
      </c>
      <c r="G44" s="17"/>
      <c r="H44" s="17"/>
      <c r="I44" s="18"/>
      <c r="J44" s="18"/>
      <c r="K44" s="19"/>
      <c r="L44" s="3"/>
      <c r="S44" s="20"/>
      <c r="T44" s="20"/>
      <c r="U44" s="21"/>
      <c r="V44" s="21"/>
    </row>
    <row r="45" spans="1:22" ht="18.75" customHeight="1" x14ac:dyDescent="0.25">
      <c r="A45" s="2"/>
      <c r="B45" s="14" t="s">
        <v>39</v>
      </c>
      <c r="C45" s="15"/>
      <c r="D45" s="16">
        <v>-268</v>
      </c>
      <c r="E45" s="46">
        <v>-764</v>
      </c>
      <c r="G45" s="17"/>
      <c r="H45" s="17"/>
      <c r="I45" s="18"/>
      <c r="J45" s="18"/>
      <c r="K45" s="19"/>
      <c r="L45" s="3"/>
      <c r="S45" s="20"/>
      <c r="T45" s="20"/>
      <c r="U45" s="21"/>
      <c r="V45" s="21"/>
    </row>
    <row r="46" spans="1:22" ht="18.75" customHeight="1" x14ac:dyDescent="0.2">
      <c r="A46" s="2"/>
      <c r="B46" s="39" t="s">
        <v>40</v>
      </c>
      <c r="C46" s="40"/>
      <c r="D46" s="16">
        <v>-137564</v>
      </c>
      <c r="E46" s="46">
        <v>-137564</v>
      </c>
      <c r="G46" s="17"/>
      <c r="H46" s="17"/>
      <c r="I46" s="18"/>
      <c r="J46" s="18"/>
      <c r="K46" s="19"/>
      <c r="L46" s="3"/>
      <c r="N46" s="47"/>
      <c r="O46" s="48"/>
      <c r="P46" s="49"/>
      <c r="Q46" s="49"/>
      <c r="S46" s="20"/>
      <c r="T46" s="20"/>
      <c r="U46" s="21"/>
      <c r="V46" s="21"/>
    </row>
    <row r="47" spans="1:22" ht="18.75" customHeight="1" x14ac:dyDescent="0.2">
      <c r="A47" s="2"/>
      <c r="B47" s="39" t="s">
        <v>41</v>
      </c>
      <c r="C47" s="40"/>
      <c r="D47" s="16">
        <v>2847</v>
      </c>
      <c r="E47" s="46">
        <v>0</v>
      </c>
      <c r="G47" s="17"/>
      <c r="H47" s="17"/>
      <c r="I47" s="18"/>
      <c r="J47" s="18"/>
      <c r="K47" s="19"/>
      <c r="L47" s="3"/>
      <c r="N47" s="47"/>
      <c r="O47" s="48"/>
      <c r="P47" s="49"/>
      <c r="Q47" s="49"/>
      <c r="S47" s="20"/>
      <c r="T47" s="20"/>
      <c r="U47" s="21"/>
      <c r="V47" s="21"/>
    </row>
    <row r="48" spans="1:22" ht="18.75" customHeight="1" thickBot="1" x14ac:dyDescent="0.35">
      <c r="A48" s="2"/>
      <c r="B48" s="50" t="s">
        <v>42</v>
      </c>
      <c r="C48" s="51"/>
      <c r="D48" s="52">
        <v>344132</v>
      </c>
      <c r="E48" s="53">
        <v>411178</v>
      </c>
      <c r="G48" s="17"/>
      <c r="H48" s="17"/>
      <c r="I48" s="18"/>
      <c r="J48" s="18"/>
      <c r="K48" s="19"/>
      <c r="L48" s="3"/>
      <c r="N48" s="54"/>
      <c r="O48" s="54"/>
      <c r="P48" s="54"/>
      <c r="Q48" s="54"/>
      <c r="S48" s="20"/>
      <c r="T48" s="20"/>
      <c r="U48" s="21"/>
      <c r="V48" s="21"/>
    </row>
    <row r="49" spans="2:23" ht="18.75" customHeight="1" thickBot="1" x14ac:dyDescent="0.3">
      <c r="B49" s="55" t="s">
        <v>201</v>
      </c>
      <c r="C49" s="56"/>
      <c r="D49" s="57">
        <f>SUM(D40:D48)</f>
        <v>475124</v>
      </c>
      <c r="E49" s="58">
        <f>SUM(E40:E48)</f>
        <v>539294</v>
      </c>
      <c r="G49" s="59"/>
      <c r="H49" s="34"/>
      <c r="I49" s="18"/>
      <c r="J49" s="18"/>
      <c r="K49" s="19"/>
      <c r="L49" s="3"/>
      <c r="S49" s="20"/>
      <c r="T49" s="20"/>
      <c r="U49" s="21"/>
      <c r="V49" s="21"/>
      <c r="W49" s="17"/>
    </row>
    <row r="50" spans="2:23" ht="18.75" customHeight="1" thickBot="1" x14ac:dyDescent="0.3">
      <c r="B50" s="60" t="s">
        <v>44</v>
      </c>
      <c r="C50" s="56"/>
      <c r="D50" s="61">
        <v>2129</v>
      </c>
      <c r="E50" s="62">
        <v>-1</v>
      </c>
      <c r="G50" s="17"/>
      <c r="H50" s="34"/>
      <c r="I50" s="18"/>
      <c r="J50" s="18"/>
      <c r="K50" s="19"/>
      <c r="L50" s="3"/>
      <c r="S50" s="20"/>
      <c r="T50" s="20"/>
      <c r="U50" s="21"/>
      <c r="V50" s="21"/>
    </row>
    <row r="51" spans="2:23" ht="18.75" customHeight="1" thickBot="1" x14ac:dyDescent="0.3">
      <c r="B51" s="63" t="s">
        <v>45</v>
      </c>
      <c r="C51" s="64"/>
      <c r="D51" s="58">
        <f>SUM(D49:D50)</f>
        <v>477253</v>
      </c>
      <c r="E51" s="58">
        <f>SUM(E49:E50)</f>
        <v>539293</v>
      </c>
      <c r="G51" s="65"/>
      <c r="H51" s="66"/>
      <c r="I51" s="18"/>
      <c r="J51" s="18"/>
      <c r="K51" s="19"/>
      <c r="L51" s="3"/>
      <c r="S51" s="20"/>
      <c r="T51" s="20"/>
      <c r="U51" s="21"/>
      <c r="V51" s="21"/>
    </row>
    <row r="52" spans="2:23" ht="18.75" customHeight="1" thickBot="1" x14ac:dyDescent="0.3">
      <c r="B52" s="67" t="s">
        <v>46</v>
      </c>
      <c r="C52" s="68"/>
      <c r="D52" s="33">
        <f>SUM(D51,D38)</f>
        <v>2995994</v>
      </c>
      <c r="E52" s="33">
        <f>SUM(E51,E38)</f>
        <v>3171678</v>
      </c>
      <c r="G52" s="69"/>
      <c r="H52" s="70"/>
      <c r="I52" s="18"/>
      <c r="J52" s="18"/>
      <c r="K52" s="19"/>
      <c r="L52" s="3"/>
      <c r="S52" s="20"/>
      <c r="T52" s="20"/>
      <c r="U52" s="21"/>
      <c r="V52" s="21"/>
    </row>
    <row r="53" spans="2:23" ht="18.75" customHeight="1" x14ac:dyDescent="0.25">
      <c r="B53" s="71"/>
      <c r="C53" s="72"/>
      <c r="D53" s="73"/>
      <c r="E53" s="73"/>
      <c r="G53" s="74"/>
      <c r="H53" s="74"/>
      <c r="I53" s="18"/>
      <c r="J53" s="18"/>
      <c r="K53" s="19"/>
      <c r="L53" s="3"/>
    </row>
    <row r="54" spans="2:23" ht="18.75" customHeight="1" x14ac:dyDescent="0.25">
      <c r="B54" s="75" t="s">
        <v>47</v>
      </c>
      <c r="C54" s="75"/>
      <c r="D54" s="76">
        <v>2872.12</v>
      </c>
      <c r="E54" s="76">
        <v>3221.5445209983</v>
      </c>
      <c r="G54" s="74"/>
      <c r="H54" s="74"/>
      <c r="I54" s="18"/>
      <c r="J54" s="18"/>
      <c r="K54" s="77"/>
      <c r="L54" s="3"/>
    </row>
    <row r="55" spans="2:23" ht="18.75" customHeight="1" x14ac:dyDescent="0.25">
      <c r="B55" s="78" t="s">
        <v>48</v>
      </c>
      <c r="C55" s="78"/>
    </row>
    <row r="56" spans="2:23" ht="18.75" customHeight="1" x14ac:dyDescent="0.25">
      <c r="B56" s="395" t="s">
        <v>202</v>
      </c>
      <c r="C56" s="395"/>
      <c r="D56" s="395"/>
      <c r="E56" s="395"/>
      <c r="S56" s="4"/>
    </row>
    <row r="57" spans="2:23" ht="18.75" customHeight="1" x14ac:dyDescent="0.25">
      <c r="B57" s="395"/>
      <c r="C57" s="395"/>
      <c r="D57" s="395"/>
      <c r="E57" s="395"/>
    </row>
    <row r="58" spans="2:23" ht="18.75" customHeight="1" x14ac:dyDescent="0.25">
      <c r="B58" s="395"/>
      <c r="C58" s="395"/>
      <c r="D58" s="395"/>
      <c r="E58" s="395"/>
    </row>
    <row r="61" spans="2:23" ht="18.75" customHeight="1" x14ac:dyDescent="0.3">
      <c r="B61" s="79"/>
      <c r="C61" s="79"/>
      <c r="D61" s="80"/>
    </row>
    <row r="62" spans="2:23" ht="18.75" customHeight="1" x14ac:dyDescent="0.3">
      <c r="B62" s="79"/>
      <c r="C62" s="79"/>
      <c r="D62" s="81"/>
      <c r="Q62" s="82"/>
    </row>
    <row r="63" spans="2:23" ht="18.75" customHeight="1" x14ac:dyDescent="0.25">
      <c r="D63" s="83"/>
    </row>
    <row r="64" spans="2:23" ht="18.75" customHeight="1" x14ac:dyDescent="0.25">
      <c r="B64" s="84"/>
      <c r="C64" s="84"/>
      <c r="D64" s="83"/>
    </row>
    <row r="65" spans="2:13" ht="18.75" customHeight="1" x14ac:dyDescent="0.25">
      <c r="B65" s="84"/>
      <c r="C65" s="84"/>
      <c r="D65" s="83"/>
    </row>
    <row r="66" spans="2:13" ht="18.75" customHeight="1" x14ac:dyDescent="0.25">
      <c r="D66" s="85"/>
    </row>
    <row r="71" spans="2:13" ht="18.75" customHeight="1" x14ac:dyDescent="0.25">
      <c r="M71" s="82"/>
    </row>
    <row r="85" spans="2:12" s="87" customFormat="1" ht="18.75" customHeight="1" x14ac:dyDescent="0.25">
      <c r="B85" s="86"/>
      <c r="C85" s="86"/>
      <c r="D85" s="86"/>
      <c r="E85" s="86"/>
      <c r="K85" s="88"/>
      <c r="L85" s="86"/>
    </row>
    <row r="102" spans="2:12" s="87" customFormat="1" ht="39" customHeight="1" x14ac:dyDescent="0.25">
      <c r="B102" s="86"/>
      <c r="C102" s="86"/>
      <c r="D102" s="86"/>
      <c r="E102" s="86"/>
      <c r="K102" s="88"/>
      <c r="L102" s="86"/>
    </row>
    <row r="104" spans="2:12" s="87" customFormat="1" ht="21" customHeight="1" x14ac:dyDescent="0.25">
      <c r="B104" s="86"/>
      <c r="C104" s="86"/>
      <c r="D104" s="86"/>
      <c r="E104" s="86"/>
      <c r="K104" s="88"/>
      <c r="L104" s="86"/>
    </row>
    <row r="107" spans="2:12" s="87" customFormat="1" ht="36" customHeight="1" x14ac:dyDescent="0.25">
      <c r="B107" s="86"/>
      <c r="C107" s="86"/>
      <c r="D107" s="86"/>
      <c r="E107" s="86"/>
      <c r="K107" s="88"/>
      <c r="L107" s="86"/>
    </row>
    <row r="108" spans="2:12" s="87" customFormat="1" ht="24" customHeight="1" x14ac:dyDescent="0.25">
      <c r="B108" s="86"/>
      <c r="C108" s="86"/>
      <c r="D108" s="86"/>
      <c r="E108" s="86"/>
      <c r="K108" s="88"/>
      <c r="L108" s="86"/>
    </row>
    <row r="150" spans="2:12" ht="18.75" customHeight="1" x14ac:dyDescent="0.25">
      <c r="B150" s="89"/>
      <c r="C150" s="89"/>
      <c r="D150" s="90"/>
    </row>
    <row r="151" spans="2:12" ht="18.75" customHeight="1" x14ac:dyDescent="0.25">
      <c r="D151" s="25"/>
    </row>
    <row r="152" spans="2:12" ht="18.75" customHeight="1" x14ac:dyDescent="0.25">
      <c r="D152" s="25"/>
    </row>
    <row r="155" spans="2:12" s="92" customFormat="1" ht="18.75" customHeight="1" x14ac:dyDescent="0.25">
      <c r="B155" s="91"/>
      <c r="C155" s="91"/>
      <c r="D155" s="91"/>
      <c r="E155" s="91"/>
      <c r="K155" s="93"/>
      <c r="L155" s="94"/>
    </row>
  </sheetData>
  <protectedRanges>
    <protectedRange algorithmName="SHA-512" hashValue="goBvMfK3tJrghtRj1BffkdPJPGaWtjttUiPydefYGvftqaTkSmEpaqndaM5WqpP4rA346u2PS2GQb7HMrswMPQ==" saltValue="v4qq5PBeBrISaihwxmNMnw==" spinCount="100000" sqref="B54:C54" name="Range1_1"/>
  </protectedRanges>
  <mergeCells count="5">
    <mergeCell ref="B3:E3"/>
    <mergeCell ref="B4:E4"/>
    <mergeCell ref="B5:E5"/>
    <mergeCell ref="B6:E6"/>
    <mergeCell ref="B56:E58"/>
  </mergeCells>
  <conditionalFormatting sqref="F7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66" min="1" max="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EEE793F-00B1-4856-B112-9A3A189F1F18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0159-24FF-4000-BCDB-FAF92A5D54C4}">
  <dimension ref="A1:R136"/>
  <sheetViews>
    <sheetView view="pageBreakPreview" topLeftCell="A46" zoomScale="60" zoomScaleNormal="100" workbookViewId="0">
      <selection activeCell="J38" sqref="J38"/>
    </sheetView>
  </sheetViews>
  <sheetFormatPr defaultRowHeight="18.75" x14ac:dyDescent="0.3"/>
  <cols>
    <col min="1" max="1" width="9.140625" style="95" customWidth="1"/>
    <col min="2" max="2" width="125.7109375" style="95" customWidth="1"/>
    <col min="3" max="3" width="12.7109375" style="95" customWidth="1"/>
    <col min="4" max="5" width="20.7109375" style="95" customWidth="1"/>
    <col min="6" max="6" width="5.42578125" style="96" customWidth="1"/>
    <col min="7" max="7" width="31.28515625" style="96" bestFit="1" customWidth="1"/>
    <col min="8" max="8" width="12.28515625" style="96" bestFit="1" customWidth="1"/>
    <col min="9" max="9" width="20.5703125" style="95" customWidth="1"/>
    <col min="10" max="10" width="17.140625" style="96" bestFit="1" customWidth="1"/>
    <col min="11" max="11" width="17.85546875" style="96" customWidth="1"/>
    <col min="12" max="12" width="14.5703125" style="97" customWidth="1"/>
    <col min="13" max="13" width="14.5703125" style="98" customWidth="1"/>
    <col min="14" max="14" width="9.140625" style="96"/>
    <col min="15" max="18" width="9.140625" style="95" customWidth="1"/>
    <col min="19" max="19" width="9.140625" style="96" customWidth="1"/>
    <col min="20" max="16384" width="9.140625" style="96"/>
  </cols>
  <sheetData>
    <row r="1" spans="1:18" x14ac:dyDescent="0.3">
      <c r="B1" s="99"/>
      <c r="C1" s="99"/>
      <c r="D1" s="100"/>
      <c r="E1" s="2"/>
    </row>
    <row r="2" spans="1:18" x14ac:dyDescent="0.3">
      <c r="B2" s="99"/>
      <c r="C2" s="99"/>
      <c r="D2" s="100"/>
      <c r="E2" s="2"/>
    </row>
    <row r="3" spans="1:18" x14ac:dyDescent="0.3">
      <c r="B3" s="391" t="s">
        <v>49</v>
      </c>
      <c r="C3" s="391"/>
      <c r="D3" s="391"/>
      <c r="E3" s="391"/>
    </row>
    <row r="4" spans="1:18" x14ac:dyDescent="0.3">
      <c r="B4" s="391" t="str">
        <f>Ф.1_MLN!B4</f>
        <v>АО "First Heartland Jusan Bank" и его дочерние компании</v>
      </c>
      <c r="C4" s="391"/>
      <c r="D4" s="391"/>
      <c r="E4" s="391"/>
    </row>
    <row r="5" spans="1:18" x14ac:dyDescent="0.3">
      <c r="B5" s="391" t="s">
        <v>190</v>
      </c>
      <c r="C5" s="391"/>
      <c r="D5" s="391"/>
      <c r="E5" s="391"/>
    </row>
    <row r="6" spans="1:18" x14ac:dyDescent="0.3">
      <c r="B6" s="392" t="str">
        <f>Ф.1_MLN!$B$6</f>
        <v>(в миллионах тенге)</v>
      </c>
      <c r="C6" s="392"/>
      <c r="D6" s="392"/>
      <c r="E6" s="392"/>
    </row>
    <row r="7" spans="1:18" ht="19.5" thickBot="1" x14ac:dyDescent="0.35">
      <c r="B7" s="101"/>
      <c r="C7" s="101"/>
      <c r="D7" s="102"/>
      <c r="E7" s="102"/>
      <c r="F7" s="103"/>
    </row>
    <row r="8" spans="1:18" ht="20.25" customHeight="1" thickBot="1" x14ac:dyDescent="0.35">
      <c r="A8" s="104"/>
      <c r="B8" s="105"/>
      <c r="C8" s="106" t="s">
        <v>2</v>
      </c>
      <c r="D8" s="107" t="s">
        <v>191</v>
      </c>
      <c r="E8" s="107" t="s">
        <v>200</v>
      </c>
      <c r="L8" s="3"/>
      <c r="M8" s="2"/>
    </row>
    <row r="9" spans="1:18" x14ac:dyDescent="0.3">
      <c r="A9" s="2"/>
      <c r="B9" s="108" t="s">
        <v>50</v>
      </c>
      <c r="C9" s="109">
        <v>8</v>
      </c>
      <c r="D9" s="110">
        <v>210464</v>
      </c>
      <c r="E9" s="110">
        <v>114541</v>
      </c>
      <c r="G9" s="111"/>
      <c r="H9" s="112"/>
      <c r="I9" s="113"/>
      <c r="K9" s="1"/>
      <c r="L9" s="114"/>
      <c r="M9" s="115"/>
      <c r="N9" s="1"/>
      <c r="O9" s="2"/>
      <c r="P9" s="2"/>
      <c r="Q9" s="2"/>
      <c r="R9" s="2"/>
    </row>
    <row r="10" spans="1:18" x14ac:dyDescent="0.3">
      <c r="A10" s="2"/>
      <c r="B10" s="116" t="s">
        <v>51</v>
      </c>
      <c r="C10" s="109">
        <v>8</v>
      </c>
      <c r="D10" s="110">
        <v>3600</v>
      </c>
      <c r="E10" s="110">
        <v>4344</v>
      </c>
      <c r="G10" s="111"/>
      <c r="H10" s="112"/>
      <c r="I10" s="117"/>
      <c r="J10" s="17"/>
      <c r="K10" s="1"/>
      <c r="L10" s="114"/>
      <c r="M10" s="115"/>
      <c r="N10" s="1"/>
      <c r="O10" s="2"/>
      <c r="P10" s="2"/>
      <c r="Q10" s="2"/>
      <c r="R10" s="2"/>
    </row>
    <row r="11" spans="1:18" ht="20.25" customHeight="1" thickBot="1" x14ac:dyDescent="0.4">
      <c r="A11" s="2"/>
      <c r="B11" s="118" t="s">
        <v>52</v>
      </c>
      <c r="C11" s="119">
        <v>8</v>
      </c>
      <c r="D11" s="120">
        <v>-126742</v>
      </c>
      <c r="E11" s="120">
        <v>-74710</v>
      </c>
      <c r="G11" s="111"/>
      <c r="H11" s="112"/>
      <c r="I11" s="117"/>
      <c r="J11" s="17"/>
      <c r="K11" s="1"/>
      <c r="L11" s="114"/>
      <c r="M11" s="115"/>
      <c r="N11" s="1"/>
      <c r="O11" s="121"/>
      <c r="P11" s="122"/>
      <c r="Q11" s="123"/>
      <c r="R11" s="123"/>
    </row>
    <row r="12" spans="1:18" ht="19.5" thickBot="1" x14ac:dyDescent="0.35">
      <c r="A12" s="2"/>
      <c r="B12" s="124" t="s">
        <v>53</v>
      </c>
      <c r="C12" s="119">
        <v>8</v>
      </c>
      <c r="D12" s="126">
        <f>SUM(D9:D11)</f>
        <v>87322</v>
      </c>
      <c r="E12" s="126">
        <f>SUM(E9:E11)</f>
        <v>44175</v>
      </c>
      <c r="G12" s="111"/>
      <c r="H12" s="112"/>
      <c r="I12" s="117"/>
      <c r="J12" s="17"/>
      <c r="K12" s="1"/>
      <c r="L12" s="114"/>
      <c r="M12" s="115"/>
      <c r="N12" s="1"/>
    </row>
    <row r="13" spans="1:18" ht="19.5" customHeight="1" thickBot="1" x14ac:dyDescent="0.35">
      <c r="A13" s="2"/>
      <c r="B13" s="118" t="s">
        <v>54</v>
      </c>
      <c r="C13" s="119">
        <v>9</v>
      </c>
      <c r="D13" s="120">
        <v>-4184</v>
      </c>
      <c r="E13" s="120">
        <v>-35231</v>
      </c>
      <c r="G13" s="111"/>
      <c r="H13" s="112"/>
      <c r="I13" s="117"/>
      <c r="J13" s="17"/>
      <c r="K13" s="1"/>
      <c r="L13" s="114"/>
      <c r="M13" s="115"/>
      <c r="N13" s="1"/>
      <c r="O13" s="127"/>
    </row>
    <row r="14" spans="1:18" ht="19.5" customHeight="1" thickBot="1" x14ac:dyDescent="0.35">
      <c r="A14" s="2"/>
      <c r="B14" s="124" t="s">
        <v>55</v>
      </c>
      <c r="C14" s="125"/>
      <c r="D14" s="126">
        <f>SUM(D12:D13)</f>
        <v>83138</v>
      </c>
      <c r="E14" s="126">
        <f>SUM(E12:E13)</f>
        <v>8944</v>
      </c>
      <c r="G14" s="111"/>
      <c r="H14" s="112"/>
      <c r="I14" s="2"/>
      <c r="J14" s="17"/>
      <c r="K14" s="1"/>
      <c r="L14" s="114"/>
      <c r="M14" s="115"/>
      <c r="N14" s="1"/>
      <c r="O14" s="127"/>
      <c r="P14" s="127"/>
      <c r="Q14" s="127"/>
      <c r="R14" s="127"/>
    </row>
    <row r="15" spans="1:18" x14ac:dyDescent="0.3">
      <c r="A15" s="2"/>
      <c r="B15" s="108" t="s">
        <v>56</v>
      </c>
      <c r="C15" s="109">
        <v>10</v>
      </c>
      <c r="D15" s="110">
        <v>34597</v>
      </c>
      <c r="E15" s="110">
        <v>10158</v>
      </c>
      <c r="G15" s="111"/>
      <c r="H15" s="112"/>
      <c r="I15" s="117"/>
      <c r="J15" s="17"/>
      <c r="K15" s="1"/>
      <c r="L15" s="114"/>
      <c r="M15" s="115"/>
      <c r="N15" s="1"/>
      <c r="O15" s="2"/>
      <c r="P15" s="2"/>
      <c r="Q15" s="2"/>
      <c r="R15" s="2"/>
    </row>
    <row r="16" spans="1:18" ht="19.5" thickBot="1" x14ac:dyDescent="0.35">
      <c r="A16" s="2"/>
      <c r="B16" s="128" t="s">
        <v>57</v>
      </c>
      <c r="C16" s="129">
        <v>10</v>
      </c>
      <c r="D16" s="130">
        <v>-23558</v>
      </c>
      <c r="E16" s="130">
        <v>-7158</v>
      </c>
      <c r="G16" s="112"/>
      <c r="H16" s="112"/>
      <c r="I16" s="117"/>
      <c r="J16" s="17"/>
      <c r="K16" s="1"/>
      <c r="L16" s="114"/>
      <c r="M16" s="115"/>
      <c r="N16" s="1"/>
      <c r="O16" s="2"/>
      <c r="P16" s="2"/>
      <c r="Q16" s="2"/>
      <c r="R16" s="2"/>
    </row>
    <row r="17" spans="1:18" ht="19.5" thickBot="1" x14ac:dyDescent="0.35">
      <c r="A17" s="2"/>
      <c r="B17" s="124" t="s">
        <v>58</v>
      </c>
      <c r="C17" s="131"/>
      <c r="D17" s="126">
        <f>SUM(D15:D16)</f>
        <v>11039</v>
      </c>
      <c r="E17" s="126">
        <f>SUM(E15:E16)</f>
        <v>3000</v>
      </c>
      <c r="G17" s="111"/>
      <c r="H17" s="112"/>
      <c r="I17" s="2"/>
      <c r="J17" s="17"/>
      <c r="K17" s="1"/>
      <c r="L17" s="114"/>
      <c r="M17" s="115"/>
      <c r="N17" s="1"/>
      <c r="O17" s="2"/>
      <c r="P17" s="2"/>
      <c r="Q17" s="2"/>
      <c r="R17" s="2"/>
    </row>
    <row r="18" spans="1:18" x14ac:dyDescent="0.3">
      <c r="A18" s="2"/>
      <c r="B18" s="132" t="s">
        <v>59</v>
      </c>
      <c r="C18" s="133">
        <v>11</v>
      </c>
      <c r="D18" s="110">
        <v>26398</v>
      </c>
      <c r="E18" s="110">
        <v>13607</v>
      </c>
      <c r="G18" s="111"/>
      <c r="H18" s="112"/>
      <c r="I18" s="117"/>
      <c r="J18" s="17"/>
      <c r="K18" s="1"/>
      <c r="L18" s="114"/>
      <c r="M18" s="115"/>
      <c r="N18" s="1"/>
      <c r="O18" s="2"/>
      <c r="P18" s="2"/>
      <c r="Q18" s="2"/>
      <c r="R18" s="2"/>
    </row>
    <row r="19" spans="1:18" ht="19.5" thickBot="1" x14ac:dyDescent="0.35">
      <c r="A19" s="2"/>
      <c r="B19" s="134" t="s">
        <v>60</v>
      </c>
      <c r="C19" s="135">
        <v>11</v>
      </c>
      <c r="D19" s="130">
        <v>-3733</v>
      </c>
      <c r="E19" s="130">
        <v>-1920</v>
      </c>
      <c r="G19" s="111"/>
      <c r="H19" s="112"/>
      <c r="I19" s="117"/>
      <c r="J19" s="17"/>
      <c r="K19" s="1"/>
      <c r="L19" s="114"/>
      <c r="M19" s="115"/>
      <c r="N19" s="1"/>
      <c r="O19" s="2"/>
      <c r="P19" s="2"/>
      <c r="Q19" s="2"/>
      <c r="R19" s="2"/>
    </row>
    <row r="20" spans="1:18" ht="19.5" thickBot="1" x14ac:dyDescent="0.35">
      <c r="A20" s="2"/>
      <c r="B20" s="136" t="s">
        <v>61</v>
      </c>
      <c r="C20" s="131"/>
      <c r="D20" s="126">
        <f>SUM(D18:D19)</f>
        <v>22665</v>
      </c>
      <c r="E20" s="126">
        <f>SUM(E18:E19)</f>
        <v>11687</v>
      </c>
      <c r="G20" s="111"/>
      <c r="H20" s="112"/>
      <c r="I20" s="2"/>
      <c r="J20" s="17"/>
      <c r="K20" s="1"/>
      <c r="L20" s="114"/>
      <c r="M20" s="115"/>
      <c r="N20" s="1"/>
      <c r="O20" s="2"/>
      <c r="P20" s="2"/>
      <c r="Q20" s="2"/>
      <c r="R20" s="2"/>
    </row>
    <row r="21" spans="1:18" x14ac:dyDescent="0.3">
      <c r="A21" s="2"/>
      <c r="B21" s="137" t="s">
        <v>62</v>
      </c>
      <c r="C21" s="133">
        <v>11</v>
      </c>
      <c r="D21" s="110">
        <v>-5948</v>
      </c>
      <c r="E21" s="110">
        <v>-2975</v>
      </c>
      <c r="G21" s="112"/>
      <c r="H21" s="112"/>
      <c r="I21" s="117"/>
      <c r="J21" s="17"/>
      <c r="K21" s="1"/>
      <c r="L21" s="114"/>
      <c r="M21" s="115"/>
      <c r="N21" s="1"/>
      <c r="O21" s="2"/>
      <c r="P21" s="2"/>
      <c r="Q21" s="2"/>
      <c r="R21" s="2"/>
    </row>
    <row r="22" spans="1:18" ht="19.5" thickBot="1" x14ac:dyDescent="0.35">
      <c r="A22" s="2"/>
      <c r="B22" s="138" t="s">
        <v>63</v>
      </c>
      <c r="C22" s="135">
        <v>11</v>
      </c>
      <c r="D22" s="130">
        <v>459</v>
      </c>
      <c r="E22" s="130">
        <v>-147</v>
      </c>
      <c r="G22" s="111"/>
      <c r="H22" s="112"/>
      <c r="I22" s="117"/>
      <c r="J22" s="17"/>
      <c r="K22" s="1"/>
      <c r="L22" s="114"/>
      <c r="M22" s="115"/>
      <c r="N22" s="1"/>
      <c r="O22" s="2"/>
      <c r="P22" s="2"/>
      <c r="Q22" s="2"/>
      <c r="R22" s="2"/>
    </row>
    <row r="23" spans="1:18" ht="19.5" thickBot="1" x14ac:dyDescent="0.35">
      <c r="A23" s="2"/>
      <c r="B23" s="124" t="s">
        <v>64</v>
      </c>
      <c r="C23" s="131"/>
      <c r="D23" s="126">
        <f>SUM(D20:D22)</f>
        <v>17176</v>
      </c>
      <c r="E23" s="126">
        <f>SUM(E20:E22)</f>
        <v>8565</v>
      </c>
      <c r="G23" s="111"/>
      <c r="H23" s="112"/>
      <c r="I23" s="2"/>
      <c r="J23" s="17"/>
      <c r="K23" s="1"/>
      <c r="L23" s="114"/>
      <c r="M23" s="115"/>
      <c r="N23" s="1"/>
      <c r="O23" s="2"/>
      <c r="P23" s="2"/>
      <c r="Q23" s="2"/>
      <c r="R23" s="2"/>
    </row>
    <row r="24" spans="1:18" x14ac:dyDescent="0.3">
      <c r="A24" s="2"/>
      <c r="B24" s="139" t="s">
        <v>65</v>
      </c>
      <c r="C24" s="133">
        <v>12</v>
      </c>
      <c r="D24" s="140">
        <v>-5171</v>
      </c>
      <c r="E24" s="110">
        <v>-2765</v>
      </c>
      <c r="G24" s="111"/>
      <c r="H24" s="112"/>
      <c r="I24" s="117"/>
      <c r="J24" s="17"/>
      <c r="K24" s="1"/>
      <c r="L24" s="114"/>
      <c r="M24" s="115"/>
      <c r="N24" s="1"/>
      <c r="O24" s="2"/>
      <c r="P24" s="2"/>
      <c r="Q24" s="2"/>
      <c r="R24" s="2"/>
    </row>
    <row r="25" spans="1:18" x14ac:dyDescent="0.3">
      <c r="A25" s="2"/>
      <c r="B25" s="139" t="s">
        <v>66</v>
      </c>
      <c r="C25" s="141">
        <v>12</v>
      </c>
      <c r="D25" s="142">
        <v>1557</v>
      </c>
      <c r="E25" s="110">
        <v>882</v>
      </c>
      <c r="G25" s="111"/>
      <c r="H25" s="112"/>
      <c r="I25" s="117"/>
      <c r="J25" s="17"/>
      <c r="K25" s="1"/>
      <c r="L25" s="114"/>
      <c r="M25" s="115"/>
      <c r="N25" s="1"/>
      <c r="O25" s="2"/>
      <c r="P25" s="2"/>
      <c r="Q25" s="2"/>
      <c r="R25" s="2"/>
    </row>
    <row r="26" spans="1:18" x14ac:dyDescent="0.3">
      <c r="A26" s="2"/>
      <c r="B26" s="143" t="s">
        <v>67</v>
      </c>
      <c r="C26" s="141"/>
      <c r="D26" s="144">
        <f>ROUND(SUM(D24:D25),0)</f>
        <v>-3614</v>
      </c>
      <c r="E26" s="144">
        <f>ROUND(SUM(E24:E25),0)</f>
        <v>-1883</v>
      </c>
      <c r="G26" s="111"/>
      <c r="H26" s="112"/>
      <c r="I26" s="2"/>
      <c r="J26" s="17"/>
      <c r="K26" s="1"/>
      <c r="L26" s="114"/>
      <c r="M26" s="115"/>
      <c r="N26" s="1"/>
      <c r="O26" s="2"/>
      <c r="P26" s="2"/>
      <c r="Q26" s="2"/>
      <c r="R26" s="2"/>
    </row>
    <row r="27" spans="1:18" x14ac:dyDescent="0.3">
      <c r="A27" s="2"/>
      <c r="B27" s="139" t="s">
        <v>68</v>
      </c>
      <c r="C27" s="141">
        <v>12</v>
      </c>
      <c r="D27" s="145">
        <v>-4125</v>
      </c>
      <c r="E27" s="110">
        <v>-1265</v>
      </c>
      <c r="G27" s="111"/>
      <c r="H27" s="112"/>
      <c r="I27" s="117"/>
      <c r="J27" s="17"/>
      <c r="K27" s="1"/>
      <c r="L27" s="114"/>
      <c r="M27" s="115"/>
      <c r="N27" s="1"/>
      <c r="O27" s="2"/>
      <c r="P27" s="2"/>
      <c r="Q27" s="2"/>
      <c r="R27" s="2"/>
    </row>
    <row r="28" spans="1:18" ht="19.5" thickBot="1" x14ac:dyDescent="0.35">
      <c r="A28" s="2"/>
      <c r="B28" s="138" t="s">
        <v>69</v>
      </c>
      <c r="C28" s="135">
        <v>12</v>
      </c>
      <c r="D28" s="130">
        <v>631</v>
      </c>
      <c r="E28" s="130">
        <v>2</v>
      </c>
      <c r="G28" s="112"/>
      <c r="H28" s="112"/>
      <c r="I28" s="117"/>
      <c r="J28" s="17"/>
      <c r="K28" s="1"/>
      <c r="L28" s="114"/>
      <c r="M28" s="115"/>
      <c r="N28" s="1"/>
      <c r="O28" s="2"/>
      <c r="P28" s="2"/>
      <c r="Q28" s="2"/>
      <c r="R28" s="2"/>
    </row>
    <row r="29" spans="1:18" ht="19.5" customHeight="1" thickBot="1" x14ac:dyDescent="0.4">
      <c r="A29" s="2"/>
      <c r="B29" s="146" t="s">
        <v>70</v>
      </c>
      <c r="C29" s="147">
        <v>12</v>
      </c>
      <c r="D29" s="126">
        <f>SUM(D26:D28)</f>
        <v>-7108</v>
      </c>
      <c r="E29" s="126">
        <f>SUM(E26:E28)</f>
        <v>-3146</v>
      </c>
      <c r="G29" s="111"/>
      <c r="H29" s="112"/>
      <c r="I29" s="2"/>
      <c r="J29" s="1"/>
      <c r="K29" s="1"/>
      <c r="L29" s="114"/>
      <c r="M29" s="115"/>
      <c r="N29" s="1"/>
      <c r="O29" s="121"/>
      <c r="P29" s="122"/>
      <c r="Q29" s="123"/>
      <c r="R29" s="123"/>
    </row>
    <row r="30" spans="1:18" ht="37.5" customHeight="1" x14ac:dyDescent="0.3">
      <c r="A30" s="2"/>
      <c r="B30" s="148" t="s">
        <v>71</v>
      </c>
      <c r="C30" s="149">
        <v>13</v>
      </c>
      <c r="D30" s="150">
        <v>5832</v>
      </c>
      <c r="E30" s="110">
        <v>12886</v>
      </c>
      <c r="G30" s="111"/>
      <c r="H30" s="112"/>
      <c r="I30" s="117"/>
      <c r="J30" s="17"/>
      <c r="K30" s="1"/>
      <c r="L30" s="114"/>
      <c r="M30" s="115"/>
      <c r="N30" s="1"/>
      <c r="O30" s="127"/>
      <c r="P30" s="127"/>
      <c r="Q30" s="127"/>
      <c r="R30" s="127"/>
    </row>
    <row r="31" spans="1:18" ht="38.25" customHeight="1" x14ac:dyDescent="0.3">
      <c r="A31" s="2"/>
      <c r="B31" s="148" t="s">
        <v>72</v>
      </c>
      <c r="C31" s="149"/>
      <c r="D31" s="150">
        <v>530</v>
      </c>
      <c r="E31" s="110">
        <v>336</v>
      </c>
      <c r="G31" s="111"/>
      <c r="H31" s="112"/>
      <c r="I31" s="117"/>
      <c r="J31" s="17"/>
      <c r="K31" s="1"/>
      <c r="L31" s="114"/>
      <c r="M31" s="115"/>
      <c r="N31" s="1"/>
      <c r="O31" s="127"/>
      <c r="P31" s="151"/>
      <c r="Q31" s="151"/>
      <c r="R31" s="151"/>
    </row>
    <row r="32" spans="1:18" ht="40.5" customHeight="1" x14ac:dyDescent="0.3">
      <c r="A32" s="2"/>
      <c r="B32" s="148" t="s">
        <v>73</v>
      </c>
      <c r="C32" s="149"/>
      <c r="D32" s="150">
        <v>-46</v>
      </c>
      <c r="E32" s="110">
        <v>-3420</v>
      </c>
      <c r="G32" s="152"/>
      <c r="H32" s="112"/>
      <c r="I32" s="117"/>
      <c r="J32" s="17"/>
      <c r="K32" s="1"/>
      <c r="L32" s="114"/>
      <c r="M32" s="115"/>
      <c r="N32" s="1"/>
      <c r="O32" s="127"/>
      <c r="P32" s="127"/>
      <c r="Q32" s="127"/>
      <c r="R32" s="153"/>
    </row>
    <row r="33" spans="1:18" x14ac:dyDescent="0.3">
      <c r="A33" s="2"/>
      <c r="B33" s="148" t="s">
        <v>74</v>
      </c>
      <c r="C33" s="149">
        <v>14</v>
      </c>
      <c r="D33" s="150">
        <v>20469</v>
      </c>
      <c r="E33" s="110">
        <v>14363</v>
      </c>
      <c r="G33" s="111"/>
      <c r="H33" s="112"/>
      <c r="I33" s="117"/>
      <c r="J33" s="17"/>
      <c r="K33" s="34"/>
      <c r="L33" s="114"/>
      <c r="M33" s="115"/>
      <c r="N33" s="1"/>
      <c r="O33" s="154"/>
      <c r="P33" s="154"/>
      <c r="Q33" s="154"/>
      <c r="R33" s="154"/>
    </row>
    <row r="34" spans="1:18" x14ac:dyDescent="0.3">
      <c r="A34" s="2"/>
      <c r="B34" s="148" t="s">
        <v>75</v>
      </c>
      <c r="C34" s="149" t="s">
        <v>203</v>
      </c>
      <c r="D34" s="150">
        <v>3712</v>
      </c>
      <c r="E34" s="110">
        <v>124592</v>
      </c>
      <c r="G34" s="111"/>
      <c r="H34" s="112"/>
      <c r="I34" s="117"/>
      <c r="J34" s="17"/>
      <c r="K34" s="1"/>
      <c r="L34" s="114"/>
      <c r="M34" s="115"/>
      <c r="N34" s="1"/>
      <c r="O34" s="154"/>
      <c r="P34" s="154"/>
      <c r="Q34" s="154"/>
      <c r="R34" s="154"/>
    </row>
    <row r="35" spans="1:18" ht="19.5" thickBot="1" x14ac:dyDescent="0.35">
      <c r="A35" s="2"/>
      <c r="B35" s="155" t="s">
        <v>76</v>
      </c>
      <c r="C35" s="156">
        <v>10</v>
      </c>
      <c r="D35" s="157">
        <v>34577</v>
      </c>
      <c r="E35" s="158">
        <v>13699</v>
      </c>
      <c r="F35" s="159"/>
      <c r="G35" s="112"/>
      <c r="H35" s="112"/>
      <c r="I35" s="117"/>
      <c r="J35" s="17"/>
      <c r="K35" s="1"/>
      <c r="L35" s="114"/>
      <c r="M35" s="115"/>
      <c r="N35" s="1"/>
      <c r="O35" s="154"/>
      <c r="P35" s="154"/>
      <c r="Q35" s="154"/>
      <c r="R35" s="154"/>
    </row>
    <row r="36" spans="1:18" ht="19.5" thickBot="1" x14ac:dyDescent="0.35">
      <c r="A36" s="2"/>
      <c r="B36" s="124" t="s">
        <v>78</v>
      </c>
      <c r="C36" s="131"/>
      <c r="D36" s="126">
        <f>ROUND(SUM(D30:D35),0)</f>
        <v>65074</v>
      </c>
      <c r="E36" s="126">
        <f>ROUND(SUM(E30:E35),0)</f>
        <v>162456</v>
      </c>
      <c r="G36" s="160"/>
      <c r="H36" s="112"/>
      <c r="I36" s="2"/>
      <c r="J36" s="1"/>
      <c r="K36" s="1"/>
      <c r="L36" s="114"/>
      <c r="M36" s="115"/>
      <c r="N36" s="1"/>
      <c r="O36" s="2"/>
      <c r="P36" s="2"/>
      <c r="Q36" s="2"/>
      <c r="R36" s="2"/>
    </row>
    <row r="37" spans="1:18" x14ac:dyDescent="0.3">
      <c r="A37" s="2"/>
      <c r="B37" s="139" t="s">
        <v>79</v>
      </c>
      <c r="C37" s="141">
        <v>16</v>
      </c>
      <c r="D37" s="142">
        <v>-49554</v>
      </c>
      <c r="E37" s="110">
        <v>-39032</v>
      </c>
      <c r="G37" s="111"/>
      <c r="H37" s="112"/>
      <c r="I37" s="117"/>
      <c r="J37" s="17"/>
      <c r="K37" s="1"/>
      <c r="L37" s="114"/>
      <c r="M37" s="115"/>
      <c r="N37" s="1"/>
      <c r="O37" s="2"/>
      <c r="P37" s="2"/>
      <c r="Q37" s="2"/>
      <c r="R37" s="2"/>
    </row>
    <row r="38" spans="1:18" x14ac:dyDescent="0.3">
      <c r="A38" s="2"/>
      <c r="B38" s="139" t="s">
        <v>80</v>
      </c>
      <c r="C38" s="141">
        <v>17</v>
      </c>
      <c r="D38" s="142">
        <v>-44431</v>
      </c>
      <c r="E38" s="110">
        <v>-19722</v>
      </c>
      <c r="G38" s="112"/>
      <c r="H38" s="112"/>
      <c r="I38" s="117"/>
      <c r="J38" s="17"/>
      <c r="K38" s="34"/>
      <c r="L38" s="114"/>
      <c r="M38" s="115"/>
      <c r="N38" s="1"/>
      <c r="O38" s="2"/>
      <c r="P38" s="2"/>
      <c r="Q38" s="2"/>
      <c r="R38" s="2"/>
    </row>
    <row r="39" spans="1:18" x14ac:dyDescent="0.3">
      <c r="A39" s="2"/>
      <c r="B39" s="161" t="s">
        <v>81</v>
      </c>
      <c r="C39" s="162"/>
      <c r="D39" s="142">
        <v>-3157</v>
      </c>
      <c r="E39" s="110">
        <v>0</v>
      </c>
      <c r="G39" s="163"/>
      <c r="H39" s="112"/>
      <c r="I39" s="117"/>
      <c r="J39" s="17"/>
      <c r="K39" s="1"/>
      <c r="L39" s="114"/>
      <c r="M39" s="115"/>
      <c r="N39" s="1"/>
      <c r="O39" s="2"/>
      <c r="P39" s="2"/>
      <c r="Q39" s="2"/>
      <c r="R39" s="2"/>
    </row>
    <row r="40" spans="1:18" x14ac:dyDescent="0.3">
      <c r="A40" s="2"/>
      <c r="B40" s="161" t="s">
        <v>82</v>
      </c>
      <c r="C40" s="162"/>
      <c r="D40" s="142">
        <v>1388</v>
      </c>
      <c r="E40" s="110">
        <v>1149</v>
      </c>
      <c r="G40" s="111"/>
      <c r="H40" s="112"/>
      <c r="I40" s="117"/>
      <c r="J40" s="17"/>
      <c r="K40" s="1"/>
      <c r="L40" s="114"/>
      <c r="M40" s="115"/>
      <c r="N40" s="1"/>
      <c r="O40" s="154"/>
      <c r="P40" s="154"/>
      <c r="Q40" s="2"/>
      <c r="R40" s="2"/>
    </row>
    <row r="41" spans="1:18" ht="19.5" thickBot="1" x14ac:dyDescent="0.35">
      <c r="A41" s="2"/>
      <c r="B41" s="138" t="s">
        <v>77</v>
      </c>
      <c r="C41" s="135">
        <v>15</v>
      </c>
      <c r="D41" s="157">
        <v>-19395</v>
      </c>
      <c r="E41" s="130">
        <v>-9879</v>
      </c>
      <c r="G41" s="111"/>
      <c r="H41" s="112"/>
      <c r="I41" s="117"/>
      <c r="J41" s="17"/>
      <c r="K41" s="1"/>
      <c r="L41" s="114"/>
      <c r="M41" s="115"/>
      <c r="N41" s="1"/>
      <c r="O41" s="154"/>
      <c r="P41" s="154"/>
      <c r="Q41" s="2"/>
      <c r="R41" s="2"/>
    </row>
    <row r="42" spans="1:18" ht="19.5" thickBot="1" x14ac:dyDescent="0.35">
      <c r="A42" s="2"/>
      <c r="B42" s="124" t="s">
        <v>83</v>
      </c>
      <c r="C42" s="131"/>
      <c r="D42" s="126">
        <f>ROUND(SUM(D37:D41),0)</f>
        <v>-115149</v>
      </c>
      <c r="E42" s="126">
        <f>ROUND(SUM(E37:E41),0)</f>
        <v>-67484</v>
      </c>
      <c r="G42" s="111"/>
      <c r="H42" s="164"/>
      <c r="I42" s="2"/>
      <c r="J42" s="1"/>
      <c r="K42" s="1"/>
      <c r="L42" s="114"/>
      <c r="M42" s="115"/>
      <c r="N42" s="1"/>
      <c r="O42" s="2"/>
      <c r="P42" s="2"/>
      <c r="Q42" s="2"/>
      <c r="R42" s="2"/>
    </row>
    <row r="43" spans="1:18" x14ac:dyDescent="0.3">
      <c r="A43" s="2"/>
      <c r="B43" s="139" t="s">
        <v>204</v>
      </c>
      <c r="C43" s="141">
        <v>40</v>
      </c>
      <c r="D43" s="142">
        <v>-10261</v>
      </c>
      <c r="E43" s="110">
        <v>0</v>
      </c>
      <c r="G43" s="111"/>
      <c r="H43" s="164"/>
      <c r="I43" s="117"/>
      <c r="J43" s="17"/>
      <c r="K43" s="1"/>
      <c r="L43" s="114"/>
      <c r="M43" s="115"/>
      <c r="N43" s="1"/>
      <c r="O43" s="2"/>
      <c r="P43" s="2"/>
      <c r="Q43" s="2"/>
      <c r="R43" s="2"/>
    </row>
    <row r="44" spans="1:18" ht="19.5" thickBot="1" x14ac:dyDescent="0.35">
      <c r="A44" s="2"/>
      <c r="B44" s="165" t="s">
        <v>84</v>
      </c>
      <c r="C44" s="166"/>
      <c r="D44" s="150">
        <v>0</v>
      </c>
      <c r="E44" s="110">
        <v>170609</v>
      </c>
      <c r="G44" s="111"/>
      <c r="H44" s="164"/>
      <c r="I44" s="117"/>
      <c r="J44" s="17"/>
      <c r="K44" s="1"/>
      <c r="L44" s="114"/>
      <c r="M44" s="115"/>
      <c r="N44" s="1"/>
      <c r="O44" s="2"/>
      <c r="P44" s="2"/>
      <c r="Q44" s="2"/>
      <c r="R44" s="2"/>
    </row>
    <row r="45" spans="1:18" ht="19.5" thickBot="1" x14ac:dyDescent="0.35">
      <c r="A45" s="2"/>
      <c r="B45" s="167" t="s">
        <v>85</v>
      </c>
      <c r="C45" s="168"/>
      <c r="D45" s="169">
        <f>ROUND(SUM(D42,D36,D29,D23,D17,D14,D43,D44),0)</f>
        <v>43909</v>
      </c>
      <c r="E45" s="169">
        <f>ROUND(SUM(E42,E36,E29,E23,E17,E14,E43,E44),0)</f>
        <v>282944</v>
      </c>
      <c r="G45" s="111"/>
      <c r="H45" s="164"/>
      <c r="I45" s="2"/>
      <c r="J45" s="1"/>
      <c r="K45" s="1"/>
      <c r="L45" s="114"/>
      <c r="M45" s="115"/>
      <c r="N45" s="1"/>
      <c r="O45" s="2"/>
      <c r="P45" s="2"/>
      <c r="Q45" s="2"/>
      <c r="R45" s="2"/>
    </row>
    <row r="46" spans="1:18" ht="19.5" thickBot="1" x14ac:dyDescent="0.35">
      <c r="A46" s="2"/>
      <c r="B46" s="170" t="s">
        <v>86</v>
      </c>
      <c r="C46" s="168"/>
      <c r="D46" s="171">
        <v>3601</v>
      </c>
      <c r="E46" s="171">
        <v>-24745</v>
      </c>
      <c r="G46" s="172"/>
      <c r="H46" s="173"/>
      <c r="I46" s="174"/>
      <c r="J46" s="21"/>
      <c r="K46" s="1"/>
      <c r="L46" s="114"/>
      <c r="M46" s="115"/>
      <c r="N46" s="1"/>
      <c r="O46" s="2"/>
      <c r="P46" s="2"/>
      <c r="Q46" s="2"/>
      <c r="R46" s="2"/>
    </row>
    <row r="47" spans="1:18" ht="19.5" thickBot="1" x14ac:dyDescent="0.35">
      <c r="A47" s="175"/>
      <c r="B47" s="136" t="s">
        <v>87</v>
      </c>
      <c r="C47" s="131"/>
      <c r="D47" s="126">
        <f>ROUND(SUM(D45:D46),0)</f>
        <v>47510</v>
      </c>
      <c r="E47" s="126">
        <f>ROUND(SUM(E45:E46),0)</f>
        <v>258199</v>
      </c>
      <c r="F47" s="103"/>
      <c r="G47" s="172"/>
      <c r="H47" s="74"/>
      <c r="I47" s="176"/>
      <c r="J47" s="177"/>
      <c r="K47" s="1"/>
      <c r="L47" s="114"/>
      <c r="M47" s="115"/>
      <c r="N47" s="1"/>
      <c r="O47" s="2"/>
      <c r="P47" s="2"/>
      <c r="Q47" s="2"/>
      <c r="R47" s="2"/>
    </row>
    <row r="48" spans="1:18" x14ac:dyDescent="0.3">
      <c r="A48" s="2"/>
      <c r="B48" s="178">
        <v>0</v>
      </c>
      <c r="C48" s="133"/>
      <c r="D48" s="179"/>
      <c r="E48" s="179"/>
      <c r="G48" s="111"/>
      <c r="H48" s="164"/>
      <c r="I48" s="174"/>
      <c r="J48" s="177"/>
      <c r="K48" s="1"/>
      <c r="L48" s="114"/>
      <c r="M48" s="115"/>
      <c r="N48" s="1"/>
      <c r="O48" s="2"/>
      <c r="P48" s="2"/>
      <c r="Q48" s="2"/>
      <c r="R48" s="2"/>
    </row>
    <row r="49" spans="1:18" x14ac:dyDescent="0.3">
      <c r="A49" s="2"/>
      <c r="B49" s="180" t="s">
        <v>88</v>
      </c>
      <c r="C49" s="141"/>
      <c r="D49" s="181"/>
      <c r="E49" s="181"/>
      <c r="G49" s="111"/>
      <c r="H49" s="164"/>
      <c r="I49" s="174"/>
      <c r="J49" s="177"/>
      <c r="K49" s="1"/>
      <c r="L49" s="114"/>
      <c r="M49" s="115"/>
      <c r="N49" s="1"/>
      <c r="O49" s="2"/>
      <c r="P49" s="2"/>
      <c r="Q49" s="2"/>
      <c r="R49" s="2"/>
    </row>
    <row r="50" spans="1:18" x14ac:dyDescent="0.3">
      <c r="A50" s="2"/>
      <c r="B50" s="182" t="s">
        <v>89</v>
      </c>
      <c r="C50" s="141"/>
      <c r="D50" s="183">
        <f>D47-D51</f>
        <v>47308</v>
      </c>
      <c r="E50" s="183">
        <f>E47-E51</f>
        <v>258200</v>
      </c>
      <c r="G50" s="111"/>
      <c r="H50" s="173"/>
      <c r="I50" s="174"/>
      <c r="J50" s="174"/>
      <c r="K50" s="1"/>
      <c r="L50" s="114"/>
      <c r="M50" s="115"/>
      <c r="N50" s="1"/>
      <c r="O50" s="2"/>
      <c r="P50" s="2"/>
      <c r="Q50" s="2"/>
      <c r="R50" s="2"/>
    </row>
    <row r="51" spans="1:18" x14ac:dyDescent="0.3">
      <c r="A51" s="2"/>
      <c r="B51" s="182" t="s">
        <v>90</v>
      </c>
      <c r="C51" s="141"/>
      <c r="D51" s="183">
        <v>202</v>
      </c>
      <c r="E51" s="183">
        <v>-1</v>
      </c>
      <c r="G51" s="111"/>
      <c r="H51" s="173"/>
      <c r="I51" s="176"/>
      <c r="J51" s="176"/>
      <c r="K51" s="1"/>
      <c r="L51" s="114"/>
      <c r="M51" s="115"/>
      <c r="N51" s="1"/>
      <c r="O51" s="2"/>
      <c r="P51" s="2"/>
      <c r="Q51" s="2"/>
      <c r="R51" s="2"/>
    </row>
    <row r="52" spans="1:18" ht="19.5" thickBot="1" x14ac:dyDescent="0.35">
      <c r="A52" s="2"/>
      <c r="B52" s="184"/>
      <c r="C52" s="162"/>
      <c r="D52" s="185"/>
      <c r="E52" s="185"/>
      <c r="G52" s="111"/>
      <c r="H52" s="164"/>
      <c r="I52" s="174"/>
      <c r="J52" s="177"/>
      <c r="K52" s="1"/>
      <c r="L52" s="114"/>
      <c r="M52" s="115"/>
      <c r="N52" s="1"/>
      <c r="O52" s="2"/>
      <c r="P52" s="2"/>
      <c r="Q52" s="2"/>
      <c r="R52" s="2"/>
    </row>
    <row r="53" spans="1:18" x14ac:dyDescent="0.3">
      <c r="A53" s="2"/>
      <c r="B53" s="186" t="s">
        <v>91</v>
      </c>
      <c r="C53" s="187"/>
      <c r="D53" s="188"/>
      <c r="E53" s="188"/>
      <c r="G53" s="111"/>
      <c r="H53" s="189"/>
      <c r="I53" s="174"/>
      <c r="J53" s="177"/>
      <c r="K53" s="1"/>
      <c r="L53" s="114"/>
      <c r="M53" s="115"/>
      <c r="N53" s="1"/>
      <c r="O53" s="2"/>
      <c r="P53" s="2"/>
      <c r="Q53" s="2"/>
      <c r="R53" s="2"/>
    </row>
    <row r="54" spans="1:18" ht="36" customHeight="1" x14ac:dyDescent="0.3">
      <c r="A54" s="2"/>
      <c r="B54" s="190" t="s">
        <v>92</v>
      </c>
      <c r="C54" s="191"/>
      <c r="D54" s="192"/>
      <c r="E54" s="192"/>
      <c r="G54" s="163"/>
      <c r="H54" s="193"/>
      <c r="I54" s="174"/>
      <c r="J54" s="177"/>
      <c r="K54" s="1"/>
      <c r="L54" s="114"/>
      <c r="M54" s="115"/>
      <c r="N54" s="1"/>
      <c r="O54" s="104"/>
      <c r="P54" s="104"/>
      <c r="Q54" s="104"/>
      <c r="R54" s="104"/>
    </row>
    <row r="55" spans="1:18" ht="41.25" customHeight="1" x14ac:dyDescent="0.3">
      <c r="A55" s="2"/>
      <c r="B55" s="194" t="s">
        <v>93</v>
      </c>
      <c r="C55" s="195">
        <v>36</v>
      </c>
      <c r="D55" s="196">
        <v>-5226</v>
      </c>
      <c r="E55" s="142">
        <v>-8542</v>
      </c>
      <c r="G55" s="112"/>
      <c r="H55" s="173"/>
      <c r="I55" s="174"/>
      <c r="J55" s="21"/>
      <c r="K55" s="1"/>
      <c r="L55" s="114"/>
      <c r="M55" s="115"/>
      <c r="N55" s="1"/>
      <c r="O55" s="2"/>
      <c r="P55" s="2"/>
      <c r="Q55" s="2"/>
      <c r="R55" s="2"/>
    </row>
    <row r="56" spans="1:18" ht="41.25" customHeight="1" x14ac:dyDescent="0.3">
      <c r="A56" s="2"/>
      <c r="B56" s="194" t="s">
        <v>94</v>
      </c>
      <c r="C56" s="195">
        <v>36</v>
      </c>
      <c r="D56" s="196">
        <v>1678</v>
      </c>
      <c r="E56" s="142">
        <v>7201</v>
      </c>
      <c r="G56" s="112"/>
      <c r="H56" s="173"/>
      <c r="I56" s="174"/>
      <c r="J56" s="21"/>
      <c r="K56" s="1"/>
      <c r="L56" s="114"/>
      <c r="M56" s="115"/>
      <c r="N56" s="1"/>
      <c r="O56" s="2"/>
      <c r="P56" s="2"/>
      <c r="Q56" s="2"/>
      <c r="R56" s="2"/>
    </row>
    <row r="57" spans="1:18" ht="35.25" customHeight="1" x14ac:dyDescent="0.3">
      <c r="A57" s="2"/>
      <c r="B57" s="194" t="s">
        <v>95</v>
      </c>
      <c r="C57" s="195">
        <v>36</v>
      </c>
      <c r="D57" s="142">
        <v>46</v>
      </c>
      <c r="E57" s="142">
        <v>3420</v>
      </c>
      <c r="G57" s="112"/>
      <c r="H57" s="173"/>
      <c r="I57" s="176"/>
      <c r="J57" s="176"/>
      <c r="K57" s="1"/>
      <c r="L57" s="114"/>
      <c r="M57" s="115"/>
      <c r="N57" s="1"/>
      <c r="O57" s="2"/>
      <c r="P57" s="2"/>
      <c r="Q57" s="2"/>
      <c r="R57" s="2"/>
    </row>
    <row r="58" spans="1:18" x14ac:dyDescent="0.3">
      <c r="A58" s="2"/>
      <c r="B58" s="197" t="s">
        <v>96</v>
      </c>
      <c r="C58" s="141"/>
      <c r="D58" s="142">
        <v>627</v>
      </c>
      <c r="E58" s="142">
        <v>-1413</v>
      </c>
      <c r="G58" s="112"/>
      <c r="H58" s="198"/>
      <c r="I58" s="176"/>
      <c r="J58" s="74"/>
      <c r="K58" s="1"/>
      <c r="L58" s="114"/>
      <c r="M58" s="115"/>
      <c r="N58" s="1"/>
      <c r="O58" s="2"/>
      <c r="P58" s="2"/>
      <c r="Q58" s="2"/>
      <c r="R58" s="2"/>
    </row>
    <row r="59" spans="1:18" ht="37.5" customHeight="1" x14ac:dyDescent="0.3">
      <c r="A59" s="2"/>
      <c r="B59" s="190" t="s">
        <v>97</v>
      </c>
      <c r="C59" s="191"/>
      <c r="D59" s="199">
        <f>SUM(D55:D58)</f>
        <v>-2875</v>
      </c>
      <c r="E59" s="199">
        <f>SUM(E55:E58)</f>
        <v>666</v>
      </c>
      <c r="G59" s="111"/>
      <c r="H59" s="193"/>
      <c r="I59" s="176"/>
      <c r="J59" s="74"/>
      <c r="K59" s="1"/>
      <c r="L59" s="114"/>
      <c r="M59" s="115"/>
      <c r="N59" s="1"/>
      <c r="O59" s="2"/>
      <c r="P59" s="2"/>
      <c r="Q59" s="2"/>
      <c r="R59" s="2"/>
    </row>
    <row r="60" spans="1:18" x14ac:dyDescent="0.3">
      <c r="B60" s="190"/>
      <c r="C60" s="191"/>
      <c r="D60" s="200"/>
      <c r="E60" s="200"/>
      <c r="G60" s="38"/>
      <c r="H60" s="193"/>
      <c r="I60" s="174"/>
      <c r="J60" s="177"/>
      <c r="K60" s="1"/>
      <c r="L60" s="114"/>
      <c r="M60" s="115"/>
      <c r="N60" s="1"/>
      <c r="O60" s="2"/>
      <c r="P60" s="2"/>
      <c r="Q60" s="2"/>
      <c r="R60" s="2"/>
    </row>
    <row r="61" spans="1:18" ht="38.25" customHeight="1" x14ac:dyDescent="0.3">
      <c r="B61" s="190" t="s">
        <v>98</v>
      </c>
      <c r="C61" s="191"/>
      <c r="D61" s="200"/>
      <c r="E61" s="200"/>
      <c r="G61" s="38"/>
      <c r="H61" s="201"/>
      <c r="I61" s="174"/>
      <c r="J61" s="177"/>
      <c r="K61" s="1"/>
      <c r="L61" s="114"/>
      <c r="M61" s="115"/>
      <c r="N61" s="1"/>
      <c r="O61" s="104"/>
      <c r="P61" s="104"/>
      <c r="Q61" s="104"/>
      <c r="R61" s="104"/>
    </row>
    <row r="62" spans="1:18" ht="38.25" customHeight="1" x14ac:dyDescent="0.3">
      <c r="B62" s="194" t="s">
        <v>99</v>
      </c>
      <c r="C62" s="191">
        <v>36</v>
      </c>
      <c r="D62" s="142">
        <v>8211</v>
      </c>
      <c r="E62" s="142">
        <v>0</v>
      </c>
      <c r="G62" s="38"/>
      <c r="H62" s="193"/>
      <c r="I62" s="174"/>
      <c r="J62" s="177"/>
      <c r="K62" s="1"/>
      <c r="L62" s="114"/>
      <c r="M62" s="115"/>
      <c r="N62" s="1"/>
      <c r="O62" s="104"/>
      <c r="P62" s="104"/>
      <c r="Q62" s="104"/>
      <c r="R62" s="104"/>
    </row>
    <row r="63" spans="1:18" x14ac:dyDescent="0.3">
      <c r="B63" s="194" t="s">
        <v>100</v>
      </c>
      <c r="C63" s="195">
        <v>36</v>
      </c>
      <c r="D63" s="142">
        <v>0</v>
      </c>
      <c r="E63" s="142">
        <v>48</v>
      </c>
      <c r="G63" s="38"/>
      <c r="H63" s="193"/>
      <c r="I63" s="174"/>
      <c r="J63" s="177"/>
      <c r="K63" s="1"/>
      <c r="L63" s="114"/>
      <c r="M63" s="115"/>
      <c r="N63" s="1"/>
      <c r="O63" s="2"/>
      <c r="P63" s="2"/>
      <c r="Q63" s="2"/>
      <c r="R63" s="2"/>
    </row>
    <row r="64" spans="1:18" ht="38.25" customHeight="1" thickBot="1" x14ac:dyDescent="0.35">
      <c r="B64" s="190" t="s">
        <v>101</v>
      </c>
      <c r="C64" s="191"/>
      <c r="D64" s="199">
        <f>D63+D62</f>
        <v>8211</v>
      </c>
      <c r="E64" s="199">
        <f>E63+E62</f>
        <v>48</v>
      </c>
      <c r="G64" s="38"/>
      <c r="H64" s="193"/>
      <c r="I64" s="174"/>
      <c r="J64" s="177"/>
      <c r="K64" s="1"/>
      <c r="L64" s="114"/>
      <c r="M64" s="115"/>
      <c r="N64" s="1"/>
      <c r="O64" s="104"/>
      <c r="P64" s="2"/>
      <c r="Q64" s="104"/>
      <c r="R64" s="104"/>
    </row>
    <row r="65" spans="2:18" ht="19.5" thickBot="1" x14ac:dyDescent="0.35">
      <c r="B65" s="202" t="s">
        <v>102</v>
      </c>
      <c r="C65" s="168"/>
      <c r="D65" s="169">
        <f>D64+D59</f>
        <v>5336</v>
      </c>
      <c r="E65" s="169">
        <f>E64+E59</f>
        <v>714</v>
      </c>
      <c r="G65" s="38"/>
      <c r="H65" s="164"/>
      <c r="I65" s="174"/>
      <c r="J65" s="177"/>
      <c r="K65" s="1"/>
      <c r="L65" s="114"/>
      <c r="M65" s="115"/>
      <c r="N65" s="1"/>
      <c r="O65" s="2"/>
      <c r="P65" s="2"/>
      <c r="Q65" s="2"/>
      <c r="R65" s="2"/>
    </row>
    <row r="66" spans="2:18" ht="19.5" thickBot="1" x14ac:dyDescent="0.35">
      <c r="B66" s="202" t="s">
        <v>103</v>
      </c>
      <c r="C66" s="168"/>
      <c r="D66" s="169">
        <f>SUM(D65,D47)</f>
        <v>52846</v>
      </c>
      <c r="E66" s="169">
        <f>SUM(E65,E47)</f>
        <v>258913</v>
      </c>
      <c r="G66" s="38"/>
      <c r="H66" s="164"/>
      <c r="I66" s="174"/>
      <c r="J66" s="177"/>
      <c r="K66" s="1"/>
      <c r="L66" s="114"/>
      <c r="M66" s="115"/>
      <c r="N66" s="1"/>
      <c r="O66" s="2"/>
      <c r="P66" s="2"/>
      <c r="Q66" s="2"/>
      <c r="R66" s="2"/>
    </row>
    <row r="67" spans="2:18" x14ac:dyDescent="0.3">
      <c r="B67" s="203"/>
      <c r="C67" s="133"/>
      <c r="D67" s="204"/>
      <c r="E67" s="204"/>
      <c r="G67" s="38"/>
      <c r="H67" s="189"/>
      <c r="I67" s="2"/>
      <c r="J67" s="1"/>
      <c r="K67" s="1"/>
      <c r="L67" s="114"/>
      <c r="M67" s="115"/>
      <c r="N67" s="1"/>
      <c r="O67" s="2"/>
      <c r="P67" s="2"/>
      <c r="Q67" s="2"/>
      <c r="R67" s="2"/>
    </row>
    <row r="68" spans="2:18" x14ac:dyDescent="0.3">
      <c r="B68" s="180" t="s">
        <v>193</v>
      </c>
      <c r="C68" s="141"/>
      <c r="D68" s="205"/>
      <c r="E68" s="205"/>
      <c r="G68" s="38"/>
      <c r="H68" s="189"/>
      <c r="I68" s="2"/>
      <c r="J68" s="1"/>
      <c r="K68" s="1"/>
      <c r="L68" s="114"/>
      <c r="M68" s="115"/>
      <c r="N68" s="1"/>
      <c r="O68" s="2"/>
      <c r="P68" s="2"/>
      <c r="Q68" s="2"/>
      <c r="R68" s="2"/>
    </row>
    <row r="69" spans="2:18" x14ac:dyDescent="0.3">
      <c r="B69" s="182" t="s">
        <v>89</v>
      </c>
      <c r="C69" s="141"/>
      <c r="D69" s="206">
        <f>ROUND(D66,0)-D70</f>
        <v>52644</v>
      </c>
      <c r="E69" s="206">
        <f>ROUND(E66,0)-E70</f>
        <v>258914</v>
      </c>
      <c r="G69" s="38"/>
      <c r="H69" s="173"/>
      <c r="I69" s="174"/>
      <c r="J69" s="1"/>
      <c r="K69" s="1"/>
      <c r="L69" s="114"/>
      <c r="M69" s="115"/>
      <c r="N69" s="1"/>
      <c r="O69" s="2"/>
      <c r="P69" s="2"/>
      <c r="Q69" s="2"/>
      <c r="R69" s="2"/>
    </row>
    <row r="70" spans="2:18" ht="19.5" thickBot="1" x14ac:dyDescent="0.35">
      <c r="B70" s="207" t="s">
        <v>90</v>
      </c>
      <c r="C70" s="208"/>
      <c r="D70" s="209">
        <f>D51</f>
        <v>202</v>
      </c>
      <c r="E70" s="209">
        <f>E51</f>
        <v>-1</v>
      </c>
      <c r="G70" s="38"/>
      <c r="H70" s="198"/>
      <c r="I70" s="176"/>
      <c r="J70" s="1"/>
      <c r="K70" s="1"/>
      <c r="L70" s="114"/>
      <c r="M70" s="115"/>
      <c r="N70" s="1"/>
      <c r="O70" s="2"/>
      <c r="P70" s="2"/>
      <c r="Q70" s="2"/>
      <c r="R70" s="2"/>
    </row>
    <row r="71" spans="2:18" ht="19.5" thickBot="1" x14ac:dyDescent="0.35">
      <c r="B71" s="136" t="s">
        <v>104</v>
      </c>
      <c r="C71" s="131"/>
      <c r="D71" s="210">
        <f>SUM(D69:D70)</f>
        <v>52846</v>
      </c>
      <c r="E71" s="210">
        <f>SUM(E69:E70)</f>
        <v>258913</v>
      </c>
      <c r="F71" s="103"/>
      <c r="G71" s="211"/>
      <c r="H71" s="189"/>
      <c r="I71" s="176"/>
      <c r="J71" s="74"/>
      <c r="K71" s="1"/>
      <c r="L71" s="114"/>
      <c r="M71" s="115"/>
      <c r="N71" s="1"/>
      <c r="O71" s="2"/>
      <c r="P71" s="2"/>
      <c r="Q71" s="2"/>
      <c r="R71" s="2"/>
    </row>
    <row r="72" spans="2:18" ht="19.5" thickBot="1" x14ac:dyDescent="0.35">
      <c r="B72" s="202" t="s">
        <v>105</v>
      </c>
      <c r="C72" s="168">
        <v>37</v>
      </c>
      <c r="D72" s="212">
        <v>287.84348922257936</v>
      </c>
      <c r="E72" s="212">
        <v>1948.7180638915138</v>
      </c>
      <c r="F72" s="103"/>
      <c r="G72" s="213"/>
      <c r="H72" s="164"/>
      <c r="I72" s="2"/>
      <c r="J72" s="1"/>
      <c r="K72" s="1"/>
      <c r="L72" s="214"/>
      <c r="M72" s="214"/>
      <c r="N72" s="1"/>
      <c r="O72" s="2"/>
      <c r="P72" s="2"/>
      <c r="Q72" s="2"/>
      <c r="R72" s="2"/>
    </row>
    <row r="73" spans="2:18" x14ac:dyDescent="0.3">
      <c r="B73" s="215" t="s">
        <v>48</v>
      </c>
      <c r="C73" s="215"/>
      <c r="D73" s="216"/>
      <c r="E73" s="2"/>
      <c r="G73" s="1"/>
      <c r="H73" s="87"/>
      <c r="I73" s="2"/>
      <c r="J73" s="1"/>
      <c r="K73" s="1"/>
      <c r="L73" s="217"/>
      <c r="M73" s="217"/>
      <c r="N73" s="1"/>
      <c r="O73" s="2"/>
      <c r="P73" s="2"/>
      <c r="Q73" s="2"/>
      <c r="R73" s="2"/>
    </row>
    <row r="74" spans="2:18" x14ac:dyDescent="0.3">
      <c r="B74" s="396" t="s">
        <v>202</v>
      </c>
      <c r="C74" s="396"/>
      <c r="D74" s="396"/>
      <c r="E74" s="396"/>
      <c r="L74" s="98"/>
    </row>
    <row r="75" spans="2:18" x14ac:dyDescent="0.3">
      <c r="B75" s="396"/>
      <c r="C75" s="396"/>
      <c r="D75" s="396"/>
      <c r="E75" s="396"/>
      <c r="L75" s="98"/>
    </row>
    <row r="76" spans="2:18" x14ac:dyDescent="0.3">
      <c r="B76" s="396"/>
      <c r="C76" s="396"/>
      <c r="D76" s="396"/>
      <c r="E76" s="396"/>
      <c r="L76" s="98"/>
    </row>
    <row r="77" spans="2:18" x14ac:dyDescent="0.3">
      <c r="B77" s="2"/>
      <c r="C77" s="2"/>
      <c r="D77" s="81"/>
      <c r="E77" s="2"/>
      <c r="L77" s="98"/>
    </row>
    <row r="78" spans="2:18" x14ac:dyDescent="0.3">
      <c r="B78" s="2"/>
      <c r="C78" s="2"/>
      <c r="D78" s="81"/>
      <c r="E78" s="2"/>
      <c r="L78" s="98"/>
    </row>
    <row r="79" spans="2:18" x14ac:dyDescent="0.3">
      <c r="B79" s="218"/>
      <c r="C79" s="218"/>
      <c r="D79" s="81"/>
      <c r="E79" s="2"/>
      <c r="L79" s="98"/>
    </row>
    <row r="80" spans="2:18" x14ac:dyDescent="0.3">
      <c r="B80" s="2"/>
      <c r="C80" s="2"/>
      <c r="D80" s="81"/>
      <c r="E80" s="2"/>
      <c r="L80" s="98"/>
    </row>
    <row r="81" spans="2:12" x14ac:dyDescent="0.3">
      <c r="B81" s="84"/>
      <c r="C81" s="84"/>
      <c r="D81" s="2"/>
      <c r="E81" s="2"/>
      <c r="L81" s="98"/>
    </row>
    <row r="82" spans="2:12" x14ac:dyDescent="0.3">
      <c r="B82" s="84"/>
      <c r="C82" s="84"/>
      <c r="D82" s="90"/>
      <c r="E82" s="2"/>
      <c r="L82" s="98"/>
    </row>
    <row r="83" spans="2:12" x14ac:dyDescent="0.3">
      <c r="B83" s="84"/>
      <c r="C83" s="84"/>
      <c r="D83" s="2"/>
      <c r="E83" s="2"/>
      <c r="L83" s="98"/>
    </row>
    <row r="84" spans="2:12" x14ac:dyDescent="0.3">
      <c r="B84" s="2"/>
      <c r="C84" s="2"/>
      <c r="D84" s="2"/>
      <c r="E84" s="2"/>
      <c r="L84" s="98"/>
    </row>
    <row r="85" spans="2:12" x14ac:dyDescent="0.3">
      <c r="B85" s="2"/>
      <c r="C85" s="2"/>
      <c r="D85" s="2"/>
      <c r="E85" s="2"/>
      <c r="L85" s="98"/>
    </row>
    <row r="86" spans="2:12" x14ac:dyDescent="0.3">
      <c r="B86" s="2"/>
      <c r="C86" s="2"/>
      <c r="D86" s="2"/>
      <c r="E86" s="2"/>
      <c r="L86" s="98"/>
    </row>
    <row r="87" spans="2:12" x14ac:dyDescent="0.3">
      <c r="B87" s="2"/>
      <c r="C87" s="2"/>
      <c r="D87" s="2"/>
      <c r="E87" s="2"/>
      <c r="L87" s="98"/>
    </row>
    <row r="88" spans="2:12" x14ac:dyDescent="0.3">
      <c r="B88" s="2"/>
      <c r="C88" s="2"/>
      <c r="D88" s="2"/>
      <c r="E88" s="2"/>
      <c r="L88" s="98"/>
    </row>
    <row r="89" spans="2:12" x14ac:dyDescent="0.3">
      <c r="B89" s="2"/>
      <c r="C89" s="2"/>
      <c r="D89" s="2"/>
      <c r="E89" s="2"/>
      <c r="L89" s="98"/>
    </row>
    <row r="90" spans="2:12" x14ac:dyDescent="0.3">
      <c r="B90" s="2"/>
      <c r="C90" s="2"/>
      <c r="D90" s="2"/>
      <c r="E90" s="2"/>
      <c r="L90" s="98"/>
    </row>
    <row r="91" spans="2:12" x14ac:dyDescent="0.3">
      <c r="B91" s="2"/>
      <c r="C91" s="2"/>
      <c r="D91" s="2"/>
      <c r="E91" s="2"/>
    </row>
    <row r="92" spans="2:12" x14ac:dyDescent="0.3">
      <c r="B92" s="2"/>
      <c r="C92" s="2"/>
      <c r="D92" s="2"/>
      <c r="E92" s="2"/>
    </row>
    <row r="93" spans="2:12" x14ac:dyDescent="0.3">
      <c r="B93" s="2"/>
      <c r="C93" s="2"/>
      <c r="D93" s="2"/>
      <c r="E93" s="2"/>
    </row>
    <row r="94" spans="2:12" x14ac:dyDescent="0.3">
      <c r="B94" s="2"/>
      <c r="C94" s="2"/>
      <c r="D94" s="2"/>
      <c r="E94" s="2"/>
    </row>
    <row r="95" spans="2:12" x14ac:dyDescent="0.3">
      <c r="B95" s="2"/>
      <c r="C95" s="2"/>
      <c r="D95" s="2"/>
      <c r="E95" s="2"/>
    </row>
    <row r="96" spans="2:12" x14ac:dyDescent="0.3">
      <c r="B96" s="2"/>
      <c r="C96" s="2"/>
      <c r="D96" s="2"/>
      <c r="E96" s="2"/>
    </row>
    <row r="97" spans="2:5" x14ac:dyDescent="0.3">
      <c r="B97" s="2"/>
      <c r="C97" s="2"/>
      <c r="D97" s="2"/>
      <c r="E97" s="2"/>
    </row>
    <row r="98" spans="2:5" x14ac:dyDescent="0.3">
      <c r="B98" s="2"/>
      <c r="C98" s="2"/>
      <c r="D98" s="2"/>
      <c r="E98" s="2"/>
    </row>
    <row r="99" spans="2:5" x14ac:dyDescent="0.3">
      <c r="B99" s="2"/>
      <c r="C99" s="2"/>
      <c r="D99" s="2"/>
      <c r="E99" s="2"/>
    </row>
    <row r="100" spans="2:5" x14ac:dyDescent="0.3">
      <c r="B100" s="2"/>
      <c r="C100" s="2"/>
      <c r="D100" s="2"/>
      <c r="E100" s="2"/>
    </row>
    <row r="101" spans="2:5" x14ac:dyDescent="0.3">
      <c r="B101" s="2"/>
      <c r="C101" s="2"/>
      <c r="D101" s="2"/>
      <c r="E101" s="2"/>
    </row>
    <row r="102" spans="2:5" x14ac:dyDescent="0.3">
      <c r="B102" s="2"/>
      <c r="C102" s="2"/>
      <c r="D102" s="2"/>
      <c r="E102" s="2"/>
    </row>
    <row r="103" spans="2:5" x14ac:dyDescent="0.3">
      <c r="B103" s="2"/>
      <c r="C103" s="2"/>
      <c r="D103" s="2"/>
      <c r="E103" s="2"/>
    </row>
    <row r="104" spans="2:5" x14ac:dyDescent="0.3">
      <c r="B104" s="2"/>
      <c r="C104" s="2"/>
      <c r="D104" s="2"/>
      <c r="E104" s="2"/>
    </row>
    <row r="105" spans="2:5" x14ac:dyDescent="0.3">
      <c r="B105" s="2"/>
      <c r="C105" s="2"/>
      <c r="D105" s="2"/>
      <c r="E105" s="2"/>
    </row>
    <row r="106" spans="2:5" x14ac:dyDescent="0.3">
      <c r="B106" s="2"/>
      <c r="C106" s="2"/>
      <c r="D106" s="2"/>
      <c r="E106" s="2"/>
    </row>
    <row r="107" spans="2:5" x14ac:dyDescent="0.3">
      <c r="B107" s="2"/>
      <c r="C107" s="2"/>
      <c r="D107" s="2"/>
      <c r="E107" s="2"/>
    </row>
    <row r="108" spans="2:5" x14ac:dyDescent="0.3">
      <c r="B108" s="2"/>
      <c r="C108" s="2"/>
      <c r="D108" s="2"/>
      <c r="E108" s="2"/>
    </row>
    <row r="109" spans="2:5" x14ac:dyDescent="0.3">
      <c r="B109" s="2"/>
      <c r="C109" s="2"/>
      <c r="D109" s="2"/>
      <c r="E109" s="2"/>
    </row>
    <row r="110" spans="2:5" x14ac:dyDescent="0.3">
      <c r="B110" s="2"/>
      <c r="C110" s="2"/>
      <c r="D110" s="2"/>
      <c r="E110" s="2"/>
    </row>
    <row r="111" spans="2:5" x14ac:dyDescent="0.3">
      <c r="B111" s="2"/>
      <c r="C111" s="2"/>
      <c r="D111" s="2"/>
      <c r="E111" s="2"/>
    </row>
    <row r="112" spans="2:5" x14ac:dyDescent="0.3">
      <c r="B112" s="2"/>
      <c r="C112" s="2"/>
      <c r="D112" s="2"/>
      <c r="E112" s="2"/>
    </row>
    <row r="113" spans="2:5" x14ac:dyDescent="0.3">
      <c r="B113" s="2"/>
      <c r="C113" s="2"/>
      <c r="D113" s="2"/>
      <c r="E113" s="2"/>
    </row>
    <row r="114" spans="2:5" x14ac:dyDescent="0.3">
      <c r="B114" s="2"/>
      <c r="C114" s="2"/>
      <c r="D114" s="2"/>
      <c r="E114" s="2"/>
    </row>
    <row r="115" spans="2:5" x14ac:dyDescent="0.3">
      <c r="B115" s="2"/>
      <c r="C115" s="2"/>
      <c r="D115" s="2"/>
      <c r="E115" s="2"/>
    </row>
    <row r="116" spans="2:5" x14ac:dyDescent="0.3">
      <c r="B116" s="2"/>
      <c r="C116" s="2"/>
      <c r="D116" s="2"/>
      <c r="E116" s="2"/>
    </row>
    <row r="117" spans="2:5" x14ac:dyDescent="0.3">
      <c r="B117" s="2"/>
      <c r="C117" s="2"/>
      <c r="D117" s="2"/>
      <c r="E117" s="2"/>
    </row>
    <row r="118" spans="2:5" x14ac:dyDescent="0.3">
      <c r="B118" s="2"/>
      <c r="C118" s="2"/>
      <c r="D118" s="2"/>
      <c r="E118" s="2"/>
    </row>
    <row r="119" spans="2:5" x14ac:dyDescent="0.3">
      <c r="B119" s="2"/>
      <c r="C119" s="2"/>
      <c r="D119" s="2"/>
      <c r="E119" s="2"/>
    </row>
    <row r="120" spans="2:5" x14ac:dyDescent="0.3">
      <c r="B120" s="2"/>
      <c r="C120" s="2"/>
      <c r="D120" s="2"/>
      <c r="E120" s="2"/>
    </row>
    <row r="121" spans="2:5" x14ac:dyDescent="0.3">
      <c r="B121" s="2"/>
      <c r="C121" s="2"/>
      <c r="D121" s="2"/>
      <c r="E121" s="2"/>
    </row>
    <row r="122" spans="2:5" x14ac:dyDescent="0.3">
      <c r="B122" s="2"/>
      <c r="C122" s="2"/>
      <c r="D122" s="2"/>
      <c r="E122" s="2"/>
    </row>
    <row r="123" spans="2:5" x14ac:dyDescent="0.3">
      <c r="B123" s="2"/>
      <c r="C123" s="2"/>
      <c r="D123" s="2"/>
      <c r="E123" s="2"/>
    </row>
    <row r="124" spans="2:5" x14ac:dyDescent="0.3">
      <c r="B124" s="2"/>
      <c r="C124" s="2"/>
      <c r="D124" s="2"/>
      <c r="E124" s="2"/>
    </row>
    <row r="125" spans="2:5" x14ac:dyDescent="0.3">
      <c r="B125" s="2"/>
      <c r="C125" s="2"/>
      <c r="D125" s="2"/>
      <c r="E125" s="2"/>
    </row>
    <row r="126" spans="2:5" x14ac:dyDescent="0.3">
      <c r="B126" s="2"/>
      <c r="C126" s="2"/>
      <c r="D126" s="2"/>
      <c r="E126" s="2"/>
    </row>
    <row r="127" spans="2:5" x14ac:dyDescent="0.3">
      <c r="B127" s="2"/>
      <c r="C127" s="2"/>
      <c r="D127" s="2"/>
      <c r="E127" s="2"/>
    </row>
    <row r="128" spans="2:5" x14ac:dyDescent="0.3">
      <c r="B128" s="2"/>
      <c r="C128" s="2"/>
      <c r="D128" s="2"/>
      <c r="E128" s="2"/>
    </row>
    <row r="129" spans="2:5" x14ac:dyDescent="0.3">
      <c r="B129" s="2"/>
      <c r="C129" s="2"/>
      <c r="D129" s="2"/>
      <c r="E129" s="2"/>
    </row>
    <row r="130" spans="2:5" x14ac:dyDescent="0.3">
      <c r="B130" s="2"/>
      <c r="C130" s="2"/>
      <c r="D130" s="2"/>
      <c r="E130" s="2"/>
    </row>
    <row r="131" spans="2:5" x14ac:dyDescent="0.3">
      <c r="B131" s="2"/>
      <c r="C131" s="2"/>
      <c r="D131" s="2"/>
      <c r="E131" s="2"/>
    </row>
    <row r="132" spans="2:5" x14ac:dyDescent="0.3">
      <c r="B132" s="2"/>
      <c r="C132" s="2"/>
      <c r="D132" s="2"/>
      <c r="E132" s="2"/>
    </row>
    <row r="133" spans="2:5" x14ac:dyDescent="0.3">
      <c r="B133" s="2"/>
      <c r="C133" s="2"/>
      <c r="D133" s="2"/>
      <c r="E133" s="2"/>
    </row>
    <row r="134" spans="2:5" x14ac:dyDescent="0.3">
      <c r="B134" s="2"/>
      <c r="C134" s="2"/>
      <c r="D134" s="2"/>
      <c r="E134" s="2"/>
    </row>
    <row r="135" spans="2:5" x14ac:dyDescent="0.3">
      <c r="B135" s="2"/>
      <c r="C135" s="2"/>
      <c r="D135" s="2"/>
      <c r="E135" s="2"/>
    </row>
    <row r="136" spans="2:5" x14ac:dyDescent="0.3">
      <c r="B136" s="2"/>
      <c r="C136" s="2"/>
      <c r="D136" s="2"/>
      <c r="E136" s="2"/>
    </row>
  </sheetData>
  <protectedRanges>
    <protectedRange algorithmName="SHA-512" hashValue="WUtQ8PjJ2AZZLOfEmWZcGF66Q73NyoHhB+9fOZXikIl5GxRHSuWb5KV1ac9D0B34098/Z4To6Bc6uNE72OGZgw==" saltValue="zmxsgxEYGH+/31P5ZSk5eQ==" spinCount="100000" sqref="D13:E13 D15:E16 D18:E19 D21:E22 D24:E25 D27:E28 D46:E46 D55:E58 D63:E63 D9:E11 D72:E72 D43:E44 D30:E35 D62 D50:E50 D69:E69 D37:E41" name="Range1"/>
  </protectedRanges>
  <mergeCells count="5">
    <mergeCell ref="B3:E3"/>
    <mergeCell ref="B4:E4"/>
    <mergeCell ref="B5:E5"/>
    <mergeCell ref="B6:E6"/>
    <mergeCell ref="B74:E76"/>
  </mergeCells>
  <conditionalFormatting sqref="F7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F72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F71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F47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19685039370078741" bottom="0.74803149606299213" header="0.31496062992125984" footer="0.31496062992125984"/>
  <pageSetup scale="3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898BE18C-52F2-4CAC-9139-BD2C713957D3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F7</xm:sqref>
        </x14:conditionalFormatting>
        <x14:conditionalFormatting xmlns:xm="http://schemas.microsoft.com/office/excel/2006/main">
          <x14:cfRule type="iconSet" priority="5" id="{59F4163C-F8FB-45F9-B92B-F6782C41EC72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F72</xm:sqref>
        </x14:conditionalFormatting>
        <x14:conditionalFormatting xmlns:xm="http://schemas.microsoft.com/office/excel/2006/main">
          <x14:cfRule type="iconSet" priority="3" id="{08A89BAC-0D3A-4D61-AAC4-1BFE0DB91B80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F71</xm:sqref>
        </x14:conditionalFormatting>
        <x14:conditionalFormatting xmlns:xm="http://schemas.microsoft.com/office/excel/2006/main">
          <x14:cfRule type="iconSet" priority="1" id="{AB9B8402-AC4E-4FF9-9C6E-06B8FFB56770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8C03-E3D2-4E5A-A84F-8B3F77AC700F}">
  <sheetPr>
    <pageSetUpPr autoPageBreaks="0"/>
  </sheetPr>
  <dimension ref="A1:AC86"/>
  <sheetViews>
    <sheetView view="pageBreakPreview" topLeftCell="A46" zoomScale="60" zoomScaleNormal="100" workbookViewId="0">
      <selection activeCell="J83" sqref="J83"/>
    </sheetView>
  </sheetViews>
  <sheetFormatPr defaultRowHeight="18.75" x14ac:dyDescent="0.3"/>
  <cols>
    <col min="1" max="1" width="9.140625" style="219" customWidth="1"/>
    <col min="2" max="2" width="120.7109375" style="245" customWidth="1"/>
    <col min="3" max="3" width="12.7109375" style="245" customWidth="1"/>
    <col min="4" max="5" width="20.7109375" style="245" customWidth="1"/>
    <col min="6" max="6" width="11.28515625" style="239" customWidth="1"/>
    <col min="7" max="7" width="18.7109375" style="245" customWidth="1"/>
    <col min="8" max="8" width="17" style="245" customWidth="1"/>
    <col min="9" max="9" width="14.42578125" style="220" bestFit="1" customWidth="1"/>
    <col min="10" max="12" width="9.140625" style="96"/>
    <col min="13" max="16" width="9.140625" style="95" customWidth="1"/>
    <col min="17" max="16384" width="9.140625" style="96"/>
  </cols>
  <sheetData>
    <row r="1" spans="1:22" x14ac:dyDescent="0.3">
      <c r="B1" s="221"/>
      <c r="C1" s="221"/>
      <c r="D1" s="222"/>
      <c r="E1" s="223"/>
      <c r="F1" s="224"/>
      <c r="G1" s="223"/>
      <c r="H1" s="225"/>
    </row>
    <row r="2" spans="1:22" x14ac:dyDescent="0.3">
      <c r="B2" s="393" t="s">
        <v>194</v>
      </c>
      <c r="C2" s="393"/>
      <c r="D2" s="393"/>
      <c r="E2" s="393"/>
      <c r="F2" s="226"/>
      <c r="G2" s="227"/>
      <c r="H2" s="228"/>
    </row>
    <row r="3" spans="1:22" x14ac:dyDescent="0.3">
      <c r="B3" s="393" t="str">
        <f>Ф.2_MLN!B4</f>
        <v>АО "First Heartland Jusan Bank" и его дочерние компании</v>
      </c>
      <c r="C3" s="393"/>
      <c r="D3" s="393"/>
      <c r="E3" s="393"/>
      <c r="F3" s="226"/>
      <c r="G3" s="227"/>
      <c r="H3" s="228"/>
    </row>
    <row r="4" spans="1:22" x14ac:dyDescent="0.3">
      <c r="B4" s="392" t="str">
        <f>Ф.2_MLN!B5</f>
        <v>За год, закончившийся 31 декабря 2021 года</v>
      </c>
      <c r="C4" s="392"/>
      <c r="D4" s="392"/>
      <c r="E4" s="392"/>
      <c r="F4" s="226"/>
      <c r="G4" s="227"/>
      <c r="H4" s="228"/>
      <c r="U4" s="229"/>
      <c r="V4" s="229"/>
    </row>
    <row r="5" spans="1:22" x14ac:dyDescent="0.3">
      <c r="B5" s="392" t="str">
        <f>Ф.1_MLN!$B$6</f>
        <v>(в миллионах тенге)</v>
      </c>
      <c r="C5" s="392"/>
      <c r="D5" s="392"/>
      <c r="E5" s="392"/>
      <c r="F5" s="230"/>
      <c r="G5" s="231"/>
      <c r="H5" s="232"/>
    </row>
    <row r="6" spans="1:22" ht="19.5" thickBot="1" x14ac:dyDescent="0.35">
      <c r="B6" s="233"/>
      <c r="C6" s="233"/>
      <c r="D6" s="222"/>
      <c r="E6" s="6"/>
      <c r="F6" s="7"/>
      <c r="G6" s="234"/>
      <c r="H6" s="235"/>
    </row>
    <row r="7" spans="1:22" ht="19.5" customHeight="1" thickBot="1" x14ac:dyDescent="0.35">
      <c r="A7" s="236"/>
      <c r="B7" s="237"/>
      <c r="C7" s="106" t="s">
        <v>2</v>
      </c>
      <c r="D7" s="238" t="s">
        <v>191</v>
      </c>
      <c r="E7" s="238" t="s">
        <v>200</v>
      </c>
      <c r="G7" s="240"/>
      <c r="H7" s="241"/>
      <c r="I7" s="3"/>
      <c r="J7" s="2"/>
      <c r="V7" s="229"/>
    </row>
    <row r="8" spans="1:22" x14ac:dyDescent="0.3">
      <c r="A8" s="242"/>
      <c r="B8" s="243" t="s">
        <v>106</v>
      </c>
      <c r="C8" s="243"/>
      <c r="D8" s="244"/>
      <c r="E8" s="244"/>
      <c r="H8" s="246"/>
    </row>
    <row r="9" spans="1:22" x14ac:dyDescent="0.3">
      <c r="A9" s="247"/>
      <c r="B9" s="248" t="s">
        <v>107</v>
      </c>
      <c r="C9" s="249">
        <v>8</v>
      </c>
      <c r="D9" s="183">
        <v>203460</v>
      </c>
      <c r="E9" s="183">
        <v>115315</v>
      </c>
      <c r="G9" s="250"/>
      <c r="H9" s="250"/>
      <c r="I9" s="160"/>
    </row>
    <row r="10" spans="1:22" ht="18.75" customHeight="1" x14ac:dyDescent="0.3">
      <c r="A10" s="247"/>
      <c r="B10" s="248" t="s">
        <v>108</v>
      </c>
      <c r="C10" s="249">
        <v>8</v>
      </c>
      <c r="D10" s="183">
        <v>-109225</v>
      </c>
      <c r="E10" s="183">
        <v>-56069</v>
      </c>
      <c r="G10" s="250"/>
      <c r="H10" s="250"/>
      <c r="I10" s="160"/>
    </row>
    <row r="11" spans="1:22" x14ac:dyDescent="0.3">
      <c r="A11" s="247"/>
      <c r="B11" s="248" t="s">
        <v>109</v>
      </c>
      <c r="C11" s="248"/>
      <c r="D11" s="183">
        <v>33846</v>
      </c>
      <c r="E11" s="183">
        <v>9534</v>
      </c>
      <c r="G11" s="250"/>
      <c r="H11" s="250"/>
      <c r="I11" s="160"/>
    </row>
    <row r="12" spans="1:22" x14ac:dyDescent="0.3">
      <c r="A12" s="247"/>
      <c r="B12" s="248" t="s">
        <v>110</v>
      </c>
      <c r="C12" s="248"/>
      <c r="D12" s="183">
        <v>-24642</v>
      </c>
      <c r="E12" s="183">
        <v>-7171</v>
      </c>
      <c r="G12" s="250"/>
      <c r="H12" s="250"/>
      <c r="I12" s="160"/>
    </row>
    <row r="13" spans="1:22" x14ac:dyDescent="0.3">
      <c r="A13" s="247"/>
      <c r="B13" s="248" t="s">
        <v>111</v>
      </c>
      <c r="C13" s="248"/>
      <c r="D13" s="183">
        <v>24434</v>
      </c>
      <c r="E13" s="183">
        <v>12925</v>
      </c>
      <c r="G13" s="250"/>
      <c r="H13" s="250"/>
      <c r="I13" s="160"/>
    </row>
    <row r="14" spans="1:22" x14ac:dyDescent="0.3">
      <c r="A14" s="247"/>
      <c r="B14" s="248" t="s">
        <v>112</v>
      </c>
      <c r="C14" s="248"/>
      <c r="D14" s="183">
        <v>-3329</v>
      </c>
      <c r="E14" s="183">
        <v>-2235</v>
      </c>
      <c r="G14" s="250"/>
      <c r="H14" s="250"/>
      <c r="I14" s="160"/>
    </row>
    <row r="15" spans="1:22" x14ac:dyDescent="0.3">
      <c r="A15" s="247"/>
      <c r="B15" s="248" t="s">
        <v>113</v>
      </c>
      <c r="C15" s="248"/>
      <c r="D15" s="183">
        <v>-3548</v>
      </c>
      <c r="E15" s="183">
        <v>-1886</v>
      </c>
      <c r="G15" s="250"/>
      <c r="H15" s="250"/>
      <c r="I15" s="160"/>
      <c r="M15" s="251"/>
      <c r="N15" s="252"/>
      <c r="O15" s="253"/>
      <c r="P15" s="253"/>
    </row>
    <row r="16" spans="1:22" x14ac:dyDescent="0.3">
      <c r="A16" s="247"/>
      <c r="B16" s="254" t="s">
        <v>114</v>
      </c>
      <c r="C16" s="254"/>
      <c r="D16" s="183">
        <v>0</v>
      </c>
      <c r="E16" s="183">
        <v>0</v>
      </c>
      <c r="G16" s="250"/>
      <c r="H16" s="250"/>
      <c r="I16" s="160"/>
      <c r="M16" s="255"/>
      <c r="N16" s="255"/>
      <c r="O16" s="255"/>
      <c r="P16" s="255"/>
    </row>
    <row r="17" spans="1:16" ht="18.75" customHeight="1" x14ac:dyDescent="0.3">
      <c r="A17" s="247"/>
      <c r="B17" s="248" t="s">
        <v>115</v>
      </c>
      <c r="C17" s="249">
        <v>14</v>
      </c>
      <c r="D17" s="183">
        <v>12457</v>
      </c>
      <c r="E17" s="183">
        <v>5757</v>
      </c>
      <c r="G17" s="250"/>
      <c r="H17" s="250"/>
      <c r="I17" s="160"/>
    </row>
    <row r="18" spans="1:16" ht="36" customHeight="1" x14ac:dyDescent="0.3">
      <c r="A18" s="247"/>
      <c r="B18" s="256" t="s">
        <v>116</v>
      </c>
      <c r="C18" s="249">
        <v>13</v>
      </c>
      <c r="D18" s="183">
        <v>4732</v>
      </c>
      <c r="E18" s="183">
        <v>7121</v>
      </c>
      <c r="G18" s="250"/>
      <c r="H18" s="250"/>
      <c r="I18" s="160"/>
      <c r="M18" s="255"/>
      <c r="N18" s="151"/>
      <c r="O18" s="151"/>
      <c r="P18" s="151"/>
    </row>
    <row r="19" spans="1:16" x14ac:dyDescent="0.3">
      <c r="A19" s="247"/>
      <c r="B19" s="254" t="s">
        <v>117</v>
      </c>
      <c r="C19" s="248"/>
      <c r="D19" s="183">
        <v>-81836</v>
      </c>
      <c r="E19" s="183">
        <v>-42579</v>
      </c>
      <c r="G19" s="250"/>
      <c r="H19" s="250"/>
      <c r="I19" s="160"/>
      <c r="M19" s="98"/>
      <c r="N19" s="98"/>
      <c r="O19" s="98"/>
      <c r="P19" s="98"/>
    </row>
    <row r="20" spans="1:16" x14ac:dyDescent="0.3">
      <c r="A20" s="247"/>
      <c r="B20" s="248" t="s">
        <v>118</v>
      </c>
      <c r="C20" s="248"/>
      <c r="D20" s="183">
        <v>28406</v>
      </c>
      <c r="E20" s="183">
        <v>10036</v>
      </c>
      <c r="G20" s="250"/>
      <c r="H20" s="250"/>
      <c r="I20" s="160"/>
    </row>
    <row r="21" spans="1:16" x14ac:dyDescent="0.3">
      <c r="A21" s="247"/>
      <c r="B21" s="248" t="s">
        <v>119</v>
      </c>
      <c r="C21" s="248"/>
      <c r="D21" s="183">
        <v>-17219</v>
      </c>
      <c r="E21" s="183">
        <v>-7936</v>
      </c>
      <c r="G21" s="250"/>
      <c r="H21" s="250"/>
      <c r="I21" s="160"/>
    </row>
    <row r="22" spans="1:16" ht="42.75" customHeight="1" x14ac:dyDescent="0.3">
      <c r="A22" s="247"/>
      <c r="B22" s="257" t="s">
        <v>120</v>
      </c>
      <c r="C22" s="248"/>
      <c r="D22" s="258">
        <f>SUM(D9:D21)</f>
        <v>67536</v>
      </c>
      <c r="E22" s="258">
        <f>SUM(E9:E21)</f>
        <v>42812</v>
      </c>
      <c r="G22" s="250"/>
      <c r="H22" s="250"/>
      <c r="I22" s="160"/>
      <c r="M22" s="151"/>
      <c r="N22" s="151"/>
      <c r="O22" s="255"/>
      <c r="P22" s="151"/>
    </row>
    <row r="23" spans="1:16" x14ac:dyDescent="0.3">
      <c r="A23" s="247"/>
      <c r="B23" s="248"/>
      <c r="C23" s="248"/>
      <c r="D23" s="183"/>
      <c r="E23" s="183"/>
      <c r="G23" s="250"/>
      <c r="H23" s="259"/>
      <c r="I23" s="160"/>
    </row>
    <row r="24" spans="1:16" ht="19.5" x14ac:dyDescent="0.3">
      <c r="A24" s="247"/>
      <c r="B24" s="260" t="s">
        <v>121</v>
      </c>
      <c r="C24" s="261"/>
      <c r="D24" s="183"/>
      <c r="E24" s="183"/>
      <c r="G24" s="250"/>
      <c r="H24" s="259"/>
      <c r="I24" s="160"/>
    </row>
    <row r="25" spans="1:16" x14ac:dyDescent="0.3">
      <c r="A25" s="247"/>
      <c r="B25" s="248" t="s">
        <v>122</v>
      </c>
      <c r="C25" s="261"/>
      <c r="D25" s="183">
        <v>12704</v>
      </c>
      <c r="E25" s="183">
        <v>0</v>
      </c>
      <c r="G25" s="250"/>
      <c r="H25" s="259"/>
      <c r="I25" s="160"/>
    </row>
    <row r="26" spans="1:16" x14ac:dyDescent="0.3">
      <c r="A26" s="247"/>
      <c r="B26" s="248" t="s">
        <v>6</v>
      </c>
      <c r="C26" s="248"/>
      <c r="D26" s="183">
        <v>47304</v>
      </c>
      <c r="E26" s="183">
        <v>-28229</v>
      </c>
      <c r="G26" s="250"/>
      <c r="H26" s="250"/>
      <c r="I26" s="160"/>
    </row>
    <row r="27" spans="1:16" x14ac:dyDescent="0.3">
      <c r="A27" s="247"/>
      <c r="B27" s="254" t="s">
        <v>7</v>
      </c>
      <c r="C27" s="254"/>
      <c r="D27" s="183">
        <v>-37191</v>
      </c>
      <c r="E27" s="183">
        <v>-32609</v>
      </c>
      <c r="G27" s="250"/>
      <c r="H27" s="250"/>
      <c r="I27" s="160"/>
    </row>
    <row r="28" spans="1:16" x14ac:dyDescent="0.3">
      <c r="A28" s="247"/>
      <c r="B28" s="254" t="s">
        <v>9</v>
      </c>
      <c r="C28" s="254"/>
      <c r="D28" s="183">
        <v>28348</v>
      </c>
      <c r="E28" s="183">
        <v>21800</v>
      </c>
      <c r="G28" s="250"/>
      <c r="H28" s="250"/>
      <c r="I28" s="160"/>
    </row>
    <row r="29" spans="1:16" x14ac:dyDescent="0.3">
      <c r="A29" s="247"/>
      <c r="B29" s="254" t="s">
        <v>17</v>
      </c>
      <c r="C29" s="254"/>
      <c r="D29" s="183">
        <v>-484</v>
      </c>
      <c r="E29" s="183">
        <v>7641</v>
      </c>
      <c r="G29" s="250"/>
      <c r="H29" s="250"/>
      <c r="I29" s="160"/>
    </row>
    <row r="30" spans="1:16" x14ac:dyDescent="0.3">
      <c r="A30" s="247"/>
      <c r="B30" s="262"/>
      <c r="C30" s="262"/>
      <c r="D30" s="183"/>
      <c r="E30" s="183"/>
      <c r="G30" s="250"/>
      <c r="H30" s="259"/>
      <c r="I30" s="160"/>
    </row>
    <row r="31" spans="1:16" ht="19.5" x14ac:dyDescent="0.3">
      <c r="A31" s="247"/>
      <c r="B31" s="260" t="s">
        <v>123</v>
      </c>
      <c r="C31" s="262"/>
      <c r="D31" s="183"/>
      <c r="E31" s="183"/>
      <c r="G31" s="250"/>
      <c r="H31" s="259"/>
      <c r="I31" s="160"/>
    </row>
    <row r="32" spans="1:16" x14ac:dyDescent="0.3">
      <c r="A32" s="247"/>
      <c r="B32" s="254" t="s">
        <v>20</v>
      </c>
      <c r="C32" s="254"/>
      <c r="D32" s="183">
        <v>-27071</v>
      </c>
      <c r="E32" s="183">
        <v>-1619</v>
      </c>
      <c r="G32" s="250"/>
      <c r="H32" s="250"/>
      <c r="I32" s="160"/>
    </row>
    <row r="33" spans="1:11" x14ac:dyDescent="0.3">
      <c r="A33" s="247"/>
      <c r="B33" s="254" t="s">
        <v>124</v>
      </c>
      <c r="C33" s="254"/>
      <c r="D33" s="183">
        <v>-30203</v>
      </c>
      <c r="E33" s="183">
        <v>243699</v>
      </c>
      <c r="G33" s="250"/>
      <c r="H33" s="250"/>
      <c r="I33" s="160"/>
    </row>
    <row r="34" spans="1:11" x14ac:dyDescent="0.3">
      <c r="A34" s="247"/>
      <c r="B34" s="254" t="s">
        <v>21</v>
      </c>
      <c r="C34" s="254"/>
      <c r="D34" s="183">
        <v>7576</v>
      </c>
      <c r="E34" s="183">
        <v>-2583</v>
      </c>
      <c r="G34" s="250"/>
      <c r="H34" s="250"/>
      <c r="I34" s="160"/>
    </row>
    <row r="35" spans="1:11" x14ac:dyDescent="0.3">
      <c r="A35" s="247"/>
      <c r="B35" s="263" t="s">
        <v>26</v>
      </c>
      <c r="C35" s="263"/>
      <c r="D35" s="183">
        <v>-1896</v>
      </c>
      <c r="E35" s="183">
        <v>0</v>
      </c>
      <c r="G35" s="250"/>
      <c r="H35" s="250"/>
      <c r="I35" s="160"/>
    </row>
    <row r="36" spans="1:11" ht="19.5" thickBot="1" x14ac:dyDescent="0.35">
      <c r="A36" s="247"/>
      <c r="B36" s="264" t="s">
        <v>125</v>
      </c>
      <c r="C36" s="264"/>
      <c r="D36" s="265">
        <v>-5885</v>
      </c>
      <c r="E36" s="265">
        <v>-2626</v>
      </c>
      <c r="G36" s="250"/>
      <c r="H36" s="250"/>
      <c r="I36" s="160"/>
    </row>
    <row r="37" spans="1:11" ht="38.25" thickBot="1" x14ac:dyDescent="0.35">
      <c r="A37" s="247"/>
      <c r="B37" s="266" t="s">
        <v>126</v>
      </c>
      <c r="C37" s="266"/>
      <c r="D37" s="267">
        <f>ROUND(SUM(D22:D36),0)</f>
        <v>60738</v>
      </c>
      <c r="E37" s="267">
        <f>ROUND(SUM(E22:E36),0)</f>
        <v>248286</v>
      </c>
      <c r="G37" s="250"/>
      <c r="H37" s="268"/>
      <c r="I37" s="160"/>
      <c r="K37" s="269"/>
    </row>
    <row r="38" spans="1:11" ht="19.5" thickBot="1" x14ac:dyDescent="0.35">
      <c r="A38" s="247"/>
      <c r="B38" s="270" t="s">
        <v>127</v>
      </c>
      <c r="C38" s="270"/>
      <c r="D38" s="271">
        <v>-1273</v>
      </c>
      <c r="E38" s="271">
        <v>-114</v>
      </c>
      <c r="G38" s="250"/>
      <c r="H38" s="250"/>
      <c r="I38" s="160"/>
    </row>
    <row r="39" spans="1:11" ht="19.5" thickBot="1" x14ac:dyDescent="0.35">
      <c r="A39" s="247"/>
      <c r="B39" s="272" t="s">
        <v>128</v>
      </c>
      <c r="C39" s="272"/>
      <c r="D39" s="267">
        <f>ROUND(D37+D38,0)</f>
        <v>59465</v>
      </c>
      <c r="E39" s="267">
        <f>ROUND(E37+E38,0)</f>
        <v>248172</v>
      </c>
      <c r="G39" s="250"/>
      <c r="H39" s="259"/>
      <c r="I39" s="160"/>
    </row>
    <row r="40" spans="1:11" x14ac:dyDescent="0.3">
      <c r="A40" s="273"/>
      <c r="B40" s="274"/>
      <c r="C40" s="274"/>
      <c r="D40" s="258"/>
      <c r="E40" s="258"/>
      <c r="G40" s="250"/>
      <c r="H40" s="268"/>
      <c r="I40" s="160"/>
    </row>
    <row r="41" spans="1:11" x14ac:dyDescent="0.3">
      <c r="A41" s="247"/>
      <c r="B41" s="262" t="s">
        <v>129</v>
      </c>
      <c r="C41" s="262"/>
      <c r="D41" s="275"/>
      <c r="E41" s="275"/>
      <c r="G41" s="250"/>
      <c r="H41" s="276"/>
      <c r="I41" s="160"/>
    </row>
    <row r="42" spans="1:11" x14ac:dyDescent="0.3">
      <c r="A42" s="247"/>
      <c r="B42" s="263" t="s">
        <v>130</v>
      </c>
      <c r="C42" s="249">
        <v>40</v>
      </c>
      <c r="D42" s="183">
        <v>-17054</v>
      </c>
      <c r="E42" s="183">
        <v>0</v>
      </c>
      <c r="G42" s="250"/>
      <c r="H42" s="250"/>
      <c r="I42" s="160"/>
    </row>
    <row r="43" spans="1:11" x14ac:dyDescent="0.3">
      <c r="A43" s="247"/>
      <c r="B43" s="254" t="s">
        <v>131</v>
      </c>
      <c r="C43" s="249">
        <v>5</v>
      </c>
      <c r="D43" s="183">
        <v>0</v>
      </c>
      <c r="E43" s="183">
        <v>559133</v>
      </c>
      <c r="G43" s="250"/>
      <c r="H43" s="276"/>
      <c r="I43" s="160"/>
    </row>
    <row r="44" spans="1:11" ht="37.5" x14ac:dyDescent="0.3">
      <c r="A44" s="247"/>
      <c r="B44" s="277" t="s">
        <v>132</v>
      </c>
      <c r="C44" s="277"/>
      <c r="D44" s="183">
        <v>-1426306</v>
      </c>
      <c r="E44" s="183">
        <v>-851455</v>
      </c>
      <c r="G44" s="250"/>
      <c r="H44" s="250"/>
      <c r="I44" s="160"/>
    </row>
    <row r="45" spans="1:11" ht="39.75" customHeight="1" x14ac:dyDescent="0.3">
      <c r="A45" s="247"/>
      <c r="B45" s="277" t="s">
        <v>133</v>
      </c>
      <c r="C45" s="277"/>
      <c r="D45" s="183">
        <v>1406173</v>
      </c>
      <c r="E45" s="183">
        <v>928055</v>
      </c>
      <c r="G45" s="250"/>
      <c r="H45" s="250"/>
      <c r="I45" s="160"/>
    </row>
    <row r="46" spans="1:11" x14ac:dyDescent="0.3">
      <c r="A46" s="247"/>
      <c r="B46" s="254" t="s">
        <v>134</v>
      </c>
      <c r="C46" s="254"/>
      <c r="D46" s="183">
        <v>-1331373</v>
      </c>
      <c r="E46" s="183">
        <v>-592306</v>
      </c>
      <c r="G46" s="250"/>
      <c r="H46" s="250"/>
      <c r="I46" s="160"/>
    </row>
    <row r="47" spans="1:11" x14ac:dyDescent="0.3">
      <c r="A47" s="247"/>
      <c r="B47" s="254" t="s">
        <v>135</v>
      </c>
      <c r="C47" s="254"/>
      <c r="D47" s="183">
        <v>1172397</v>
      </c>
      <c r="E47" s="183">
        <v>813529</v>
      </c>
      <c r="G47" s="250"/>
      <c r="H47" s="250"/>
      <c r="I47" s="160"/>
    </row>
    <row r="48" spans="1:11" x14ac:dyDescent="0.3">
      <c r="A48" s="247"/>
      <c r="B48" s="263" t="s">
        <v>136</v>
      </c>
      <c r="C48" s="249">
        <v>40</v>
      </c>
      <c r="D48" s="183">
        <v>13732</v>
      </c>
      <c r="E48" s="183">
        <v>0</v>
      </c>
      <c r="G48" s="250"/>
      <c r="H48" s="250"/>
      <c r="I48" s="160"/>
    </row>
    <row r="49" spans="1:29" x14ac:dyDescent="0.3">
      <c r="A49" s="247"/>
      <c r="B49" s="263" t="s">
        <v>137</v>
      </c>
      <c r="C49" s="263"/>
      <c r="D49" s="183">
        <v>11580</v>
      </c>
      <c r="E49" s="183">
        <v>1050</v>
      </c>
      <c r="G49" s="250"/>
      <c r="H49" s="250"/>
      <c r="I49" s="160"/>
    </row>
    <row r="50" spans="1:29" x14ac:dyDescent="0.3">
      <c r="A50" s="247"/>
      <c r="B50" s="254" t="s">
        <v>138</v>
      </c>
      <c r="C50" s="254"/>
      <c r="D50" s="183">
        <v>684</v>
      </c>
      <c r="E50" s="183">
        <v>3971</v>
      </c>
      <c r="G50" s="250"/>
      <c r="H50" s="250"/>
      <c r="I50" s="160"/>
    </row>
    <row r="51" spans="1:29" x14ac:dyDescent="0.3">
      <c r="A51" s="247"/>
      <c r="B51" s="254" t="s">
        <v>139</v>
      </c>
      <c r="C51" s="254"/>
      <c r="D51" s="183">
        <v>-10368</v>
      </c>
      <c r="E51" s="183">
        <v>-3287</v>
      </c>
      <c r="G51" s="250"/>
      <c r="H51" s="250"/>
      <c r="I51" s="160"/>
    </row>
    <row r="52" spans="1:29" x14ac:dyDescent="0.3">
      <c r="A52" s="247"/>
      <c r="B52" s="254" t="s">
        <v>10</v>
      </c>
      <c r="C52" s="254"/>
      <c r="D52" s="183">
        <v>0</v>
      </c>
      <c r="E52" s="183">
        <v>-22690</v>
      </c>
      <c r="G52" s="250"/>
      <c r="H52" s="250"/>
      <c r="I52" s="160"/>
    </row>
    <row r="53" spans="1:29" ht="19.5" thickBot="1" x14ac:dyDescent="0.35">
      <c r="A53" s="247"/>
      <c r="B53" s="264" t="s">
        <v>140</v>
      </c>
      <c r="C53" s="400">
        <v>5</v>
      </c>
      <c r="D53" s="265">
        <v>0</v>
      </c>
      <c r="E53" s="265">
        <v>-41661</v>
      </c>
      <c r="G53" s="250"/>
      <c r="H53" s="250"/>
      <c r="I53" s="160"/>
    </row>
    <row r="54" spans="1:29" ht="19.5" customHeight="1" thickBot="1" x14ac:dyDescent="0.35">
      <c r="A54" s="247"/>
      <c r="B54" s="278" t="s">
        <v>141</v>
      </c>
      <c r="C54" s="278"/>
      <c r="D54" s="279">
        <f>ROUND(SUM(D42:D53),0)</f>
        <v>-180535</v>
      </c>
      <c r="E54" s="279">
        <f>ROUND(SUM(E42:E53),0)</f>
        <v>794339</v>
      </c>
      <c r="G54" s="95"/>
      <c r="H54" s="95"/>
      <c r="I54" s="160"/>
      <c r="P54" s="255"/>
      <c r="AB54" s="229"/>
      <c r="AC54" s="229"/>
    </row>
    <row r="55" spans="1:29" x14ac:dyDescent="0.3">
      <c r="A55" s="247"/>
      <c r="B55" s="280"/>
      <c r="C55" s="280"/>
      <c r="D55" s="281"/>
      <c r="E55" s="281"/>
      <c r="G55" s="95"/>
      <c r="H55" s="95"/>
      <c r="I55" s="160"/>
    </row>
    <row r="56" spans="1:29" x14ac:dyDescent="0.3">
      <c r="A56" s="247"/>
      <c r="B56" s="262" t="s">
        <v>142</v>
      </c>
      <c r="C56" s="262"/>
      <c r="D56" s="275"/>
      <c r="E56" s="275"/>
      <c r="G56" s="95"/>
      <c r="H56" s="95"/>
      <c r="I56" s="160"/>
    </row>
    <row r="57" spans="1:29" x14ac:dyDescent="0.3">
      <c r="A57" s="247"/>
      <c r="B57" s="254" t="s">
        <v>143</v>
      </c>
      <c r="C57" s="249">
        <v>36</v>
      </c>
      <c r="D57" s="183">
        <v>-113851</v>
      </c>
      <c r="E57" s="183">
        <v>-113440</v>
      </c>
      <c r="G57" s="282"/>
      <c r="H57" s="259"/>
      <c r="I57" s="160"/>
    </row>
    <row r="58" spans="1:29" x14ac:dyDescent="0.3">
      <c r="A58" s="247"/>
      <c r="B58" s="254" t="s">
        <v>144</v>
      </c>
      <c r="C58" s="249">
        <v>33</v>
      </c>
      <c r="D58" s="183">
        <v>-18019</v>
      </c>
      <c r="E58" s="183">
        <v>-5900</v>
      </c>
      <c r="G58" s="250"/>
      <c r="H58" s="250"/>
      <c r="I58" s="160"/>
    </row>
    <row r="59" spans="1:29" x14ac:dyDescent="0.3">
      <c r="A59" s="247"/>
      <c r="B59" s="263" t="s">
        <v>145</v>
      </c>
      <c r="C59" s="249">
        <v>36</v>
      </c>
      <c r="D59" s="183">
        <v>-6682</v>
      </c>
      <c r="E59" s="183">
        <v>0</v>
      </c>
      <c r="G59" s="282"/>
      <c r="H59" s="282"/>
      <c r="I59" s="160"/>
    </row>
    <row r="60" spans="1:29" x14ac:dyDescent="0.3">
      <c r="A60" s="247"/>
      <c r="B60" s="254" t="s">
        <v>146</v>
      </c>
      <c r="C60" s="254"/>
      <c r="D60" s="183">
        <v>-1363</v>
      </c>
      <c r="E60" s="183">
        <v>-1685</v>
      </c>
      <c r="G60" s="250"/>
      <c r="H60" s="276"/>
      <c r="I60" s="160"/>
    </row>
    <row r="61" spans="1:29" x14ac:dyDescent="0.3">
      <c r="A61" s="247"/>
      <c r="B61" s="254" t="s">
        <v>147</v>
      </c>
      <c r="C61" s="249">
        <v>33</v>
      </c>
      <c r="D61" s="183">
        <v>0</v>
      </c>
      <c r="E61" s="183">
        <v>120758</v>
      </c>
      <c r="G61" s="250"/>
      <c r="H61" s="250"/>
      <c r="I61" s="160"/>
    </row>
    <row r="62" spans="1:29" x14ac:dyDescent="0.3">
      <c r="A62" s="247"/>
      <c r="B62" s="254" t="s">
        <v>148</v>
      </c>
      <c r="C62" s="249">
        <v>36</v>
      </c>
      <c r="D62" s="183">
        <v>0</v>
      </c>
      <c r="E62" s="183">
        <v>41661</v>
      </c>
      <c r="G62" s="282"/>
      <c r="H62" s="282"/>
      <c r="I62" s="160"/>
    </row>
    <row r="63" spans="1:29" ht="19.5" thickBot="1" x14ac:dyDescent="0.35">
      <c r="A63" s="247"/>
      <c r="B63" s="263" t="s">
        <v>149</v>
      </c>
      <c r="C63" s="263"/>
      <c r="D63" s="283">
        <v>0</v>
      </c>
      <c r="E63" s="283">
        <v>-56</v>
      </c>
      <c r="G63" s="282"/>
      <c r="H63" s="282"/>
      <c r="I63" s="160"/>
    </row>
    <row r="64" spans="1:29" ht="19.5" customHeight="1" thickBot="1" x14ac:dyDescent="0.35">
      <c r="A64" s="247"/>
      <c r="B64" s="272" t="s">
        <v>150</v>
      </c>
      <c r="C64" s="272"/>
      <c r="D64" s="267">
        <f>ROUND(SUM(D57:D63),0)</f>
        <v>-139915</v>
      </c>
      <c r="E64" s="267">
        <f>ROUND(SUM(E57:E63),0)</f>
        <v>41338</v>
      </c>
      <c r="G64" s="250"/>
      <c r="H64" s="268"/>
      <c r="I64" s="160"/>
    </row>
    <row r="65" spans="1:9" x14ac:dyDescent="0.3">
      <c r="A65" s="247"/>
      <c r="B65" s="274"/>
      <c r="C65" s="274"/>
      <c r="D65" s="284"/>
      <c r="E65" s="284"/>
      <c r="G65" s="250"/>
      <c r="H65" s="276"/>
      <c r="I65" s="398"/>
    </row>
    <row r="66" spans="1:9" x14ac:dyDescent="0.3">
      <c r="A66" s="247"/>
      <c r="B66" s="254" t="s">
        <v>151</v>
      </c>
      <c r="C66" s="254"/>
      <c r="D66" s="183">
        <v>14977</v>
      </c>
      <c r="E66" s="183">
        <v>22368</v>
      </c>
      <c r="F66" s="285"/>
      <c r="G66" s="286"/>
      <c r="H66" s="286"/>
      <c r="I66" s="398"/>
    </row>
    <row r="67" spans="1:9" x14ac:dyDescent="0.3">
      <c r="A67" s="247"/>
      <c r="B67" s="263" t="s">
        <v>152</v>
      </c>
      <c r="C67" s="249">
        <v>9</v>
      </c>
      <c r="D67" s="183">
        <v>-14</v>
      </c>
      <c r="E67" s="183">
        <v>-7</v>
      </c>
      <c r="F67" s="285"/>
      <c r="G67" s="250"/>
      <c r="H67" s="287"/>
      <c r="I67" s="398"/>
    </row>
    <row r="68" spans="1:9" x14ac:dyDescent="0.3">
      <c r="A68" s="247"/>
      <c r="B68" s="288" t="s">
        <v>153</v>
      </c>
      <c r="C68" s="288"/>
      <c r="D68" s="289">
        <f>ROUND(D64+D54+D39+D66+D67,0)</f>
        <v>-246022</v>
      </c>
      <c r="E68" s="289">
        <f>ROUND(E64+E54+E39+E66+E67,0)</f>
        <v>1106210</v>
      </c>
      <c r="G68" s="250"/>
      <c r="H68" s="287"/>
      <c r="I68" s="398"/>
    </row>
    <row r="69" spans="1:9" ht="19.5" thickBot="1" x14ac:dyDescent="0.35">
      <c r="A69" s="247"/>
      <c r="B69" s="264" t="s">
        <v>195</v>
      </c>
      <c r="C69" s="290"/>
      <c r="D69" s="291">
        <v>1404257</v>
      </c>
      <c r="E69" s="265">
        <v>298047</v>
      </c>
      <c r="G69" s="282"/>
      <c r="H69" s="287"/>
      <c r="I69" s="398"/>
    </row>
    <row r="70" spans="1:9" ht="19.5" thickBot="1" x14ac:dyDescent="0.35">
      <c r="A70" s="273"/>
      <c r="B70" s="292" t="s">
        <v>196</v>
      </c>
      <c r="C70" s="293">
        <v>19</v>
      </c>
      <c r="D70" s="294">
        <f>SUM(D68:D69)</f>
        <v>1158235</v>
      </c>
      <c r="E70" s="294">
        <f>SUM(E68:E69)</f>
        <v>1404257</v>
      </c>
      <c r="G70" s="282"/>
      <c r="H70" s="282"/>
      <c r="I70" s="398"/>
    </row>
    <row r="71" spans="1:9" x14ac:dyDescent="0.3">
      <c r="B71" s="295" t="s">
        <v>48</v>
      </c>
      <c r="C71" s="295"/>
      <c r="D71" s="296">
        <v>0</v>
      </c>
      <c r="E71" s="250"/>
      <c r="F71" s="224"/>
      <c r="G71" s="282"/>
      <c r="I71" s="399"/>
    </row>
    <row r="72" spans="1:9" ht="18.75" customHeight="1" x14ac:dyDescent="0.3">
      <c r="B72" s="397" t="s">
        <v>202</v>
      </c>
      <c r="C72" s="397"/>
      <c r="D72" s="397"/>
      <c r="E72" s="397"/>
      <c r="F72" s="298"/>
      <c r="G72" s="297"/>
      <c r="H72" s="299"/>
      <c r="I72" s="399"/>
    </row>
    <row r="73" spans="1:9" x14ac:dyDescent="0.3">
      <c r="B73" s="397"/>
      <c r="C73" s="397"/>
      <c r="D73" s="397"/>
      <c r="E73" s="397"/>
      <c r="F73" s="302"/>
      <c r="G73" s="301"/>
      <c r="H73" s="303"/>
      <c r="I73" s="399"/>
    </row>
    <row r="74" spans="1:9" x14ac:dyDescent="0.3">
      <c r="B74" s="300"/>
      <c r="C74" s="300"/>
      <c r="D74" s="300"/>
      <c r="E74" s="301"/>
      <c r="F74" s="302"/>
      <c r="G74" s="301"/>
      <c r="H74" s="303"/>
      <c r="I74" s="399"/>
    </row>
    <row r="75" spans="1:9" x14ac:dyDescent="0.3">
      <c r="B75" s="300"/>
      <c r="C75" s="300"/>
      <c r="D75" s="300"/>
      <c r="E75" s="301"/>
      <c r="F75" s="302"/>
      <c r="G75" s="301"/>
      <c r="H75" s="303"/>
    </row>
    <row r="76" spans="1:9" x14ac:dyDescent="0.3">
      <c r="B76" s="300"/>
      <c r="C76" s="300"/>
      <c r="D76" s="300"/>
      <c r="E76" s="301"/>
      <c r="F76" s="302"/>
      <c r="G76" s="301"/>
      <c r="H76" s="303"/>
    </row>
    <row r="77" spans="1:9" x14ac:dyDescent="0.3">
      <c r="B77" s="300"/>
      <c r="C77" s="300"/>
      <c r="D77" s="300"/>
      <c r="E77" s="301"/>
      <c r="F77" s="302"/>
      <c r="G77" s="301"/>
      <c r="H77" s="303"/>
    </row>
    <row r="78" spans="1:9" x14ac:dyDescent="0.3">
      <c r="B78" s="223"/>
      <c r="C78" s="223"/>
      <c r="D78" s="304"/>
      <c r="E78" s="223"/>
      <c r="F78" s="224"/>
      <c r="G78" s="223"/>
      <c r="H78" s="225"/>
    </row>
    <row r="79" spans="1:9" x14ac:dyDescent="0.3">
      <c r="B79" s="305"/>
      <c r="C79" s="305"/>
      <c r="D79" s="222"/>
      <c r="E79" s="222"/>
      <c r="F79" s="298"/>
      <c r="G79" s="222"/>
      <c r="H79" s="306"/>
    </row>
    <row r="80" spans="1:9" x14ac:dyDescent="0.3">
      <c r="B80" s="305"/>
      <c r="C80" s="305"/>
      <c r="H80" s="307"/>
    </row>
    <row r="81" spans="1:8" x14ac:dyDescent="0.3">
      <c r="H81" s="307"/>
    </row>
    <row r="82" spans="1:8" x14ac:dyDescent="0.3">
      <c r="H82" s="307"/>
    </row>
    <row r="83" spans="1:8" x14ac:dyDescent="0.3">
      <c r="H83" s="307"/>
    </row>
    <row r="84" spans="1:8" x14ac:dyDescent="0.3">
      <c r="H84" s="307"/>
    </row>
    <row r="85" spans="1:8" x14ac:dyDescent="0.3">
      <c r="H85" s="307"/>
    </row>
    <row r="86" spans="1:8" ht="6.75" customHeight="1" x14ac:dyDescent="0.3">
      <c r="A86" s="308"/>
      <c r="B86" s="307"/>
      <c r="C86" s="307"/>
      <c r="D86" s="307"/>
      <c r="E86" s="307"/>
      <c r="F86" s="309"/>
      <c r="G86" s="307"/>
      <c r="H86" s="307"/>
    </row>
  </sheetData>
  <protectedRanges>
    <protectedRange algorithmName="SHA-512" hashValue="KX+NDgc/+9/X7/9yMCOVEbniQWWfKp5SjhKjwtrr0y3E+Y90TROvAxXMgjFNU6cRkwNwtUU8jyC2k+ynh77pUQ==" saltValue="U+wtwYSjr8wWAwRtxcF19Q==" spinCount="100000" sqref="D38:E38 D66:E68 D42:E53 D25:E29 D32:E36 D9:E22 D57:E63" name="Range1"/>
  </protectedRanges>
  <mergeCells count="5">
    <mergeCell ref="B72:E73"/>
    <mergeCell ref="B2:E2"/>
    <mergeCell ref="B3:E3"/>
    <mergeCell ref="B4:E4"/>
    <mergeCell ref="B5:E5"/>
  </mergeCells>
  <conditionalFormatting sqref="F6"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3E7073D-C090-4EFE-8665-7A7CBDE5EBB6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TrafficLights" iconId="0"/>
              <x14:cfIcon iconSet="3TrafficLights1" iconId="0"/>
              <x14:cfIcon iconSet="3TrafficLights1" iconId="1"/>
              <x14:cfIcon iconSet="3Symbols" iconId="1"/>
            </x14:iconSet>
          </x14:cfRule>
          <xm:sqref>F6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33F0-5092-4E7E-9E0C-DCBB7DFBDA8D}">
  <sheetPr>
    <pageSetUpPr autoPageBreaks="0"/>
  </sheetPr>
  <dimension ref="A1:M64"/>
  <sheetViews>
    <sheetView tabSelected="1" view="pageBreakPreview" zoomScale="60" zoomScaleNormal="100" workbookViewId="0">
      <selection activeCell="A59" sqref="A59"/>
    </sheetView>
  </sheetViews>
  <sheetFormatPr defaultRowHeight="12" customHeight="1" outlineLevelRow="1" x14ac:dyDescent="0.25"/>
  <cols>
    <col min="1" max="1" width="94.7109375" style="389" customWidth="1"/>
    <col min="2" max="5" width="23.85546875" style="388" customWidth="1"/>
    <col min="6" max="6" width="29" style="388" bestFit="1" customWidth="1"/>
    <col min="7" max="7" width="31.42578125" style="388" customWidth="1"/>
    <col min="8" max="9" width="27.85546875" style="388" customWidth="1"/>
    <col min="10" max="12" width="27.42578125" style="388" customWidth="1"/>
    <col min="13" max="13" width="23.85546875" style="315" customWidth="1"/>
    <col min="14" max="234" width="9.140625" style="311"/>
    <col min="235" max="235" width="70.28515625" style="311" customWidth="1"/>
    <col min="236" max="237" width="23.85546875" style="311" customWidth="1"/>
    <col min="238" max="238" width="0" style="311" hidden="1" customWidth="1"/>
    <col min="239" max="239" width="23.85546875" style="311" customWidth="1"/>
    <col min="240" max="240" width="29" style="311" customWidth="1"/>
    <col min="241" max="242" width="0" style="311" hidden="1" customWidth="1"/>
    <col min="243" max="246" width="23.85546875" style="311" customWidth="1"/>
    <col min="247" max="248" width="0" style="311" hidden="1" customWidth="1"/>
    <col min="249" max="249" width="23.85546875" style="311" customWidth="1"/>
    <col min="250" max="251" width="13.7109375" style="311" bestFit="1" customWidth="1"/>
    <col min="252" max="490" width="9.140625" style="311"/>
    <col min="491" max="491" width="70.28515625" style="311" customWidth="1"/>
    <col min="492" max="493" width="23.85546875" style="311" customWidth="1"/>
    <col min="494" max="494" width="0" style="311" hidden="1" customWidth="1"/>
    <col min="495" max="495" width="23.85546875" style="311" customWidth="1"/>
    <col min="496" max="496" width="29" style="311" customWidth="1"/>
    <col min="497" max="498" width="0" style="311" hidden="1" customWidth="1"/>
    <col min="499" max="502" width="23.85546875" style="311" customWidth="1"/>
    <col min="503" max="504" width="0" style="311" hidden="1" customWidth="1"/>
    <col min="505" max="505" width="23.85546875" style="311" customWidth="1"/>
    <col min="506" max="507" width="13.7109375" style="311" bestFit="1" customWidth="1"/>
    <col min="508" max="746" width="9.140625" style="311"/>
    <col min="747" max="747" width="70.28515625" style="311" customWidth="1"/>
    <col min="748" max="749" width="23.85546875" style="311" customWidth="1"/>
    <col min="750" max="750" width="0" style="311" hidden="1" customWidth="1"/>
    <col min="751" max="751" width="23.85546875" style="311" customWidth="1"/>
    <col min="752" max="752" width="29" style="311" customWidth="1"/>
    <col min="753" max="754" width="0" style="311" hidden="1" customWidth="1"/>
    <col min="755" max="758" width="23.85546875" style="311" customWidth="1"/>
    <col min="759" max="760" width="0" style="311" hidden="1" customWidth="1"/>
    <col min="761" max="761" width="23.85546875" style="311" customWidth="1"/>
    <col min="762" max="763" width="13.7109375" style="311" bestFit="1" customWidth="1"/>
    <col min="764" max="1002" width="9.140625" style="311"/>
    <col min="1003" max="1003" width="70.28515625" style="311" customWidth="1"/>
    <col min="1004" max="1005" width="23.85546875" style="311" customWidth="1"/>
    <col min="1006" max="1006" width="0" style="311" hidden="1" customWidth="1"/>
    <col min="1007" max="1007" width="23.85546875" style="311" customWidth="1"/>
    <col min="1008" max="1008" width="29" style="311" customWidth="1"/>
    <col min="1009" max="1010" width="0" style="311" hidden="1" customWidth="1"/>
    <col min="1011" max="1014" width="23.85546875" style="311" customWidth="1"/>
    <col min="1015" max="1016" width="0" style="311" hidden="1" customWidth="1"/>
    <col min="1017" max="1017" width="23.85546875" style="311" customWidth="1"/>
    <col min="1018" max="1019" width="13.7109375" style="311" bestFit="1" customWidth="1"/>
    <col min="1020" max="1258" width="9.140625" style="311"/>
    <col min="1259" max="1259" width="70.28515625" style="311" customWidth="1"/>
    <col min="1260" max="1261" width="23.85546875" style="311" customWidth="1"/>
    <col min="1262" max="1262" width="0" style="311" hidden="1" customWidth="1"/>
    <col min="1263" max="1263" width="23.85546875" style="311" customWidth="1"/>
    <col min="1264" max="1264" width="29" style="311" customWidth="1"/>
    <col min="1265" max="1266" width="0" style="311" hidden="1" customWidth="1"/>
    <col min="1267" max="1270" width="23.85546875" style="311" customWidth="1"/>
    <col min="1271" max="1272" width="0" style="311" hidden="1" customWidth="1"/>
    <col min="1273" max="1273" width="23.85546875" style="311" customWidth="1"/>
    <col min="1274" max="1275" width="13.7109375" style="311" bestFit="1" customWidth="1"/>
    <col min="1276" max="1514" width="9.140625" style="311"/>
    <col min="1515" max="1515" width="70.28515625" style="311" customWidth="1"/>
    <col min="1516" max="1517" width="23.85546875" style="311" customWidth="1"/>
    <col min="1518" max="1518" width="0" style="311" hidden="1" customWidth="1"/>
    <col min="1519" max="1519" width="23.85546875" style="311" customWidth="1"/>
    <col min="1520" max="1520" width="29" style="311" customWidth="1"/>
    <col min="1521" max="1522" width="0" style="311" hidden="1" customWidth="1"/>
    <col min="1523" max="1526" width="23.85546875" style="311" customWidth="1"/>
    <col min="1527" max="1528" width="0" style="311" hidden="1" customWidth="1"/>
    <col min="1529" max="1529" width="23.85546875" style="311" customWidth="1"/>
    <col min="1530" max="1531" width="13.7109375" style="311" bestFit="1" customWidth="1"/>
    <col min="1532" max="1770" width="9.140625" style="311"/>
    <col min="1771" max="1771" width="70.28515625" style="311" customWidth="1"/>
    <col min="1772" max="1773" width="23.85546875" style="311" customWidth="1"/>
    <col min="1774" max="1774" width="0" style="311" hidden="1" customWidth="1"/>
    <col min="1775" max="1775" width="23.85546875" style="311" customWidth="1"/>
    <col min="1776" max="1776" width="29" style="311" customWidth="1"/>
    <col min="1777" max="1778" width="0" style="311" hidden="1" customWidth="1"/>
    <col min="1779" max="1782" width="23.85546875" style="311" customWidth="1"/>
    <col min="1783" max="1784" width="0" style="311" hidden="1" customWidth="1"/>
    <col min="1785" max="1785" width="23.85546875" style="311" customWidth="1"/>
    <col min="1786" max="1787" width="13.7109375" style="311" bestFit="1" customWidth="1"/>
    <col min="1788" max="2026" width="9.140625" style="311"/>
    <col min="2027" max="2027" width="70.28515625" style="311" customWidth="1"/>
    <col min="2028" max="2029" width="23.85546875" style="311" customWidth="1"/>
    <col min="2030" max="2030" width="0" style="311" hidden="1" customWidth="1"/>
    <col min="2031" max="2031" width="23.85546875" style="311" customWidth="1"/>
    <col min="2032" max="2032" width="29" style="311" customWidth="1"/>
    <col min="2033" max="2034" width="0" style="311" hidden="1" customWidth="1"/>
    <col min="2035" max="2038" width="23.85546875" style="311" customWidth="1"/>
    <col min="2039" max="2040" width="0" style="311" hidden="1" customWidth="1"/>
    <col min="2041" max="2041" width="23.85546875" style="311" customWidth="1"/>
    <col min="2042" max="2043" width="13.7109375" style="311" bestFit="1" customWidth="1"/>
    <col min="2044" max="2282" width="9.140625" style="311"/>
    <col min="2283" max="2283" width="70.28515625" style="311" customWidth="1"/>
    <col min="2284" max="2285" width="23.85546875" style="311" customWidth="1"/>
    <col min="2286" max="2286" width="0" style="311" hidden="1" customWidth="1"/>
    <col min="2287" max="2287" width="23.85546875" style="311" customWidth="1"/>
    <col min="2288" max="2288" width="29" style="311" customWidth="1"/>
    <col min="2289" max="2290" width="0" style="311" hidden="1" customWidth="1"/>
    <col min="2291" max="2294" width="23.85546875" style="311" customWidth="1"/>
    <col min="2295" max="2296" width="0" style="311" hidden="1" customWidth="1"/>
    <col min="2297" max="2297" width="23.85546875" style="311" customWidth="1"/>
    <col min="2298" max="2299" width="13.7109375" style="311" bestFit="1" customWidth="1"/>
    <col min="2300" max="2538" width="9.140625" style="311"/>
    <col min="2539" max="2539" width="70.28515625" style="311" customWidth="1"/>
    <col min="2540" max="2541" width="23.85546875" style="311" customWidth="1"/>
    <col min="2542" max="2542" width="0" style="311" hidden="1" customWidth="1"/>
    <col min="2543" max="2543" width="23.85546875" style="311" customWidth="1"/>
    <col min="2544" max="2544" width="29" style="311" customWidth="1"/>
    <col min="2545" max="2546" width="0" style="311" hidden="1" customWidth="1"/>
    <col min="2547" max="2550" width="23.85546875" style="311" customWidth="1"/>
    <col min="2551" max="2552" width="0" style="311" hidden="1" customWidth="1"/>
    <col min="2553" max="2553" width="23.85546875" style="311" customWidth="1"/>
    <col min="2554" max="2555" width="13.7109375" style="311" bestFit="1" customWidth="1"/>
    <col min="2556" max="2794" width="9.140625" style="311"/>
    <col min="2795" max="2795" width="70.28515625" style="311" customWidth="1"/>
    <col min="2796" max="2797" width="23.85546875" style="311" customWidth="1"/>
    <col min="2798" max="2798" width="0" style="311" hidden="1" customWidth="1"/>
    <col min="2799" max="2799" width="23.85546875" style="311" customWidth="1"/>
    <col min="2800" max="2800" width="29" style="311" customWidth="1"/>
    <col min="2801" max="2802" width="0" style="311" hidden="1" customWidth="1"/>
    <col min="2803" max="2806" width="23.85546875" style="311" customWidth="1"/>
    <col min="2807" max="2808" width="0" style="311" hidden="1" customWidth="1"/>
    <col min="2809" max="2809" width="23.85546875" style="311" customWidth="1"/>
    <col min="2810" max="2811" width="13.7109375" style="311" bestFit="1" customWidth="1"/>
    <col min="2812" max="3050" width="9.140625" style="311"/>
    <col min="3051" max="3051" width="70.28515625" style="311" customWidth="1"/>
    <col min="3052" max="3053" width="23.85546875" style="311" customWidth="1"/>
    <col min="3054" max="3054" width="0" style="311" hidden="1" customWidth="1"/>
    <col min="3055" max="3055" width="23.85546875" style="311" customWidth="1"/>
    <col min="3056" max="3056" width="29" style="311" customWidth="1"/>
    <col min="3057" max="3058" width="0" style="311" hidden="1" customWidth="1"/>
    <col min="3059" max="3062" width="23.85546875" style="311" customWidth="1"/>
    <col min="3063" max="3064" width="0" style="311" hidden="1" customWidth="1"/>
    <col min="3065" max="3065" width="23.85546875" style="311" customWidth="1"/>
    <col min="3066" max="3067" width="13.7109375" style="311" bestFit="1" customWidth="1"/>
    <col min="3068" max="3306" width="9.140625" style="311"/>
    <col min="3307" max="3307" width="70.28515625" style="311" customWidth="1"/>
    <col min="3308" max="3309" width="23.85546875" style="311" customWidth="1"/>
    <col min="3310" max="3310" width="0" style="311" hidden="1" customWidth="1"/>
    <col min="3311" max="3311" width="23.85546875" style="311" customWidth="1"/>
    <col min="3312" max="3312" width="29" style="311" customWidth="1"/>
    <col min="3313" max="3314" width="0" style="311" hidden="1" customWidth="1"/>
    <col min="3315" max="3318" width="23.85546875" style="311" customWidth="1"/>
    <col min="3319" max="3320" width="0" style="311" hidden="1" customWidth="1"/>
    <col min="3321" max="3321" width="23.85546875" style="311" customWidth="1"/>
    <col min="3322" max="3323" width="13.7109375" style="311" bestFit="1" customWidth="1"/>
    <col min="3324" max="3562" width="9.140625" style="311"/>
    <col min="3563" max="3563" width="70.28515625" style="311" customWidth="1"/>
    <col min="3564" max="3565" width="23.85546875" style="311" customWidth="1"/>
    <col min="3566" max="3566" width="0" style="311" hidden="1" customWidth="1"/>
    <col min="3567" max="3567" width="23.85546875" style="311" customWidth="1"/>
    <col min="3568" max="3568" width="29" style="311" customWidth="1"/>
    <col min="3569" max="3570" width="0" style="311" hidden="1" customWidth="1"/>
    <col min="3571" max="3574" width="23.85546875" style="311" customWidth="1"/>
    <col min="3575" max="3576" width="0" style="311" hidden="1" customWidth="1"/>
    <col min="3577" max="3577" width="23.85546875" style="311" customWidth="1"/>
    <col min="3578" max="3579" width="13.7109375" style="311" bestFit="1" customWidth="1"/>
    <col min="3580" max="3818" width="9.140625" style="311"/>
    <col min="3819" max="3819" width="70.28515625" style="311" customWidth="1"/>
    <col min="3820" max="3821" width="23.85546875" style="311" customWidth="1"/>
    <col min="3822" max="3822" width="0" style="311" hidden="1" customWidth="1"/>
    <col min="3823" max="3823" width="23.85546875" style="311" customWidth="1"/>
    <col min="3824" max="3824" width="29" style="311" customWidth="1"/>
    <col min="3825" max="3826" width="0" style="311" hidden="1" customWidth="1"/>
    <col min="3827" max="3830" width="23.85546875" style="311" customWidth="1"/>
    <col min="3831" max="3832" width="0" style="311" hidden="1" customWidth="1"/>
    <col min="3833" max="3833" width="23.85546875" style="311" customWidth="1"/>
    <col min="3834" max="3835" width="13.7109375" style="311" bestFit="1" customWidth="1"/>
    <col min="3836" max="4074" width="9.140625" style="311"/>
    <col min="4075" max="4075" width="70.28515625" style="311" customWidth="1"/>
    <col min="4076" max="4077" width="23.85546875" style="311" customWidth="1"/>
    <col min="4078" max="4078" width="0" style="311" hidden="1" customWidth="1"/>
    <col min="4079" max="4079" width="23.85546875" style="311" customWidth="1"/>
    <col min="4080" max="4080" width="29" style="311" customWidth="1"/>
    <col min="4081" max="4082" width="0" style="311" hidden="1" customWidth="1"/>
    <col min="4083" max="4086" width="23.85546875" style="311" customWidth="1"/>
    <col min="4087" max="4088" width="0" style="311" hidden="1" customWidth="1"/>
    <col min="4089" max="4089" width="23.85546875" style="311" customWidth="1"/>
    <col min="4090" max="4091" width="13.7109375" style="311" bestFit="1" customWidth="1"/>
    <col min="4092" max="4330" width="9.140625" style="311"/>
    <col min="4331" max="4331" width="70.28515625" style="311" customWidth="1"/>
    <col min="4332" max="4333" width="23.85546875" style="311" customWidth="1"/>
    <col min="4334" max="4334" width="0" style="311" hidden="1" customWidth="1"/>
    <col min="4335" max="4335" width="23.85546875" style="311" customWidth="1"/>
    <col min="4336" max="4336" width="29" style="311" customWidth="1"/>
    <col min="4337" max="4338" width="0" style="311" hidden="1" customWidth="1"/>
    <col min="4339" max="4342" width="23.85546875" style="311" customWidth="1"/>
    <col min="4343" max="4344" width="0" style="311" hidden="1" customWidth="1"/>
    <col min="4345" max="4345" width="23.85546875" style="311" customWidth="1"/>
    <col min="4346" max="4347" width="13.7109375" style="311" bestFit="1" customWidth="1"/>
    <col min="4348" max="4586" width="9.140625" style="311"/>
    <col min="4587" max="4587" width="70.28515625" style="311" customWidth="1"/>
    <col min="4588" max="4589" width="23.85546875" style="311" customWidth="1"/>
    <col min="4590" max="4590" width="0" style="311" hidden="1" customWidth="1"/>
    <col min="4591" max="4591" width="23.85546875" style="311" customWidth="1"/>
    <col min="4592" max="4592" width="29" style="311" customWidth="1"/>
    <col min="4593" max="4594" width="0" style="311" hidden="1" customWidth="1"/>
    <col min="4595" max="4598" width="23.85546875" style="311" customWidth="1"/>
    <col min="4599" max="4600" width="0" style="311" hidden="1" customWidth="1"/>
    <col min="4601" max="4601" width="23.85546875" style="311" customWidth="1"/>
    <col min="4602" max="4603" width="13.7109375" style="311" bestFit="1" customWidth="1"/>
    <col min="4604" max="4842" width="9.140625" style="311"/>
    <col min="4843" max="4843" width="70.28515625" style="311" customWidth="1"/>
    <col min="4844" max="4845" width="23.85546875" style="311" customWidth="1"/>
    <col min="4846" max="4846" width="0" style="311" hidden="1" customWidth="1"/>
    <col min="4847" max="4847" width="23.85546875" style="311" customWidth="1"/>
    <col min="4848" max="4848" width="29" style="311" customWidth="1"/>
    <col min="4849" max="4850" width="0" style="311" hidden="1" customWidth="1"/>
    <col min="4851" max="4854" width="23.85546875" style="311" customWidth="1"/>
    <col min="4855" max="4856" width="0" style="311" hidden="1" customWidth="1"/>
    <col min="4857" max="4857" width="23.85546875" style="311" customWidth="1"/>
    <col min="4858" max="4859" width="13.7109375" style="311" bestFit="1" customWidth="1"/>
    <col min="4860" max="5098" width="9.140625" style="311"/>
    <col min="5099" max="5099" width="70.28515625" style="311" customWidth="1"/>
    <col min="5100" max="5101" width="23.85546875" style="311" customWidth="1"/>
    <col min="5102" max="5102" width="0" style="311" hidden="1" customWidth="1"/>
    <col min="5103" max="5103" width="23.85546875" style="311" customWidth="1"/>
    <col min="5104" max="5104" width="29" style="311" customWidth="1"/>
    <col min="5105" max="5106" width="0" style="311" hidden="1" customWidth="1"/>
    <col min="5107" max="5110" width="23.85546875" style="311" customWidth="1"/>
    <col min="5111" max="5112" width="0" style="311" hidden="1" customWidth="1"/>
    <col min="5113" max="5113" width="23.85546875" style="311" customWidth="1"/>
    <col min="5114" max="5115" width="13.7109375" style="311" bestFit="1" customWidth="1"/>
    <col min="5116" max="5354" width="9.140625" style="311"/>
    <col min="5355" max="5355" width="70.28515625" style="311" customWidth="1"/>
    <col min="5356" max="5357" width="23.85546875" style="311" customWidth="1"/>
    <col min="5358" max="5358" width="0" style="311" hidden="1" customWidth="1"/>
    <col min="5359" max="5359" width="23.85546875" style="311" customWidth="1"/>
    <col min="5360" max="5360" width="29" style="311" customWidth="1"/>
    <col min="5361" max="5362" width="0" style="311" hidden="1" customWidth="1"/>
    <col min="5363" max="5366" width="23.85546875" style="311" customWidth="1"/>
    <col min="5367" max="5368" width="0" style="311" hidden="1" customWidth="1"/>
    <col min="5369" max="5369" width="23.85546875" style="311" customWidth="1"/>
    <col min="5370" max="5371" width="13.7109375" style="311" bestFit="1" customWidth="1"/>
    <col min="5372" max="5610" width="9.140625" style="311"/>
    <col min="5611" max="5611" width="70.28515625" style="311" customWidth="1"/>
    <col min="5612" max="5613" width="23.85546875" style="311" customWidth="1"/>
    <col min="5614" max="5614" width="0" style="311" hidden="1" customWidth="1"/>
    <col min="5615" max="5615" width="23.85546875" style="311" customWidth="1"/>
    <col min="5616" max="5616" width="29" style="311" customWidth="1"/>
    <col min="5617" max="5618" width="0" style="311" hidden="1" customWidth="1"/>
    <col min="5619" max="5622" width="23.85546875" style="311" customWidth="1"/>
    <col min="5623" max="5624" width="0" style="311" hidden="1" customWidth="1"/>
    <col min="5625" max="5625" width="23.85546875" style="311" customWidth="1"/>
    <col min="5626" max="5627" width="13.7109375" style="311" bestFit="1" customWidth="1"/>
    <col min="5628" max="5866" width="9.140625" style="311"/>
    <col min="5867" max="5867" width="70.28515625" style="311" customWidth="1"/>
    <col min="5868" max="5869" width="23.85546875" style="311" customWidth="1"/>
    <col min="5870" max="5870" width="0" style="311" hidden="1" customWidth="1"/>
    <col min="5871" max="5871" width="23.85546875" style="311" customWidth="1"/>
    <col min="5872" max="5872" width="29" style="311" customWidth="1"/>
    <col min="5873" max="5874" width="0" style="311" hidden="1" customWidth="1"/>
    <col min="5875" max="5878" width="23.85546875" style="311" customWidth="1"/>
    <col min="5879" max="5880" width="0" style="311" hidden="1" customWidth="1"/>
    <col min="5881" max="5881" width="23.85546875" style="311" customWidth="1"/>
    <col min="5882" max="5883" width="13.7109375" style="311" bestFit="1" customWidth="1"/>
    <col min="5884" max="6122" width="9.140625" style="311"/>
    <col min="6123" max="6123" width="70.28515625" style="311" customWidth="1"/>
    <col min="6124" max="6125" width="23.85546875" style="311" customWidth="1"/>
    <col min="6126" max="6126" width="0" style="311" hidden="1" customWidth="1"/>
    <col min="6127" max="6127" width="23.85546875" style="311" customWidth="1"/>
    <col min="6128" max="6128" width="29" style="311" customWidth="1"/>
    <col min="6129" max="6130" width="0" style="311" hidden="1" customWidth="1"/>
    <col min="6131" max="6134" width="23.85546875" style="311" customWidth="1"/>
    <col min="6135" max="6136" width="0" style="311" hidden="1" customWidth="1"/>
    <col min="6137" max="6137" width="23.85546875" style="311" customWidth="1"/>
    <col min="6138" max="6139" width="13.7109375" style="311" bestFit="1" customWidth="1"/>
    <col min="6140" max="6378" width="9.140625" style="311"/>
    <col min="6379" max="6379" width="70.28515625" style="311" customWidth="1"/>
    <col min="6380" max="6381" width="23.85546875" style="311" customWidth="1"/>
    <col min="6382" max="6382" width="0" style="311" hidden="1" customWidth="1"/>
    <col min="6383" max="6383" width="23.85546875" style="311" customWidth="1"/>
    <col min="6384" max="6384" width="29" style="311" customWidth="1"/>
    <col min="6385" max="6386" width="0" style="311" hidden="1" customWidth="1"/>
    <col min="6387" max="6390" width="23.85546875" style="311" customWidth="1"/>
    <col min="6391" max="6392" width="0" style="311" hidden="1" customWidth="1"/>
    <col min="6393" max="6393" width="23.85546875" style="311" customWidth="1"/>
    <col min="6394" max="6395" width="13.7109375" style="311" bestFit="1" customWidth="1"/>
    <col min="6396" max="6634" width="9.140625" style="311"/>
    <col min="6635" max="6635" width="70.28515625" style="311" customWidth="1"/>
    <col min="6636" max="6637" width="23.85546875" style="311" customWidth="1"/>
    <col min="6638" max="6638" width="0" style="311" hidden="1" customWidth="1"/>
    <col min="6639" max="6639" width="23.85546875" style="311" customWidth="1"/>
    <col min="6640" max="6640" width="29" style="311" customWidth="1"/>
    <col min="6641" max="6642" width="0" style="311" hidden="1" customWidth="1"/>
    <col min="6643" max="6646" width="23.85546875" style="311" customWidth="1"/>
    <col min="6647" max="6648" width="0" style="311" hidden="1" customWidth="1"/>
    <col min="6649" max="6649" width="23.85546875" style="311" customWidth="1"/>
    <col min="6650" max="6651" width="13.7109375" style="311" bestFit="1" customWidth="1"/>
    <col min="6652" max="6890" width="9.140625" style="311"/>
    <col min="6891" max="6891" width="70.28515625" style="311" customWidth="1"/>
    <col min="6892" max="6893" width="23.85546875" style="311" customWidth="1"/>
    <col min="6894" max="6894" width="0" style="311" hidden="1" customWidth="1"/>
    <col min="6895" max="6895" width="23.85546875" style="311" customWidth="1"/>
    <col min="6896" max="6896" width="29" style="311" customWidth="1"/>
    <col min="6897" max="6898" width="0" style="311" hidden="1" customWidth="1"/>
    <col min="6899" max="6902" width="23.85546875" style="311" customWidth="1"/>
    <col min="6903" max="6904" width="0" style="311" hidden="1" customWidth="1"/>
    <col min="6905" max="6905" width="23.85546875" style="311" customWidth="1"/>
    <col min="6906" max="6907" width="13.7109375" style="311" bestFit="1" customWidth="1"/>
    <col min="6908" max="7146" width="9.140625" style="311"/>
    <col min="7147" max="7147" width="70.28515625" style="311" customWidth="1"/>
    <col min="7148" max="7149" width="23.85546875" style="311" customWidth="1"/>
    <col min="7150" max="7150" width="0" style="311" hidden="1" customWidth="1"/>
    <col min="7151" max="7151" width="23.85546875" style="311" customWidth="1"/>
    <col min="7152" max="7152" width="29" style="311" customWidth="1"/>
    <col min="7153" max="7154" width="0" style="311" hidden="1" customWidth="1"/>
    <col min="7155" max="7158" width="23.85546875" style="311" customWidth="1"/>
    <col min="7159" max="7160" width="0" style="311" hidden="1" customWidth="1"/>
    <col min="7161" max="7161" width="23.85546875" style="311" customWidth="1"/>
    <col min="7162" max="7163" width="13.7109375" style="311" bestFit="1" customWidth="1"/>
    <col min="7164" max="7402" width="9.140625" style="311"/>
    <col min="7403" max="7403" width="70.28515625" style="311" customWidth="1"/>
    <col min="7404" max="7405" width="23.85546875" style="311" customWidth="1"/>
    <col min="7406" max="7406" width="0" style="311" hidden="1" customWidth="1"/>
    <col min="7407" max="7407" width="23.85546875" style="311" customWidth="1"/>
    <col min="7408" max="7408" width="29" style="311" customWidth="1"/>
    <col min="7409" max="7410" width="0" style="311" hidden="1" customWidth="1"/>
    <col min="7411" max="7414" width="23.85546875" style="311" customWidth="1"/>
    <col min="7415" max="7416" width="0" style="311" hidden="1" customWidth="1"/>
    <col min="7417" max="7417" width="23.85546875" style="311" customWidth="1"/>
    <col min="7418" max="7419" width="13.7109375" style="311" bestFit="1" customWidth="1"/>
    <col min="7420" max="7658" width="9.140625" style="311"/>
    <col min="7659" max="7659" width="70.28515625" style="311" customWidth="1"/>
    <col min="7660" max="7661" width="23.85546875" style="311" customWidth="1"/>
    <col min="7662" max="7662" width="0" style="311" hidden="1" customWidth="1"/>
    <col min="7663" max="7663" width="23.85546875" style="311" customWidth="1"/>
    <col min="7664" max="7664" width="29" style="311" customWidth="1"/>
    <col min="7665" max="7666" width="0" style="311" hidden="1" customWidth="1"/>
    <col min="7667" max="7670" width="23.85546875" style="311" customWidth="1"/>
    <col min="7671" max="7672" width="0" style="311" hidden="1" customWidth="1"/>
    <col min="7673" max="7673" width="23.85546875" style="311" customWidth="1"/>
    <col min="7674" max="7675" width="13.7109375" style="311" bestFit="1" customWidth="1"/>
    <col min="7676" max="7914" width="9.140625" style="311"/>
    <col min="7915" max="7915" width="70.28515625" style="311" customWidth="1"/>
    <col min="7916" max="7917" width="23.85546875" style="311" customWidth="1"/>
    <col min="7918" max="7918" width="0" style="311" hidden="1" customWidth="1"/>
    <col min="7919" max="7919" width="23.85546875" style="311" customWidth="1"/>
    <col min="7920" max="7920" width="29" style="311" customWidth="1"/>
    <col min="7921" max="7922" width="0" style="311" hidden="1" customWidth="1"/>
    <col min="7923" max="7926" width="23.85546875" style="311" customWidth="1"/>
    <col min="7927" max="7928" width="0" style="311" hidden="1" customWidth="1"/>
    <col min="7929" max="7929" width="23.85546875" style="311" customWidth="1"/>
    <col min="7930" max="7931" width="13.7109375" style="311" bestFit="1" customWidth="1"/>
    <col min="7932" max="8170" width="9.140625" style="311"/>
    <col min="8171" max="8171" width="70.28515625" style="311" customWidth="1"/>
    <col min="8172" max="8173" width="23.85546875" style="311" customWidth="1"/>
    <col min="8174" max="8174" width="0" style="311" hidden="1" customWidth="1"/>
    <col min="8175" max="8175" width="23.85546875" style="311" customWidth="1"/>
    <col min="8176" max="8176" width="29" style="311" customWidth="1"/>
    <col min="8177" max="8178" width="0" style="311" hidden="1" customWidth="1"/>
    <col min="8179" max="8182" width="23.85546875" style="311" customWidth="1"/>
    <col min="8183" max="8184" width="0" style="311" hidden="1" customWidth="1"/>
    <col min="8185" max="8185" width="23.85546875" style="311" customWidth="1"/>
    <col min="8186" max="8187" width="13.7109375" style="311" bestFit="1" customWidth="1"/>
    <col min="8188" max="8426" width="9.140625" style="311"/>
    <col min="8427" max="8427" width="70.28515625" style="311" customWidth="1"/>
    <col min="8428" max="8429" width="23.85546875" style="311" customWidth="1"/>
    <col min="8430" max="8430" width="0" style="311" hidden="1" customWidth="1"/>
    <col min="8431" max="8431" width="23.85546875" style="311" customWidth="1"/>
    <col min="8432" max="8432" width="29" style="311" customWidth="1"/>
    <col min="8433" max="8434" width="0" style="311" hidden="1" customWidth="1"/>
    <col min="8435" max="8438" width="23.85546875" style="311" customWidth="1"/>
    <col min="8439" max="8440" width="0" style="311" hidden="1" customWidth="1"/>
    <col min="8441" max="8441" width="23.85546875" style="311" customWidth="1"/>
    <col min="8442" max="8443" width="13.7109375" style="311" bestFit="1" customWidth="1"/>
    <col min="8444" max="8682" width="9.140625" style="311"/>
    <col min="8683" max="8683" width="70.28515625" style="311" customWidth="1"/>
    <col min="8684" max="8685" width="23.85546875" style="311" customWidth="1"/>
    <col min="8686" max="8686" width="0" style="311" hidden="1" customWidth="1"/>
    <col min="8687" max="8687" width="23.85546875" style="311" customWidth="1"/>
    <col min="8688" max="8688" width="29" style="311" customWidth="1"/>
    <col min="8689" max="8690" width="0" style="311" hidden="1" customWidth="1"/>
    <col min="8691" max="8694" width="23.85546875" style="311" customWidth="1"/>
    <col min="8695" max="8696" width="0" style="311" hidden="1" customWidth="1"/>
    <col min="8697" max="8697" width="23.85546875" style="311" customWidth="1"/>
    <col min="8698" max="8699" width="13.7109375" style="311" bestFit="1" customWidth="1"/>
    <col min="8700" max="8938" width="9.140625" style="311"/>
    <col min="8939" max="8939" width="70.28515625" style="311" customWidth="1"/>
    <col min="8940" max="8941" width="23.85546875" style="311" customWidth="1"/>
    <col min="8942" max="8942" width="0" style="311" hidden="1" customWidth="1"/>
    <col min="8943" max="8943" width="23.85546875" style="311" customWidth="1"/>
    <col min="8944" max="8944" width="29" style="311" customWidth="1"/>
    <col min="8945" max="8946" width="0" style="311" hidden="1" customWidth="1"/>
    <col min="8947" max="8950" width="23.85546875" style="311" customWidth="1"/>
    <col min="8951" max="8952" width="0" style="311" hidden="1" customWidth="1"/>
    <col min="8953" max="8953" width="23.85546875" style="311" customWidth="1"/>
    <col min="8954" max="8955" width="13.7109375" style="311" bestFit="1" customWidth="1"/>
    <col min="8956" max="9194" width="9.140625" style="311"/>
    <col min="9195" max="9195" width="70.28515625" style="311" customWidth="1"/>
    <col min="9196" max="9197" width="23.85546875" style="311" customWidth="1"/>
    <col min="9198" max="9198" width="0" style="311" hidden="1" customWidth="1"/>
    <col min="9199" max="9199" width="23.85546875" style="311" customWidth="1"/>
    <col min="9200" max="9200" width="29" style="311" customWidth="1"/>
    <col min="9201" max="9202" width="0" style="311" hidden="1" customWidth="1"/>
    <col min="9203" max="9206" width="23.85546875" style="311" customWidth="1"/>
    <col min="9207" max="9208" width="0" style="311" hidden="1" customWidth="1"/>
    <col min="9209" max="9209" width="23.85546875" style="311" customWidth="1"/>
    <col min="9210" max="9211" width="13.7109375" style="311" bestFit="1" customWidth="1"/>
    <col min="9212" max="9450" width="9.140625" style="311"/>
    <col min="9451" max="9451" width="70.28515625" style="311" customWidth="1"/>
    <col min="9452" max="9453" width="23.85546875" style="311" customWidth="1"/>
    <col min="9454" max="9454" width="0" style="311" hidden="1" customWidth="1"/>
    <col min="9455" max="9455" width="23.85546875" style="311" customWidth="1"/>
    <col min="9456" max="9456" width="29" style="311" customWidth="1"/>
    <col min="9457" max="9458" width="0" style="311" hidden="1" customWidth="1"/>
    <col min="9459" max="9462" width="23.85546875" style="311" customWidth="1"/>
    <col min="9463" max="9464" width="0" style="311" hidden="1" customWidth="1"/>
    <col min="9465" max="9465" width="23.85546875" style="311" customWidth="1"/>
    <col min="9466" max="9467" width="13.7109375" style="311" bestFit="1" customWidth="1"/>
    <col min="9468" max="9706" width="9.140625" style="311"/>
    <col min="9707" max="9707" width="70.28515625" style="311" customWidth="1"/>
    <col min="9708" max="9709" width="23.85546875" style="311" customWidth="1"/>
    <col min="9710" max="9710" width="0" style="311" hidden="1" customWidth="1"/>
    <col min="9711" max="9711" width="23.85546875" style="311" customWidth="1"/>
    <col min="9712" max="9712" width="29" style="311" customWidth="1"/>
    <col min="9713" max="9714" width="0" style="311" hidden="1" customWidth="1"/>
    <col min="9715" max="9718" width="23.85546875" style="311" customWidth="1"/>
    <col min="9719" max="9720" width="0" style="311" hidden="1" customWidth="1"/>
    <col min="9721" max="9721" width="23.85546875" style="311" customWidth="1"/>
    <col min="9722" max="9723" width="13.7109375" style="311" bestFit="1" customWidth="1"/>
    <col min="9724" max="9962" width="9.140625" style="311"/>
    <col min="9963" max="9963" width="70.28515625" style="311" customWidth="1"/>
    <col min="9964" max="9965" width="23.85546875" style="311" customWidth="1"/>
    <col min="9966" max="9966" width="0" style="311" hidden="1" customWidth="1"/>
    <col min="9967" max="9967" width="23.85546875" style="311" customWidth="1"/>
    <col min="9968" max="9968" width="29" style="311" customWidth="1"/>
    <col min="9969" max="9970" width="0" style="311" hidden="1" customWidth="1"/>
    <col min="9971" max="9974" width="23.85546875" style="311" customWidth="1"/>
    <col min="9975" max="9976" width="0" style="311" hidden="1" customWidth="1"/>
    <col min="9977" max="9977" width="23.85546875" style="311" customWidth="1"/>
    <col min="9978" max="9979" width="13.7109375" style="311" bestFit="1" customWidth="1"/>
    <col min="9980" max="10218" width="9.140625" style="311"/>
    <col min="10219" max="10219" width="70.28515625" style="311" customWidth="1"/>
    <col min="10220" max="10221" width="23.85546875" style="311" customWidth="1"/>
    <col min="10222" max="10222" width="0" style="311" hidden="1" customWidth="1"/>
    <col min="10223" max="10223" width="23.85546875" style="311" customWidth="1"/>
    <col min="10224" max="10224" width="29" style="311" customWidth="1"/>
    <col min="10225" max="10226" width="0" style="311" hidden="1" customWidth="1"/>
    <col min="10227" max="10230" width="23.85546875" style="311" customWidth="1"/>
    <col min="10231" max="10232" width="0" style="311" hidden="1" customWidth="1"/>
    <col min="10233" max="10233" width="23.85546875" style="311" customWidth="1"/>
    <col min="10234" max="10235" width="13.7109375" style="311" bestFit="1" customWidth="1"/>
    <col min="10236" max="10474" width="9.140625" style="311"/>
    <col min="10475" max="10475" width="70.28515625" style="311" customWidth="1"/>
    <col min="10476" max="10477" width="23.85546875" style="311" customWidth="1"/>
    <col min="10478" max="10478" width="0" style="311" hidden="1" customWidth="1"/>
    <col min="10479" max="10479" width="23.85546875" style="311" customWidth="1"/>
    <col min="10480" max="10480" width="29" style="311" customWidth="1"/>
    <col min="10481" max="10482" width="0" style="311" hidden="1" customWidth="1"/>
    <col min="10483" max="10486" width="23.85546875" style="311" customWidth="1"/>
    <col min="10487" max="10488" width="0" style="311" hidden="1" customWidth="1"/>
    <col min="10489" max="10489" width="23.85546875" style="311" customWidth="1"/>
    <col min="10490" max="10491" width="13.7109375" style="311" bestFit="1" customWidth="1"/>
    <col min="10492" max="10730" width="9.140625" style="311"/>
    <col min="10731" max="10731" width="70.28515625" style="311" customWidth="1"/>
    <col min="10732" max="10733" width="23.85546875" style="311" customWidth="1"/>
    <col min="10734" max="10734" width="0" style="311" hidden="1" customWidth="1"/>
    <col min="10735" max="10735" width="23.85546875" style="311" customWidth="1"/>
    <col min="10736" max="10736" width="29" style="311" customWidth="1"/>
    <col min="10737" max="10738" width="0" style="311" hidden="1" customWidth="1"/>
    <col min="10739" max="10742" width="23.85546875" style="311" customWidth="1"/>
    <col min="10743" max="10744" width="0" style="311" hidden="1" customWidth="1"/>
    <col min="10745" max="10745" width="23.85546875" style="311" customWidth="1"/>
    <col min="10746" max="10747" width="13.7109375" style="311" bestFit="1" customWidth="1"/>
    <col min="10748" max="10986" width="9.140625" style="311"/>
    <col min="10987" max="10987" width="70.28515625" style="311" customWidth="1"/>
    <col min="10988" max="10989" width="23.85546875" style="311" customWidth="1"/>
    <col min="10990" max="10990" width="0" style="311" hidden="1" customWidth="1"/>
    <col min="10991" max="10991" width="23.85546875" style="311" customWidth="1"/>
    <col min="10992" max="10992" width="29" style="311" customWidth="1"/>
    <col min="10993" max="10994" width="0" style="311" hidden="1" customWidth="1"/>
    <col min="10995" max="10998" width="23.85546875" style="311" customWidth="1"/>
    <col min="10999" max="11000" width="0" style="311" hidden="1" customWidth="1"/>
    <col min="11001" max="11001" width="23.85546875" style="311" customWidth="1"/>
    <col min="11002" max="11003" width="13.7109375" style="311" bestFit="1" customWidth="1"/>
    <col min="11004" max="11242" width="9.140625" style="311"/>
    <col min="11243" max="11243" width="70.28515625" style="311" customWidth="1"/>
    <col min="11244" max="11245" width="23.85546875" style="311" customWidth="1"/>
    <col min="11246" max="11246" width="0" style="311" hidden="1" customWidth="1"/>
    <col min="11247" max="11247" width="23.85546875" style="311" customWidth="1"/>
    <col min="11248" max="11248" width="29" style="311" customWidth="1"/>
    <col min="11249" max="11250" width="0" style="311" hidden="1" customWidth="1"/>
    <col min="11251" max="11254" width="23.85546875" style="311" customWidth="1"/>
    <col min="11255" max="11256" width="0" style="311" hidden="1" customWidth="1"/>
    <col min="11257" max="11257" width="23.85546875" style="311" customWidth="1"/>
    <col min="11258" max="11259" width="13.7109375" style="311" bestFit="1" customWidth="1"/>
    <col min="11260" max="11498" width="9.140625" style="311"/>
    <col min="11499" max="11499" width="70.28515625" style="311" customWidth="1"/>
    <col min="11500" max="11501" width="23.85546875" style="311" customWidth="1"/>
    <col min="11502" max="11502" width="0" style="311" hidden="1" customWidth="1"/>
    <col min="11503" max="11503" width="23.85546875" style="311" customWidth="1"/>
    <col min="11504" max="11504" width="29" style="311" customWidth="1"/>
    <col min="11505" max="11506" width="0" style="311" hidden="1" customWidth="1"/>
    <col min="11507" max="11510" width="23.85546875" style="311" customWidth="1"/>
    <col min="11511" max="11512" width="0" style="311" hidden="1" customWidth="1"/>
    <col min="11513" max="11513" width="23.85546875" style="311" customWidth="1"/>
    <col min="11514" max="11515" width="13.7109375" style="311" bestFit="1" customWidth="1"/>
    <col min="11516" max="11754" width="9.140625" style="311"/>
    <col min="11755" max="11755" width="70.28515625" style="311" customWidth="1"/>
    <col min="11756" max="11757" width="23.85546875" style="311" customWidth="1"/>
    <col min="11758" max="11758" width="0" style="311" hidden="1" customWidth="1"/>
    <col min="11759" max="11759" width="23.85546875" style="311" customWidth="1"/>
    <col min="11760" max="11760" width="29" style="311" customWidth="1"/>
    <col min="11761" max="11762" width="0" style="311" hidden="1" customWidth="1"/>
    <col min="11763" max="11766" width="23.85546875" style="311" customWidth="1"/>
    <col min="11767" max="11768" width="0" style="311" hidden="1" customWidth="1"/>
    <col min="11769" max="11769" width="23.85546875" style="311" customWidth="1"/>
    <col min="11770" max="11771" width="13.7109375" style="311" bestFit="1" customWidth="1"/>
    <col min="11772" max="12010" width="9.140625" style="311"/>
    <col min="12011" max="12011" width="70.28515625" style="311" customWidth="1"/>
    <col min="12012" max="12013" width="23.85546875" style="311" customWidth="1"/>
    <col min="12014" max="12014" width="0" style="311" hidden="1" customWidth="1"/>
    <col min="12015" max="12015" width="23.85546875" style="311" customWidth="1"/>
    <col min="12016" max="12016" width="29" style="311" customWidth="1"/>
    <col min="12017" max="12018" width="0" style="311" hidden="1" customWidth="1"/>
    <col min="12019" max="12022" width="23.85546875" style="311" customWidth="1"/>
    <col min="12023" max="12024" width="0" style="311" hidden="1" customWidth="1"/>
    <col min="12025" max="12025" width="23.85546875" style="311" customWidth="1"/>
    <col min="12026" max="12027" width="13.7109375" style="311" bestFit="1" customWidth="1"/>
    <col min="12028" max="12266" width="9.140625" style="311"/>
    <col min="12267" max="12267" width="70.28515625" style="311" customWidth="1"/>
    <col min="12268" max="12269" width="23.85546875" style="311" customWidth="1"/>
    <col min="12270" max="12270" width="0" style="311" hidden="1" customWidth="1"/>
    <col min="12271" max="12271" width="23.85546875" style="311" customWidth="1"/>
    <col min="12272" max="12272" width="29" style="311" customWidth="1"/>
    <col min="12273" max="12274" width="0" style="311" hidden="1" customWidth="1"/>
    <col min="12275" max="12278" width="23.85546875" style="311" customWidth="1"/>
    <col min="12279" max="12280" width="0" style="311" hidden="1" customWidth="1"/>
    <col min="12281" max="12281" width="23.85546875" style="311" customWidth="1"/>
    <col min="12282" max="12283" width="13.7109375" style="311" bestFit="1" customWidth="1"/>
    <col min="12284" max="12522" width="9.140625" style="311"/>
    <col min="12523" max="12523" width="70.28515625" style="311" customWidth="1"/>
    <col min="12524" max="12525" width="23.85546875" style="311" customWidth="1"/>
    <col min="12526" max="12526" width="0" style="311" hidden="1" customWidth="1"/>
    <col min="12527" max="12527" width="23.85546875" style="311" customWidth="1"/>
    <col min="12528" max="12528" width="29" style="311" customWidth="1"/>
    <col min="12529" max="12530" width="0" style="311" hidden="1" customWidth="1"/>
    <col min="12531" max="12534" width="23.85546875" style="311" customWidth="1"/>
    <col min="12535" max="12536" width="0" style="311" hidden="1" customWidth="1"/>
    <col min="12537" max="12537" width="23.85546875" style="311" customWidth="1"/>
    <col min="12538" max="12539" width="13.7109375" style="311" bestFit="1" customWidth="1"/>
    <col min="12540" max="12778" width="9.140625" style="311"/>
    <col min="12779" max="12779" width="70.28515625" style="311" customWidth="1"/>
    <col min="12780" max="12781" width="23.85546875" style="311" customWidth="1"/>
    <col min="12782" max="12782" width="0" style="311" hidden="1" customWidth="1"/>
    <col min="12783" max="12783" width="23.85546875" style="311" customWidth="1"/>
    <col min="12784" max="12784" width="29" style="311" customWidth="1"/>
    <col min="12785" max="12786" width="0" style="311" hidden="1" customWidth="1"/>
    <col min="12787" max="12790" width="23.85546875" style="311" customWidth="1"/>
    <col min="12791" max="12792" width="0" style="311" hidden="1" customWidth="1"/>
    <col min="12793" max="12793" width="23.85546875" style="311" customWidth="1"/>
    <col min="12794" max="12795" width="13.7109375" style="311" bestFit="1" customWidth="1"/>
    <col min="12796" max="13034" width="9.140625" style="311"/>
    <col min="13035" max="13035" width="70.28515625" style="311" customWidth="1"/>
    <col min="13036" max="13037" width="23.85546875" style="311" customWidth="1"/>
    <col min="13038" max="13038" width="0" style="311" hidden="1" customWidth="1"/>
    <col min="13039" max="13039" width="23.85546875" style="311" customWidth="1"/>
    <col min="13040" max="13040" width="29" style="311" customWidth="1"/>
    <col min="13041" max="13042" width="0" style="311" hidden="1" customWidth="1"/>
    <col min="13043" max="13046" width="23.85546875" style="311" customWidth="1"/>
    <col min="13047" max="13048" width="0" style="311" hidden="1" customWidth="1"/>
    <col min="13049" max="13049" width="23.85546875" style="311" customWidth="1"/>
    <col min="13050" max="13051" width="13.7109375" style="311" bestFit="1" customWidth="1"/>
    <col min="13052" max="13290" width="9.140625" style="311"/>
    <col min="13291" max="13291" width="70.28515625" style="311" customWidth="1"/>
    <col min="13292" max="13293" width="23.85546875" style="311" customWidth="1"/>
    <col min="13294" max="13294" width="0" style="311" hidden="1" customWidth="1"/>
    <col min="13295" max="13295" width="23.85546875" style="311" customWidth="1"/>
    <col min="13296" max="13296" width="29" style="311" customWidth="1"/>
    <col min="13297" max="13298" width="0" style="311" hidden="1" customWidth="1"/>
    <col min="13299" max="13302" width="23.85546875" style="311" customWidth="1"/>
    <col min="13303" max="13304" width="0" style="311" hidden="1" customWidth="1"/>
    <col min="13305" max="13305" width="23.85546875" style="311" customWidth="1"/>
    <col min="13306" max="13307" width="13.7109375" style="311" bestFit="1" customWidth="1"/>
    <col min="13308" max="13546" width="9.140625" style="311"/>
    <col min="13547" max="13547" width="70.28515625" style="311" customWidth="1"/>
    <col min="13548" max="13549" width="23.85546875" style="311" customWidth="1"/>
    <col min="13550" max="13550" width="0" style="311" hidden="1" customWidth="1"/>
    <col min="13551" max="13551" width="23.85546875" style="311" customWidth="1"/>
    <col min="13552" max="13552" width="29" style="311" customWidth="1"/>
    <col min="13553" max="13554" width="0" style="311" hidden="1" customWidth="1"/>
    <col min="13555" max="13558" width="23.85546875" style="311" customWidth="1"/>
    <col min="13559" max="13560" width="0" style="311" hidden="1" customWidth="1"/>
    <col min="13561" max="13561" width="23.85546875" style="311" customWidth="1"/>
    <col min="13562" max="13563" width="13.7109375" style="311" bestFit="1" customWidth="1"/>
    <col min="13564" max="13802" width="9.140625" style="311"/>
    <col min="13803" max="13803" width="70.28515625" style="311" customWidth="1"/>
    <col min="13804" max="13805" width="23.85546875" style="311" customWidth="1"/>
    <col min="13806" max="13806" width="0" style="311" hidden="1" customWidth="1"/>
    <col min="13807" max="13807" width="23.85546875" style="311" customWidth="1"/>
    <col min="13808" max="13808" width="29" style="311" customWidth="1"/>
    <col min="13809" max="13810" width="0" style="311" hidden="1" customWidth="1"/>
    <col min="13811" max="13814" width="23.85546875" style="311" customWidth="1"/>
    <col min="13815" max="13816" width="0" style="311" hidden="1" customWidth="1"/>
    <col min="13817" max="13817" width="23.85546875" style="311" customWidth="1"/>
    <col min="13818" max="13819" width="13.7109375" style="311" bestFit="1" customWidth="1"/>
    <col min="13820" max="14058" width="9.140625" style="311"/>
    <col min="14059" max="14059" width="70.28515625" style="311" customWidth="1"/>
    <col min="14060" max="14061" width="23.85546875" style="311" customWidth="1"/>
    <col min="14062" max="14062" width="0" style="311" hidden="1" customWidth="1"/>
    <col min="14063" max="14063" width="23.85546875" style="311" customWidth="1"/>
    <col min="14064" max="14064" width="29" style="311" customWidth="1"/>
    <col min="14065" max="14066" width="0" style="311" hidden="1" customWidth="1"/>
    <col min="14067" max="14070" width="23.85546875" style="311" customWidth="1"/>
    <col min="14071" max="14072" width="0" style="311" hidden="1" customWidth="1"/>
    <col min="14073" max="14073" width="23.85546875" style="311" customWidth="1"/>
    <col min="14074" max="14075" width="13.7109375" style="311" bestFit="1" customWidth="1"/>
    <col min="14076" max="14314" width="9.140625" style="311"/>
    <col min="14315" max="14315" width="70.28515625" style="311" customWidth="1"/>
    <col min="14316" max="14317" width="23.85546875" style="311" customWidth="1"/>
    <col min="14318" max="14318" width="0" style="311" hidden="1" customWidth="1"/>
    <col min="14319" max="14319" width="23.85546875" style="311" customWidth="1"/>
    <col min="14320" max="14320" width="29" style="311" customWidth="1"/>
    <col min="14321" max="14322" width="0" style="311" hidden="1" customWidth="1"/>
    <col min="14323" max="14326" width="23.85546875" style="311" customWidth="1"/>
    <col min="14327" max="14328" width="0" style="311" hidden="1" customWidth="1"/>
    <col min="14329" max="14329" width="23.85546875" style="311" customWidth="1"/>
    <col min="14330" max="14331" width="13.7109375" style="311" bestFit="1" customWidth="1"/>
    <col min="14332" max="14570" width="9.140625" style="311"/>
    <col min="14571" max="14571" width="70.28515625" style="311" customWidth="1"/>
    <col min="14572" max="14573" width="23.85546875" style="311" customWidth="1"/>
    <col min="14574" max="14574" width="0" style="311" hidden="1" customWidth="1"/>
    <col min="14575" max="14575" width="23.85546875" style="311" customWidth="1"/>
    <col min="14576" max="14576" width="29" style="311" customWidth="1"/>
    <col min="14577" max="14578" width="0" style="311" hidden="1" customWidth="1"/>
    <col min="14579" max="14582" width="23.85546875" style="311" customWidth="1"/>
    <col min="14583" max="14584" width="0" style="311" hidden="1" customWidth="1"/>
    <col min="14585" max="14585" width="23.85546875" style="311" customWidth="1"/>
    <col min="14586" max="14587" width="13.7109375" style="311" bestFit="1" customWidth="1"/>
    <col min="14588" max="14826" width="9.140625" style="311"/>
    <col min="14827" max="14827" width="70.28515625" style="311" customWidth="1"/>
    <col min="14828" max="14829" width="23.85546875" style="311" customWidth="1"/>
    <col min="14830" max="14830" width="0" style="311" hidden="1" customWidth="1"/>
    <col min="14831" max="14831" width="23.85546875" style="311" customWidth="1"/>
    <col min="14832" max="14832" width="29" style="311" customWidth="1"/>
    <col min="14833" max="14834" width="0" style="311" hidden="1" customWidth="1"/>
    <col min="14835" max="14838" width="23.85546875" style="311" customWidth="1"/>
    <col min="14839" max="14840" width="0" style="311" hidden="1" customWidth="1"/>
    <col min="14841" max="14841" width="23.85546875" style="311" customWidth="1"/>
    <col min="14842" max="14843" width="13.7109375" style="311" bestFit="1" customWidth="1"/>
    <col min="14844" max="15082" width="9.140625" style="311"/>
    <col min="15083" max="15083" width="70.28515625" style="311" customWidth="1"/>
    <col min="15084" max="15085" width="23.85546875" style="311" customWidth="1"/>
    <col min="15086" max="15086" width="0" style="311" hidden="1" customWidth="1"/>
    <col min="15087" max="15087" width="23.85546875" style="311" customWidth="1"/>
    <col min="15088" max="15088" width="29" style="311" customWidth="1"/>
    <col min="15089" max="15090" width="0" style="311" hidden="1" customWidth="1"/>
    <col min="15091" max="15094" width="23.85546875" style="311" customWidth="1"/>
    <col min="15095" max="15096" width="0" style="311" hidden="1" customWidth="1"/>
    <col min="15097" max="15097" width="23.85546875" style="311" customWidth="1"/>
    <col min="15098" max="15099" width="13.7109375" style="311" bestFit="1" customWidth="1"/>
    <col min="15100" max="15338" width="9.140625" style="311"/>
    <col min="15339" max="15339" width="70.28515625" style="311" customWidth="1"/>
    <col min="15340" max="15341" width="23.85546875" style="311" customWidth="1"/>
    <col min="15342" max="15342" width="0" style="311" hidden="1" customWidth="1"/>
    <col min="15343" max="15343" width="23.85546875" style="311" customWidth="1"/>
    <col min="15344" max="15344" width="29" style="311" customWidth="1"/>
    <col min="15345" max="15346" width="0" style="311" hidden="1" customWidth="1"/>
    <col min="15347" max="15350" width="23.85546875" style="311" customWidth="1"/>
    <col min="15351" max="15352" width="0" style="311" hidden="1" customWidth="1"/>
    <col min="15353" max="15353" width="23.85546875" style="311" customWidth="1"/>
    <col min="15354" max="15355" width="13.7109375" style="311" bestFit="1" customWidth="1"/>
    <col min="15356" max="15594" width="9.140625" style="311"/>
    <col min="15595" max="15595" width="70.28515625" style="311" customWidth="1"/>
    <col min="15596" max="15597" width="23.85546875" style="311" customWidth="1"/>
    <col min="15598" max="15598" width="0" style="311" hidden="1" customWidth="1"/>
    <col min="15599" max="15599" width="23.85546875" style="311" customWidth="1"/>
    <col min="15600" max="15600" width="29" style="311" customWidth="1"/>
    <col min="15601" max="15602" width="0" style="311" hidden="1" customWidth="1"/>
    <col min="15603" max="15606" width="23.85546875" style="311" customWidth="1"/>
    <col min="15607" max="15608" width="0" style="311" hidden="1" customWidth="1"/>
    <col min="15609" max="15609" width="23.85546875" style="311" customWidth="1"/>
    <col min="15610" max="15611" width="13.7109375" style="311" bestFit="1" customWidth="1"/>
    <col min="15612" max="15850" width="9.140625" style="311"/>
    <col min="15851" max="15851" width="70.28515625" style="311" customWidth="1"/>
    <col min="15852" max="15853" width="23.85546875" style="311" customWidth="1"/>
    <col min="15854" max="15854" width="0" style="311" hidden="1" customWidth="1"/>
    <col min="15855" max="15855" width="23.85546875" style="311" customWidth="1"/>
    <col min="15856" max="15856" width="29" style="311" customWidth="1"/>
    <col min="15857" max="15858" width="0" style="311" hidden="1" customWidth="1"/>
    <col min="15859" max="15862" width="23.85546875" style="311" customWidth="1"/>
    <col min="15863" max="15864" width="0" style="311" hidden="1" customWidth="1"/>
    <col min="15865" max="15865" width="23.85546875" style="311" customWidth="1"/>
    <col min="15866" max="15867" width="13.7109375" style="311" bestFit="1" customWidth="1"/>
    <col min="15868" max="16106" width="9.140625" style="311"/>
    <col min="16107" max="16107" width="70.28515625" style="311" customWidth="1"/>
    <col min="16108" max="16109" width="23.85546875" style="311" customWidth="1"/>
    <col min="16110" max="16110" width="0" style="311" hidden="1" customWidth="1"/>
    <col min="16111" max="16111" width="23.85546875" style="311" customWidth="1"/>
    <col min="16112" max="16112" width="29" style="311" customWidth="1"/>
    <col min="16113" max="16114" width="0" style="311" hidden="1" customWidth="1"/>
    <col min="16115" max="16118" width="23.85546875" style="311" customWidth="1"/>
    <col min="16119" max="16120" width="0" style="311" hidden="1" customWidth="1"/>
    <col min="16121" max="16121" width="23.85546875" style="311" customWidth="1"/>
    <col min="16122" max="16123" width="13.7109375" style="311" bestFit="1" customWidth="1"/>
    <col min="16124" max="16384" width="9.140625" style="311"/>
  </cols>
  <sheetData>
    <row r="1" spans="1:13" s="315" customFormat="1" ht="18.75" customHeight="1" x14ac:dyDescent="0.25">
      <c r="A1" s="313"/>
      <c r="B1" s="314"/>
      <c r="C1" s="314"/>
      <c r="D1" s="310"/>
      <c r="E1" s="310"/>
      <c r="F1" s="310"/>
      <c r="G1" s="310"/>
      <c r="H1" s="310"/>
      <c r="I1" s="310"/>
      <c r="J1" s="310"/>
      <c r="K1" s="310"/>
      <c r="L1" s="310"/>
      <c r="M1" s="312"/>
    </row>
    <row r="2" spans="1:13" s="316" customFormat="1" ht="18.75" customHeight="1" x14ac:dyDescent="0.25">
      <c r="A2" s="394" t="s">
        <v>186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s="315" customFormat="1" ht="18.75" customHeight="1" x14ac:dyDescent="0.25">
      <c r="A3" s="394" t="str">
        <f>Ф.3_MLN!B3</f>
        <v>АО "First Heartland Jusan Bank" и его дочерние компании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</row>
    <row r="4" spans="1:13" s="315" customFormat="1" ht="18.75" customHeight="1" x14ac:dyDescent="0.25">
      <c r="A4" s="394" t="s">
        <v>190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</row>
    <row r="5" spans="1:13" s="315" customFormat="1" ht="18.75" customHeight="1" x14ac:dyDescent="0.25">
      <c r="A5" s="394" t="str">
        <f>Ф.3_MLN!B5</f>
        <v>(в миллионах тенге)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</row>
    <row r="6" spans="1:13" s="315" customFormat="1" ht="18.75" customHeight="1" thickBot="1" x14ac:dyDescent="0.3">
      <c r="A6" s="31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9"/>
    </row>
    <row r="7" spans="1:13" ht="76.5" customHeight="1" thickBot="1" x14ac:dyDescent="0.3">
      <c r="A7" s="320"/>
      <c r="B7" s="321" t="s">
        <v>154</v>
      </c>
      <c r="C7" s="321" t="s">
        <v>35</v>
      </c>
      <c r="D7" s="322" t="s">
        <v>36</v>
      </c>
      <c r="E7" s="321" t="s">
        <v>37</v>
      </c>
      <c r="F7" s="321" t="s">
        <v>155</v>
      </c>
      <c r="G7" s="321" t="s">
        <v>39</v>
      </c>
      <c r="H7" s="321" t="s">
        <v>40</v>
      </c>
      <c r="I7" s="321" t="s">
        <v>41</v>
      </c>
      <c r="J7" s="321" t="s">
        <v>42</v>
      </c>
      <c r="K7" s="323" t="s">
        <v>43</v>
      </c>
      <c r="L7" s="321" t="s">
        <v>156</v>
      </c>
      <c r="M7" s="324" t="s">
        <v>45</v>
      </c>
    </row>
    <row r="8" spans="1:13" s="315" customFormat="1" ht="18.75" customHeight="1" x14ac:dyDescent="0.25">
      <c r="A8" s="325" t="s">
        <v>187</v>
      </c>
      <c r="B8" s="326">
        <v>258201</v>
      </c>
      <c r="C8" s="326">
        <v>0</v>
      </c>
      <c r="D8" s="326">
        <v>631</v>
      </c>
      <c r="E8" s="326">
        <v>1425</v>
      </c>
      <c r="F8" s="326">
        <v>6187</v>
      </c>
      <c r="G8" s="326">
        <v>-764</v>
      </c>
      <c r="H8" s="326">
        <f>ROUND((-137563555-100)/1000,0)</f>
        <v>-137564</v>
      </c>
      <c r="I8" s="326">
        <v>0</v>
      </c>
      <c r="J8" s="326">
        <v>411178</v>
      </c>
      <c r="K8" s="327">
        <f>SUM(B8:J8)</f>
        <v>539294</v>
      </c>
      <c r="L8" s="326">
        <v>-1</v>
      </c>
      <c r="M8" s="328">
        <f>SUM(K8:L8)</f>
        <v>539293</v>
      </c>
    </row>
    <row r="9" spans="1:13" s="316" customFormat="1" ht="18.75" hidden="1" customHeight="1" outlineLevel="1" x14ac:dyDescent="0.25">
      <c r="A9" s="329" t="s">
        <v>157</v>
      </c>
      <c r="B9" s="330"/>
      <c r="C9" s="330"/>
      <c r="D9" s="330"/>
      <c r="E9" s="330"/>
      <c r="F9" s="330"/>
      <c r="G9" s="330"/>
      <c r="H9" s="330"/>
      <c r="I9" s="330"/>
      <c r="J9" s="330"/>
      <c r="K9" s="331"/>
      <c r="L9" s="330"/>
      <c r="M9" s="332"/>
    </row>
    <row r="10" spans="1:13" s="315" customFormat="1" ht="18.75" customHeight="1" collapsed="1" x14ac:dyDescent="0.25">
      <c r="A10" s="333" t="s">
        <v>87</v>
      </c>
      <c r="B10" s="334">
        <f t="shared" ref="B10:G10" si="0">ROUND(0,0)</f>
        <v>0</v>
      </c>
      <c r="C10" s="334">
        <f t="shared" si="0"/>
        <v>0</v>
      </c>
      <c r="D10" s="334">
        <f t="shared" si="0"/>
        <v>0</v>
      </c>
      <c r="E10" s="334">
        <f t="shared" si="0"/>
        <v>0</v>
      </c>
      <c r="F10" s="334">
        <f t="shared" si="0"/>
        <v>0</v>
      </c>
      <c r="G10" s="334">
        <f t="shared" si="0"/>
        <v>0</v>
      </c>
      <c r="H10" s="334">
        <v>0</v>
      </c>
      <c r="I10" s="334">
        <v>0</v>
      </c>
      <c r="J10" s="334">
        <f>Ф.2_MLN!D50</f>
        <v>47308</v>
      </c>
      <c r="K10" s="334">
        <f>SUM(B10:J10)</f>
        <v>47308</v>
      </c>
      <c r="L10" s="334">
        <v>202</v>
      </c>
      <c r="M10" s="335">
        <f>SUM(K10:L10)</f>
        <v>47510</v>
      </c>
    </row>
    <row r="11" spans="1:13" s="316" customFormat="1" ht="18.75" hidden="1" customHeight="1" outlineLevel="1" x14ac:dyDescent="0.25">
      <c r="A11" s="336" t="s">
        <v>158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  <c r="L11" s="330"/>
      <c r="M11" s="332"/>
    </row>
    <row r="12" spans="1:13" s="315" customFormat="1" ht="37.5" hidden="1" outlineLevel="1" x14ac:dyDescent="0.25">
      <c r="A12" s="337" t="s">
        <v>159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9"/>
      <c r="L12" s="338"/>
      <c r="M12" s="335"/>
    </row>
    <row r="13" spans="1:13" s="315" customFormat="1" ht="37.5" hidden="1" outlineLevel="1" x14ac:dyDescent="0.25">
      <c r="A13" s="340" t="s">
        <v>160</v>
      </c>
      <c r="B13" s="334">
        <v>0</v>
      </c>
      <c r="C13" s="334">
        <v>0</v>
      </c>
      <c r="D13" s="334">
        <v>0</v>
      </c>
      <c r="E13" s="334">
        <v>0</v>
      </c>
      <c r="F13" s="334">
        <v>-5226</v>
      </c>
      <c r="G13" s="334">
        <v>0</v>
      </c>
      <c r="H13" s="334">
        <v>0</v>
      </c>
      <c r="I13" s="334">
        <v>0</v>
      </c>
      <c r="J13" s="334">
        <v>0</v>
      </c>
      <c r="K13" s="341">
        <f>SUM(B13:J13)</f>
        <v>-5226</v>
      </c>
      <c r="L13" s="334">
        <v>0</v>
      </c>
      <c r="M13" s="335">
        <f t="shared" ref="M13:M40" si="1">SUM(K13:L13)</f>
        <v>-5226</v>
      </c>
    </row>
    <row r="14" spans="1:13" s="315" customFormat="1" ht="37.5" hidden="1" outlineLevel="1" x14ac:dyDescent="0.25">
      <c r="A14" s="340" t="s">
        <v>161</v>
      </c>
      <c r="B14" s="334">
        <v>0</v>
      </c>
      <c r="C14" s="334">
        <v>0</v>
      </c>
      <c r="D14" s="334">
        <v>0</v>
      </c>
      <c r="E14" s="334">
        <v>0</v>
      </c>
      <c r="F14" s="334">
        <v>1678</v>
      </c>
      <c r="G14" s="334">
        <v>0</v>
      </c>
      <c r="H14" s="334">
        <v>0</v>
      </c>
      <c r="I14" s="334">
        <v>0</v>
      </c>
      <c r="J14" s="334">
        <v>0</v>
      </c>
      <c r="K14" s="341">
        <f>SUM(B14:J14)</f>
        <v>1678</v>
      </c>
      <c r="L14" s="334">
        <v>0</v>
      </c>
      <c r="M14" s="335">
        <f t="shared" si="1"/>
        <v>1678</v>
      </c>
    </row>
    <row r="15" spans="1:13" s="315" customFormat="1" ht="39" hidden="1" customHeight="1" outlineLevel="1" x14ac:dyDescent="0.25">
      <c r="A15" s="340" t="s">
        <v>162</v>
      </c>
      <c r="B15" s="334">
        <v>0</v>
      </c>
      <c r="C15" s="334">
        <v>0</v>
      </c>
      <c r="D15" s="334">
        <v>0</v>
      </c>
      <c r="E15" s="334">
        <v>0</v>
      </c>
      <c r="F15" s="334">
        <v>46</v>
      </c>
      <c r="G15" s="334">
        <v>0</v>
      </c>
      <c r="H15" s="334">
        <v>0</v>
      </c>
      <c r="I15" s="334">
        <v>0</v>
      </c>
      <c r="J15" s="334">
        <v>0</v>
      </c>
      <c r="K15" s="341">
        <f>SUM(B15:J15)</f>
        <v>46</v>
      </c>
      <c r="L15" s="334">
        <v>0</v>
      </c>
      <c r="M15" s="335">
        <f t="shared" si="1"/>
        <v>46</v>
      </c>
    </row>
    <row r="16" spans="1:13" s="315" customFormat="1" ht="38.25" hidden="1" customHeight="1" outlineLevel="1" thickBot="1" x14ac:dyDescent="0.3">
      <c r="A16" s="342" t="s">
        <v>163</v>
      </c>
      <c r="B16" s="343">
        <v>0</v>
      </c>
      <c r="C16" s="343">
        <v>0</v>
      </c>
      <c r="D16" s="343">
        <v>0</v>
      </c>
      <c r="E16" s="343">
        <v>0</v>
      </c>
      <c r="F16" s="343">
        <v>0</v>
      </c>
      <c r="G16" s="343">
        <v>627</v>
      </c>
      <c r="H16" s="343">
        <v>0</v>
      </c>
      <c r="I16" s="343">
        <v>0</v>
      </c>
      <c r="J16" s="343">
        <v>0</v>
      </c>
      <c r="K16" s="343">
        <f>SUM(B16:J16)</f>
        <v>627</v>
      </c>
      <c r="L16" s="343">
        <v>0</v>
      </c>
      <c r="M16" s="344">
        <f t="shared" si="1"/>
        <v>627</v>
      </c>
    </row>
    <row r="17" spans="1:13" s="315" customFormat="1" ht="39" hidden="1" outlineLevel="1" x14ac:dyDescent="0.25">
      <c r="A17" s="345" t="s">
        <v>164</v>
      </c>
      <c r="B17" s="346">
        <f>SUM(B13:B16)</f>
        <v>0</v>
      </c>
      <c r="C17" s="346">
        <f>SUM(C13:C16)</f>
        <v>0</v>
      </c>
      <c r="D17" s="346">
        <f t="shared" ref="D17:J17" si="2">SUM(D13:D16)</f>
        <v>0</v>
      </c>
      <c r="E17" s="346">
        <f>SUM(E13:E16)</f>
        <v>0</v>
      </c>
      <c r="F17" s="346">
        <f t="shared" si="2"/>
        <v>-3502</v>
      </c>
      <c r="G17" s="346">
        <f t="shared" si="2"/>
        <v>627</v>
      </c>
      <c r="H17" s="346">
        <f t="shared" si="2"/>
        <v>0</v>
      </c>
      <c r="I17" s="346">
        <f>SUM(I13:I16)</f>
        <v>0</v>
      </c>
      <c r="J17" s="346">
        <f t="shared" si="2"/>
        <v>0</v>
      </c>
      <c r="K17" s="346">
        <f>SUM(B17:J17)</f>
        <v>-2875</v>
      </c>
      <c r="L17" s="346">
        <f>SUM(L13:L16)</f>
        <v>0</v>
      </c>
      <c r="M17" s="347">
        <f t="shared" si="1"/>
        <v>-2875</v>
      </c>
    </row>
    <row r="18" spans="1:13" s="315" customFormat="1" ht="39.75" hidden="1" customHeight="1" outlineLevel="1" x14ac:dyDescent="0.25">
      <c r="A18" s="337" t="s">
        <v>165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41"/>
      <c r="L18" s="334"/>
      <c r="M18" s="335"/>
    </row>
    <row r="19" spans="1:13" s="315" customFormat="1" ht="39.75" hidden="1" customHeight="1" outlineLevel="1" x14ac:dyDescent="0.25">
      <c r="A19" s="348" t="s">
        <v>166</v>
      </c>
      <c r="B19" s="334">
        <v>0</v>
      </c>
      <c r="C19" s="334">
        <v>0</v>
      </c>
      <c r="D19" s="334">
        <v>0</v>
      </c>
      <c r="E19" s="334">
        <v>0</v>
      </c>
      <c r="F19" s="334">
        <v>8211</v>
      </c>
      <c r="G19" s="334">
        <v>0</v>
      </c>
      <c r="H19" s="334">
        <v>0</v>
      </c>
      <c r="I19" s="334">
        <v>0</v>
      </c>
      <c r="J19" s="334">
        <v>0</v>
      </c>
      <c r="K19" s="341">
        <f>SUM(B19:J19)</f>
        <v>8211</v>
      </c>
      <c r="L19" s="334">
        <v>0</v>
      </c>
      <c r="M19" s="335">
        <f t="shared" si="1"/>
        <v>8211</v>
      </c>
    </row>
    <row r="20" spans="1:13" s="315" customFormat="1" ht="18.75" hidden="1" outlineLevel="1" x14ac:dyDescent="0.25">
      <c r="A20" s="348" t="s">
        <v>100</v>
      </c>
      <c r="B20" s="334">
        <v>0</v>
      </c>
      <c r="C20" s="334">
        <v>0</v>
      </c>
      <c r="D20" s="334">
        <v>0</v>
      </c>
      <c r="E20" s="334">
        <v>0</v>
      </c>
      <c r="F20" s="334">
        <v>0</v>
      </c>
      <c r="G20" s="334">
        <v>0</v>
      </c>
      <c r="H20" s="334">
        <v>0</v>
      </c>
      <c r="I20" s="334">
        <v>0</v>
      </c>
      <c r="J20" s="334">
        <v>0</v>
      </c>
      <c r="K20" s="341">
        <f>SUM(B20:J20)</f>
        <v>0</v>
      </c>
      <c r="L20" s="334">
        <v>0</v>
      </c>
      <c r="M20" s="335">
        <f t="shared" si="1"/>
        <v>0</v>
      </c>
    </row>
    <row r="21" spans="1:13" s="315" customFormat="1" ht="39.75" hidden="1" customHeight="1" outlineLevel="1" thickBot="1" x14ac:dyDescent="0.3">
      <c r="A21" s="349" t="s">
        <v>167</v>
      </c>
      <c r="B21" s="350">
        <f t="shared" ref="B21:L21" si="3">B20+B19</f>
        <v>0</v>
      </c>
      <c r="C21" s="350">
        <f t="shared" si="3"/>
        <v>0</v>
      </c>
      <c r="D21" s="350">
        <f t="shared" si="3"/>
        <v>0</v>
      </c>
      <c r="E21" s="350">
        <f t="shared" si="3"/>
        <v>0</v>
      </c>
      <c r="F21" s="350">
        <f t="shared" si="3"/>
        <v>8211</v>
      </c>
      <c r="G21" s="350">
        <f t="shared" si="3"/>
        <v>0</v>
      </c>
      <c r="H21" s="350">
        <f t="shared" si="3"/>
        <v>0</v>
      </c>
      <c r="I21" s="350">
        <f t="shared" si="3"/>
        <v>0</v>
      </c>
      <c r="J21" s="350">
        <f t="shared" si="3"/>
        <v>0</v>
      </c>
      <c r="K21" s="350">
        <f t="shared" si="3"/>
        <v>8211</v>
      </c>
      <c r="L21" s="350">
        <f t="shared" si="3"/>
        <v>0</v>
      </c>
      <c r="M21" s="351">
        <f>M20+M19</f>
        <v>8211</v>
      </c>
    </row>
    <row r="22" spans="1:13" s="315" customFormat="1" ht="19.5" collapsed="1" thickBot="1" x14ac:dyDescent="0.3">
      <c r="A22" s="352" t="s">
        <v>102</v>
      </c>
      <c r="B22" s="353">
        <f>SUM(B21,B17)</f>
        <v>0</v>
      </c>
      <c r="C22" s="353">
        <f>SUM(C21,C17)</f>
        <v>0</v>
      </c>
      <c r="D22" s="353">
        <f t="shared" ref="D22:M22" si="4">SUM(D21,D17)</f>
        <v>0</v>
      </c>
      <c r="E22" s="353">
        <f>SUM(E21,E17)</f>
        <v>0</v>
      </c>
      <c r="F22" s="353">
        <f t="shared" si="4"/>
        <v>4709</v>
      </c>
      <c r="G22" s="353">
        <f t="shared" si="4"/>
        <v>627</v>
      </c>
      <c r="H22" s="353">
        <f t="shared" si="4"/>
        <v>0</v>
      </c>
      <c r="I22" s="353">
        <f>SUM(I21,I17)</f>
        <v>0</v>
      </c>
      <c r="J22" s="353">
        <f t="shared" si="4"/>
        <v>0</v>
      </c>
      <c r="K22" s="353">
        <f t="shared" si="4"/>
        <v>5336</v>
      </c>
      <c r="L22" s="353">
        <f t="shared" si="4"/>
        <v>0</v>
      </c>
      <c r="M22" s="354">
        <f t="shared" si="4"/>
        <v>5336</v>
      </c>
    </row>
    <row r="23" spans="1:13" s="315" customFormat="1" ht="19.5" thickBot="1" x14ac:dyDescent="0.3">
      <c r="A23" s="355" t="s">
        <v>103</v>
      </c>
      <c r="B23" s="356">
        <f>SUM(B21,B17,B10)</f>
        <v>0</v>
      </c>
      <c r="C23" s="356">
        <f>SUM(C21,C17,C10)</f>
        <v>0</v>
      </c>
      <c r="D23" s="356">
        <f t="shared" ref="D23:J23" si="5">SUM(D21,D17,D10)</f>
        <v>0</v>
      </c>
      <c r="E23" s="356">
        <f>SUM(E21,E17,E10)</f>
        <v>0</v>
      </c>
      <c r="F23" s="356">
        <f t="shared" si="5"/>
        <v>4709</v>
      </c>
      <c r="G23" s="356">
        <f t="shared" si="5"/>
        <v>627</v>
      </c>
      <c r="H23" s="356">
        <f t="shared" si="5"/>
        <v>0</v>
      </c>
      <c r="I23" s="356">
        <f>SUM(I21,I17,I10)</f>
        <v>0</v>
      </c>
      <c r="J23" s="356">
        <f t="shared" si="5"/>
        <v>47308</v>
      </c>
      <c r="K23" s="356">
        <f>SUM(B23:J23)</f>
        <v>52644</v>
      </c>
      <c r="L23" s="356">
        <f>SUM(L21,L17,L10)</f>
        <v>202</v>
      </c>
      <c r="M23" s="357">
        <f t="shared" si="1"/>
        <v>52846</v>
      </c>
    </row>
    <row r="24" spans="1:13" s="315" customFormat="1" ht="20.25" customHeight="1" x14ac:dyDescent="0.25">
      <c r="A24" s="358" t="s">
        <v>168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60"/>
    </row>
    <row r="25" spans="1:13" s="361" customFormat="1" ht="18.75" x14ac:dyDescent="0.25">
      <c r="A25" s="340" t="s">
        <v>169</v>
      </c>
      <c r="B25" s="334">
        <f>ROUND(0,0)</f>
        <v>0</v>
      </c>
      <c r="C25" s="334">
        <f>ROUND(0,0)</f>
        <v>0</v>
      </c>
      <c r="D25" s="334">
        <f>ROUND(0,0)</f>
        <v>0</v>
      </c>
      <c r="E25" s="334">
        <v>-74</v>
      </c>
      <c r="F25" s="334">
        <f t="shared" ref="F25:I28" si="6">ROUND(0,0)</f>
        <v>0</v>
      </c>
      <c r="G25" s="334">
        <f t="shared" si="6"/>
        <v>0</v>
      </c>
      <c r="H25" s="334">
        <f t="shared" si="6"/>
        <v>0</v>
      </c>
      <c r="I25" s="334">
        <f t="shared" si="6"/>
        <v>0</v>
      </c>
      <c r="J25" s="334">
        <f>-E25</f>
        <v>74</v>
      </c>
      <c r="K25" s="334">
        <f t="shared" ref="K25:K34" si="7">SUM(B25:J25)</f>
        <v>0</v>
      </c>
      <c r="L25" s="334">
        <v>0</v>
      </c>
      <c r="M25" s="335">
        <f t="shared" si="1"/>
        <v>0</v>
      </c>
    </row>
    <row r="26" spans="1:13" s="361" customFormat="1" ht="18.75" x14ac:dyDescent="0.25">
      <c r="A26" s="340" t="s">
        <v>170</v>
      </c>
      <c r="B26" s="334">
        <f>ROUND(0,0)</f>
        <v>0</v>
      </c>
      <c r="C26" s="334">
        <v>-6682</v>
      </c>
      <c r="D26" s="334">
        <v>0</v>
      </c>
      <c r="E26" s="334">
        <v>0</v>
      </c>
      <c r="F26" s="334">
        <f t="shared" si="6"/>
        <v>0</v>
      </c>
      <c r="G26" s="334">
        <f t="shared" si="6"/>
        <v>0</v>
      </c>
      <c r="H26" s="334">
        <f t="shared" si="6"/>
        <v>0</v>
      </c>
      <c r="I26" s="334">
        <f t="shared" si="6"/>
        <v>0</v>
      </c>
      <c r="J26" s="362">
        <v>0</v>
      </c>
      <c r="K26" s="334">
        <f t="shared" si="7"/>
        <v>-6682</v>
      </c>
      <c r="L26" s="334">
        <v>0</v>
      </c>
      <c r="M26" s="335">
        <f t="shared" si="1"/>
        <v>-6682</v>
      </c>
    </row>
    <row r="27" spans="1:13" s="361" customFormat="1" ht="18.75" customHeight="1" x14ac:dyDescent="0.25">
      <c r="A27" s="340" t="s">
        <v>171</v>
      </c>
      <c r="B27" s="334">
        <f>ROUND(0,0)</f>
        <v>0</v>
      </c>
      <c r="C27" s="334">
        <v>4044</v>
      </c>
      <c r="D27" s="334">
        <v>321</v>
      </c>
      <c r="E27" s="334">
        <v>0</v>
      </c>
      <c r="F27" s="334">
        <f t="shared" si="6"/>
        <v>0</v>
      </c>
      <c r="G27" s="334">
        <f t="shared" si="6"/>
        <v>0</v>
      </c>
      <c r="H27" s="334">
        <f t="shared" si="6"/>
        <v>0</v>
      </c>
      <c r="I27" s="334">
        <v>-4365</v>
      </c>
      <c r="J27" s="362">
        <v>0</v>
      </c>
      <c r="K27" s="334">
        <f t="shared" si="7"/>
        <v>0</v>
      </c>
      <c r="L27" s="334">
        <v>0</v>
      </c>
      <c r="M27" s="335">
        <f t="shared" si="1"/>
        <v>0</v>
      </c>
    </row>
    <row r="28" spans="1:13" s="361" customFormat="1" ht="18.75" x14ac:dyDescent="0.25">
      <c r="A28" s="340" t="s">
        <v>172</v>
      </c>
      <c r="B28" s="334">
        <f>ROUND(0,0)</f>
        <v>0</v>
      </c>
      <c r="C28" s="334">
        <f>ROUND(0,0)</f>
        <v>0</v>
      </c>
      <c r="D28" s="334">
        <f>ROUND(0,0)</f>
        <v>0</v>
      </c>
      <c r="E28" s="334">
        <v>0</v>
      </c>
      <c r="F28" s="334">
        <f t="shared" si="6"/>
        <v>0</v>
      </c>
      <c r="G28" s="334">
        <f t="shared" si="6"/>
        <v>0</v>
      </c>
      <c r="H28" s="334">
        <f t="shared" si="6"/>
        <v>0</v>
      </c>
      <c r="I28" s="334">
        <v>7212</v>
      </c>
      <c r="J28" s="362">
        <v>0</v>
      </c>
      <c r="K28" s="334">
        <f t="shared" si="7"/>
        <v>7212</v>
      </c>
      <c r="L28" s="334">
        <v>0</v>
      </c>
      <c r="M28" s="335">
        <f>SUM(K28:L28)</f>
        <v>7212</v>
      </c>
    </row>
    <row r="29" spans="1:13" s="361" customFormat="1" ht="18.75" customHeight="1" x14ac:dyDescent="0.25">
      <c r="A29" s="340" t="s">
        <v>173</v>
      </c>
      <c r="B29" s="334">
        <v>0</v>
      </c>
      <c r="C29" s="334">
        <v>0</v>
      </c>
      <c r="D29" s="334">
        <v>-188</v>
      </c>
      <c r="E29" s="334">
        <v>-35</v>
      </c>
      <c r="F29" s="334">
        <v>-2562</v>
      </c>
      <c r="G29" s="334">
        <v>-131</v>
      </c>
      <c r="H29" s="334">
        <v>0</v>
      </c>
      <c r="I29" s="334">
        <v>0</v>
      </c>
      <c r="J29" s="334">
        <v>1338</v>
      </c>
      <c r="K29" s="334">
        <f t="shared" si="7"/>
        <v>-1578</v>
      </c>
      <c r="L29" s="334">
        <f>ROUND(0,0)</f>
        <v>0</v>
      </c>
      <c r="M29" s="335">
        <f t="shared" si="1"/>
        <v>-1578</v>
      </c>
    </row>
    <row r="30" spans="1:13" s="361" customFormat="1" ht="18.75" customHeight="1" x14ac:dyDescent="0.25">
      <c r="A30" s="363" t="s">
        <v>174</v>
      </c>
      <c r="B30" s="334">
        <v>0</v>
      </c>
      <c r="C30" s="334">
        <v>0</v>
      </c>
      <c r="D30" s="334">
        <v>0</v>
      </c>
      <c r="E30" s="334">
        <v>0</v>
      </c>
      <c r="F30" s="334">
        <v>0</v>
      </c>
      <c r="G30" s="334">
        <v>0</v>
      </c>
      <c r="H30" s="334">
        <v>0</v>
      </c>
      <c r="I30" s="334">
        <v>0</v>
      </c>
      <c r="J30" s="334">
        <v>0</v>
      </c>
      <c r="K30" s="334">
        <f t="shared" si="7"/>
        <v>0</v>
      </c>
      <c r="L30" s="334">
        <f>ROUND(0,0)</f>
        <v>0</v>
      </c>
      <c r="M30" s="335">
        <f t="shared" si="1"/>
        <v>0</v>
      </c>
    </row>
    <row r="31" spans="1:13" s="361" customFormat="1" ht="21" customHeight="1" x14ac:dyDescent="0.25">
      <c r="A31" s="363" t="s">
        <v>175</v>
      </c>
      <c r="B31" s="334">
        <v>0</v>
      </c>
      <c r="C31" s="334">
        <v>0</v>
      </c>
      <c r="D31" s="334">
        <v>0</v>
      </c>
      <c r="E31" s="334">
        <v>0</v>
      </c>
      <c r="F31" s="334">
        <v>0</v>
      </c>
      <c r="G31" s="334">
        <v>0</v>
      </c>
      <c r="H31" s="334">
        <v>0</v>
      </c>
      <c r="I31" s="334">
        <v>0</v>
      </c>
      <c r="J31" s="334">
        <v>-1915</v>
      </c>
      <c r="K31" s="334">
        <f t="shared" si="7"/>
        <v>-1915</v>
      </c>
      <c r="L31" s="334">
        <v>1928</v>
      </c>
      <c r="M31" s="335">
        <f t="shared" si="1"/>
        <v>13</v>
      </c>
    </row>
    <row r="32" spans="1:13" s="361" customFormat="1" ht="18.75" customHeight="1" thickBot="1" x14ac:dyDescent="0.3">
      <c r="A32" s="342" t="s">
        <v>176</v>
      </c>
      <c r="B32" s="343">
        <f t="shared" ref="B32:I32" si="8">ROUND(0,0)</f>
        <v>0</v>
      </c>
      <c r="C32" s="343">
        <f t="shared" si="8"/>
        <v>0</v>
      </c>
      <c r="D32" s="343">
        <f t="shared" si="8"/>
        <v>0</v>
      </c>
      <c r="E32" s="343">
        <f t="shared" si="8"/>
        <v>0</v>
      </c>
      <c r="F32" s="343">
        <f t="shared" si="8"/>
        <v>0</v>
      </c>
      <c r="G32" s="343">
        <f t="shared" si="8"/>
        <v>0</v>
      </c>
      <c r="H32" s="343">
        <f t="shared" si="8"/>
        <v>0</v>
      </c>
      <c r="I32" s="343">
        <f t="shared" si="8"/>
        <v>0</v>
      </c>
      <c r="J32" s="343">
        <v>-113851</v>
      </c>
      <c r="K32" s="343">
        <f t="shared" si="7"/>
        <v>-113851</v>
      </c>
      <c r="L32" s="343">
        <f>ROUND(0,0)</f>
        <v>0</v>
      </c>
      <c r="M32" s="344">
        <f t="shared" si="1"/>
        <v>-113851</v>
      </c>
    </row>
    <row r="33" spans="1:13" s="361" customFormat="1" ht="18.75" customHeight="1" thickBot="1" x14ac:dyDescent="0.3">
      <c r="A33" s="364" t="s">
        <v>177</v>
      </c>
      <c r="B33" s="365">
        <f t="shared" ref="B33:J33" si="9">SUM(B25:B32)</f>
        <v>0</v>
      </c>
      <c r="C33" s="365">
        <f>SUM(C25:C32)</f>
        <v>-2638</v>
      </c>
      <c r="D33" s="365">
        <f t="shared" si="9"/>
        <v>133</v>
      </c>
      <c r="E33" s="365">
        <f t="shared" si="9"/>
        <v>-109</v>
      </c>
      <c r="F33" s="365">
        <f t="shared" si="9"/>
        <v>-2562</v>
      </c>
      <c r="G33" s="365">
        <f t="shared" si="9"/>
        <v>-131</v>
      </c>
      <c r="H33" s="365">
        <f t="shared" si="9"/>
        <v>0</v>
      </c>
      <c r="I33" s="365">
        <f>SUM(I25:I32)</f>
        <v>2847</v>
      </c>
      <c r="J33" s="365">
        <f t="shared" si="9"/>
        <v>-114354</v>
      </c>
      <c r="K33" s="365">
        <f t="shared" si="7"/>
        <v>-116814</v>
      </c>
      <c r="L33" s="365">
        <f>SUM(L25:L32)</f>
        <v>1928</v>
      </c>
      <c r="M33" s="354">
        <f t="shared" si="1"/>
        <v>-114886</v>
      </c>
    </row>
    <row r="34" spans="1:13" s="361" customFormat="1" ht="19.5" thickBot="1" x14ac:dyDescent="0.3">
      <c r="A34" s="364" t="s">
        <v>197</v>
      </c>
      <c r="B34" s="365">
        <f t="shared" ref="B34:J34" si="10">SUM(B23,B8,B33)</f>
        <v>258201</v>
      </c>
      <c r="C34" s="365">
        <f t="shared" si="10"/>
        <v>-2638</v>
      </c>
      <c r="D34" s="365">
        <f t="shared" si="10"/>
        <v>764</v>
      </c>
      <c r="E34" s="365">
        <f t="shared" si="10"/>
        <v>1316</v>
      </c>
      <c r="F34" s="365">
        <f t="shared" si="10"/>
        <v>8334</v>
      </c>
      <c r="G34" s="365">
        <f t="shared" si="10"/>
        <v>-268</v>
      </c>
      <c r="H34" s="365">
        <f t="shared" si="10"/>
        <v>-137564</v>
      </c>
      <c r="I34" s="365">
        <f t="shared" si="10"/>
        <v>2847</v>
      </c>
      <c r="J34" s="365">
        <f t="shared" si="10"/>
        <v>344132</v>
      </c>
      <c r="K34" s="365">
        <f t="shared" si="7"/>
        <v>475124</v>
      </c>
      <c r="L34" s="365">
        <f>SUM(L23,L8,L33)</f>
        <v>2129</v>
      </c>
      <c r="M34" s="354">
        <f t="shared" si="1"/>
        <v>477253</v>
      </c>
    </row>
    <row r="35" spans="1:13" s="361" customFormat="1" ht="18.75" x14ac:dyDescent="0.25">
      <c r="A35" s="366"/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8"/>
    </row>
    <row r="36" spans="1:13" s="361" customFormat="1" ht="19.5" thickBot="1" x14ac:dyDescent="0.3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8"/>
    </row>
    <row r="37" spans="1:13" s="361" customFormat="1" ht="65.25" customHeight="1" thickBot="1" x14ac:dyDescent="0.3">
      <c r="A37" s="320"/>
      <c r="B37" s="321" t="s">
        <v>154</v>
      </c>
      <c r="C37" s="321" t="s">
        <v>178</v>
      </c>
      <c r="D37" s="322" t="s">
        <v>36</v>
      </c>
      <c r="E37" s="321" t="s">
        <v>37</v>
      </c>
      <c r="F37" s="321" t="s">
        <v>155</v>
      </c>
      <c r="G37" s="321" t="s">
        <v>39</v>
      </c>
      <c r="H37" s="321" t="s">
        <v>40</v>
      </c>
      <c r="I37" s="321" t="s">
        <v>179</v>
      </c>
      <c r="J37" s="321" t="s">
        <v>42</v>
      </c>
      <c r="K37" s="323" t="s">
        <v>43</v>
      </c>
      <c r="L37" s="321" t="s">
        <v>156</v>
      </c>
      <c r="M37" s="324" t="s">
        <v>45</v>
      </c>
    </row>
    <row r="38" spans="1:13" s="361" customFormat="1" ht="18.75" x14ac:dyDescent="0.25">
      <c r="A38" s="336" t="s">
        <v>188</v>
      </c>
      <c r="B38" s="369">
        <v>216540</v>
      </c>
      <c r="C38" s="369">
        <v>0</v>
      </c>
      <c r="D38" s="369">
        <v>631</v>
      </c>
      <c r="E38" s="369">
        <v>1945</v>
      </c>
      <c r="F38" s="369">
        <v>4108</v>
      </c>
      <c r="G38" s="369">
        <v>649</v>
      </c>
      <c r="H38" s="369">
        <v>-137564</v>
      </c>
      <c r="I38" s="369">
        <v>0</v>
      </c>
      <c r="J38" s="369">
        <v>272997</v>
      </c>
      <c r="K38" s="369">
        <f>ROUND(SUM(B38:J38),0)</f>
        <v>359306</v>
      </c>
      <c r="L38" s="369">
        <v>0</v>
      </c>
      <c r="M38" s="335">
        <f t="shared" si="1"/>
        <v>359306</v>
      </c>
    </row>
    <row r="39" spans="1:13" s="361" customFormat="1" ht="18.75" hidden="1" outlineLevel="1" x14ac:dyDescent="0.25">
      <c r="A39" s="329" t="s">
        <v>157</v>
      </c>
      <c r="B39" s="334"/>
      <c r="C39" s="334"/>
      <c r="D39" s="334"/>
      <c r="E39" s="334"/>
      <c r="F39" s="334"/>
      <c r="G39" s="334"/>
      <c r="H39" s="334"/>
      <c r="I39" s="334"/>
      <c r="J39" s="369"/>
      <c r="K39" s="369"/>
      <c r="L39" s="334"/>
      <c r="M39" s="335"/>
    </row>
    <row r="40" spans="1:13" s="361" customFormat="1" ht="18.75" collapsed="1" x14ac:dyDescent="0.25">
      <c r="A40" s="333" t="s">
        <v>87</v>
      </c>
      <c r="B40" s="334">
        <f t="shared" ref="B40:I40" si="11">ROUND(0,0)</f>
        <v>0</v>
      </c>
      <c r="C40" s="334">
        <f t="shared" si="11"/>
        <v>0</v>
      </c>
      <c r="D40" s="334">
        <f t="shared" si="11"/>
        <v>0</v>
      </c>
      <c r="E40" s="334">
        <f t="shared" si="11"/>
        <v>0</v>
      </c>
      <c r="F40" s="334">
        <f t="shared" si="11"/>
        <v>0</v>
      </c>
      <c r="G40" s="334">
        <f t="shared" si="11"/>
        <v>0</v>
      </c>
      <c r="H40" s="334">
        <f t="shared" si="11"/>
        <v>0</v>
      </c>
      <c r="I40" s="334">
        <f t="shared" si="11"/>
        <v>0</v>
      </c>
      <c r="J40" s="334">
        <f>Ф.2_MLN!E50</f>
        <v>258200</v>
      </c>
      <c r="K40" s="334">
        <f>SUM(B40:J40)</f>
        <v>258200</v>
      </c>
      <c r="L40" s="334">
        <v>-1</v>
      </c>
      <c r="M40" s="335">
        <f t="shared" si="1"/>
        <v>258199</v>
      </c>
    </row>
    <row r="41" spans="1:13" s="361" customFormat="1" ht="18.75" hidden="1" outlineLevel="1" x14ac:dyDescent="0.25">
      <c r="A41" s="358" t="s">
        <v>158</v>
      </c>
      <c r="B41" s="334"/>
      <c r="C41" s="334"/>
      <c r="D41" s="334"/>
      <c r="E41" s="334"/>
      <c r="F41" s="334"/>
      <c r="G41" s="334"/>
      <c r="H41" s="334"/>
      <c r="I41" s="334"/>
      <c r="J41" s="369"/>
      <c r="K41" s="369"/>
      <c r="L41" s="334"/>
      <c r="M41" s="335"/>
    </row>
    <row r="42" spans="1:13" s="361" customFormat="1" ht="37.5" hidden="1" outlineLevel="1" x14ac:dyDescent="0.25">
      <c r="A42" s="337" t="s">
        <v>180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70"/>
    </row>
    <row r="43" spans="1:13" s="361" customFormat="1" ht="37.5" hidden="1" outlineLevel="1" x14ac:dyDescent="0.25">
      <c r="A43" s="340" t="s">
        <v>160</v>
      </c>
      <c r="B43" s="334">
        <v>0</v>
      </c>
      <c r="C43" s="334">
        <v>0</v>
      </c>
      <c r="D43" s="334">
        <v>0</v>
      </c>
      <c r="E43" s="334">
        <v>0</v>
      </c>
      <c r="F43" s="334">
        <v>-8542</v>
      </c>
      <c r="G43" s="334">
        <v>0</v>
      </c>
      <c r="H43" s="334">
        <v>0</v>
      </c>
      <c r="I43" s="334">
        <v>0</v>
      </c>
      <c r="J43" s="334">
        <v>0</v>
      </c>
      <c r="K43" s="334">
        <f>SUM(B43:J43)</f>
        <v>-8542</v>
      </c>
      <c r="L43" s="334">
        <v>0</v>
      </c>
      <c r="M43" s="335">
        <f t="shared" ref="M43:M56" si="12">SUM(K43:L43)</f>
        <v>-8542</v>
      </c>
    </row>
    <row r="44" spans="1:13" s="361" customFormat="1" ht="37.5" hidden="1" outlineLevel="1" x14ac:dyDescent="0.25">
      <c r="A44" s="340" t="s">
        <v>161</v>
      </c>
      <c r="B44" s="334">
        <v>0</v>
      </c>
      <c r="C44" s="334">
        <v>0</v>
      </c>
      <c r="D44" s="334">
        <v>0</v>
      </c>
      <c r="E44" s="334">
        <v>0</v>
      </c>
      <c r="F44" s="334">
        <v>7201</v>
      </c>
      <c r="G44" s="334">
        <v>0</v>
      </c>
      <c r="H44" s="334">
        <v>0</v>
      </c>
      <c r="I44" s="334">
        <v>0</v>
      </c>
      <c r="J44" s="334">
        <v>0</v>
      </c>
      <c r="K44" s="334">
        <f>SUM(B44:J44)</f>
        <v>7201</v>
      </c>
      <c r="L44" s="334">
        <v>0</v>
      </c>
      <c r="M44" s="335">
        <f t="shared" si="12"/>
        <v>7201</v>
      </c>
    </row>
    <row r="45" spans="1:13" s="361" customFormat="1" ht="37.5" hidden="1" customHeight="1" outlineLevel="1" x14ac:dyDescent="0.25">
      <c r="A45" s="340" t="s">
        <v>181</v>
      </c>
      <c r="B45" s="334">
        <v>0</v>
      </c>
      <c r="C45" s="334">
        <v>0</v>
      </c>
      <c r="D45" s="334">
        <v>0</v>
      </c>
      <c r="E45" s="334">
        <v>0</v>
      </c>
      <c r="F45" s="334">
        <v>3420</v>
      </c>
      <c r="G45" s="334">
        <v>0</v>
      </c>
      <c r="H45" s="334">
        <v>0</v>
      </c>
      <c r="I45" s="334">
        <v>0</v>
      </c>
      <c r="J45" s="334">
        <v>0</v>
      </c>
      <c r="K45" s="334">
        <f>SUM(B45:J45)</f>
        <v>3420</v>
      </c>
      <c r="L45" s="334">
        <v>0</v>
      </c>
      <c r="M45" s="335">
        <f t="shared" si="12"/>
        <v>3420</v>
      </c>
    </row>
    <row r="46" spans="1:13" s="361" customFormat="1" ht="43.5" hidden="1" customHeight="1" outlineLevel="1" thickBot="1" x14ac:dyDescent="0.3">
      <c r="A46" s="342" t="s">
        <v>163</v>
      </c>
      <c r="B46" s="343">
        <v>0</v>
      </c>
      <c r="C46" s="343">
        <v>0</v>
      </c>
      <c r="D46" s="343">
        <v>0</v>
      </c>
      <c r="E46" s="343">
        <v>0</v>
      </c>
      <c r="F46" s="343">
        <v>0</v>
      </c>
      <c r="G46" s="350">
        <v>-1413</v>
      </c>
      <c r="H46" s="343">
        <v>0</v>
      </c>
      <c r="I46" s="343">
        <v>0</v>
      </c>
      <c r="J46" s="343">
        <v>0</v>
      </c>
      <c r="K46" s="343">
        <f>SUM(B46:J46)</f>
        <v>-1413</v>
      </c>
      <c r="L46" s="343">
        <v>0</v>
      </c>
      <c r="M46" s="351">
        <f t="shared" si="12"/>
        <v>-1413</v>
      </c>
    </row>
    <row r="47" spans="1:13" s="361" customFormat="1" ht="39" hidden="1" outlineLevel="1" x14ac:dyDescent="0.25">
      <c r="A47" s="345" t="s">
        <v>164</v>
      </c>
      <c r="B47" s="346">
        <f>SUM(B43:B46)</f>
        <v>0</v>
      </c>
      <c r="C47" s="346">
        <f>SUM(C43:C46)</f>
        <v>0</v>
      </c>
      <c r="D47" s="346">
        <f t="shared" ref="D47:J47" si="13">SUM(D43:D46)</f>
        <v>0</v>
      </c>
      <c r="E47" s="346">
        <f>SUM(E43:E46)</f>
        <v>0</v>
      </c>
      <c r="F47" s="346">
        <f t="shared" si="13"/>
        <v>2079</v>
      </c>
      <c r="G47" s="346">
        <f t="shared" si="13"/>
        <v>-1413</v>
      </c>
      <c r="H47" s="346">
        <f t="shared" si="13"/>
        <v>0</v>
      </c>
      <c r="I47" s="346">
        <f>SUM(I43:I46)</f>
        <v>0</v>
      </c>
      <c r="J47" s="346">
        <f t="shared" si="13"/>
        <v>0</v>
      </c>
      <c r="K47" s="346">
        <f>SUM(B47:J47)</f>
        <v>666</v>
      </c>
      <c r="L47" s="346">
        <f>SUM(L43:L46)</f>
        <v>0</v>
      </c>
      <c r="M47" s="347">
        <f t="shared" si="12"/>
        <v>666</v>
      </c>
    </row>
    <row r="48" spans="1:13" s="361" customFormat="1" ht="37.5" hidden="1" outlineLevel="1" x14ac:dyDescent="0.25">
      <c r="A48" s="371" t="s">
        <v>182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0"/>
    </row>
    <row r="49" spans="1:13" s="361" customFormat="1" ht="18.75" hidden="1" outlineLevel="1" x14ac:dyDescent="0.25">
      <c r="A49" s="348" t="s">
        <v>100</v>
      </c>
      <c r="B49" s="373">
        <v>0</v>
      </c>
      <c r="C49" s="373">
        <v>0</v>
      </c>
      <c r="D49" s="373">
        <v>0</v>
      </c>
      <c r="E49" s="373">
        <v>48</v>
      </c>
      <c r="F49" s="373">
        <v>0</v>
      </c>
      <c r="G49" s="373">
        <v>0</v>
      </c>
      <c r="H49" s="373">
        <v>0</v>
      </c>
      <c r="I49" s="373">
        <v>0</v>
      </c>
      <c r="J49" s="373">
        <v>0</v>
      </c>
      <c r="K49" s="373">
        <f>SUM(B49:J49)</f>
        <v>48</v>
      </c>
      <c r="L49" s="373">
        <v>0</v>
      </c>
      <c r="M49" s="374">
        <f t="shared" si="12"/>
        <v>48</v>
      </c>
    </row>
    <row r="50" spans="1:13" s="361" customFormat="1" ht="38.25" hidden="1" outlineLevel="1" thickBot="1" x14ac:dyDescent="0.3">
      <c r="A50" s="349" t="s">
        <v>167</v>
      </c>
      <c r="B50" s="350">
        <f>B49</f>
        <v>0</v>
      </c>
      <c r="C50" s="350">
        <f>C49</f>
        <v>0</v>
      </c>
      <c r="D50" s="350">
        <f t="shared" ref="D50:J50" si="14">D49</f>
        <v>0</v>
      </c>
      <c r="E50" s="350">
        <f>E49</f>
        <v>48</v>
      </c>
      <c r="F50" s="350">
        <f t="shared" si="14"/>
        <v>0</v>
      </c>
      <c r="G50" s="350">
        <f t="shared" si="14"/>
        <v>0</v>
      </c>
      <c r="H50" s="350">
        <f t="shared" si="14"/>
        <v>0</v>
      </c>
      <c r="I50" s="350">
        <f>I49</f>
        <v>0</v>
      </c>
      <c r="J50" s="350">
        <f t="shared" si="14"/>
        <v>0</v>
      </c>
      <c r="K50" s="350">
        <f>SUM(B50:J50)</f>
        <v>48</v>
      </c>
      <c r="L50" s="350">
        <f>L49</f>
        <v>0</v>
      </c>
      <c r="M50" s="351">
        <f t="shared" si="12"/>
        <v>48</v>
      </c>
    </row>
    <row r="51" spans="1:13" s="361" customFormat="1" ht="19.5" collapsed="1" thickBot="1" x14ac:dyDescent="0.3">
      <c r="A51" s="352" t="s">
        <v>102</v>
      </c>
      <c r="B51" s="353">
        <f>SUM(B50,B47)</f>
        <v>0</v>
      </c>
      <c r="C51" s="353">
        <f>SUM(C50,C47)</f>
        <v>0</v>
      </c>
      <c r="D51" s="353">
        <f t="shared" ref="D51:M51" si="15">SUM(D50,D47)</f>
        <v>0</v>
      </c>
      <c r="E51" s="353">
        <f>SUM(E50,E47)</f>
        <v>48</v>
      </c>
      <c r="F51" s="353">
        <f>SUM(F50,F47)</f>
        <v>2079</v>
      </c>
      <c r="G51" s="353">
        <f t="shared" si="15"/>
        <v>-1413</v>
      </c>
      <c r="H51" s="353">
        <f t="shared" si="15"/>
        <v>0</v>
      </c>
      <c r="I51" s="353">
        <f>SUM(I50,I47)</f>
        <v>0</v>
      </c>
      <c r="J51" s="353">
        <f t="shared" si="15"/>
        <v>0</v>
      </c>
      <c r="K51" s="353">
        <f>SUM(K50,K47)</f>
        <v>714</v>
      </c>
      <c r="L51" s="353">
        <f t="shared" si="15"/>
        <v>0</v>
      </c>
      <c r="M51" s="354">
        <f t="shared" si="15"/>
        <v>714</v>
      </c>
    </row>
    <row r="52" spans="1:13" s="361" customFormat="1" ht="19.5" thickBot="1" x14ac:dyDescent="0.3">
      <c r="A52" s="355" t="s">
        <v>103</v>
      </c>
      <c r="B52" s="356">
        <f>SUM(B50,B47,B40)</f>
        <v>0</v>
      </c>
      <c r="C52" s="356">
        <f>SUM(C50,C47,C40)</f>
        <v>0</v>
      </c>
      <c r="D52" s="356">
        <f t="shared" ref="D52:J52" si="16">SUM(D50,D47,D40)</f>
        <v>0</v>
      </c>
      <c r="E52" s="356">
        <f>SUM(E50,E47,E40)</f>
        <v>48</v>
      </c>
      <c r="F52" s="356">
        <f t="shared" si="16"/>
        <v>2079</v>
      </c>
      <c r="G52" s="356">
        <f t="shared" si="16"/>
        <v>-1413</v>
      </c>
      <c r="H52" s="356">
        <f t="shared" si="16"/>
        <v>0</v>
      </c>
      <c r="I52" s="356">
        <f>SUM(I50,I47,I40)</f>
        <v>0</v>
      </c>
      <c r="J52" s="356">
        <f t="shared" si="16"/>
        <v>258200</v>
      </c>
      <c r="K52" s="356">
        <f>SUM(B52:J52)</f>
        <v>258914</v>
      </c>
      <c r="L52" s="356">
        <f>SUM(L50,L47,L40)</f>
        <v>-1</v>
      </c>
      <c r="M52" s="357">
        <f t="shared" si="12"/>
        <v>258913</v>
      </c>
    </row>
    <row r="53" spans="1:13" s="361" customFormat="1" ht="20.25" customHeight="1" x14ac:dyDescent="0.25">
      <c r="A53" s="358" t="s">
        <v>168</v>
      </c>
      <c r="B53" s="359"/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60"/>
    </row>
    <row r="54" spans="1:13" s="361" customFormat="1" ht="20.25" customHeight="1" x14ac:dyDescent="0.25">
      <c r="A54" s="348" t="s">
        <v>169</v>
      </c>
      <c r="B54" s="334">
        <v>0</v>
      </c>
      <c r="C54" s="334">
        <v>0</v>
      </c>
      <c r="D54" s="334">
        <v>0</v>
      </c>
      <c r="E54" s="375">
        <v>-568</v>
      </c>
      <c r="F54" s="334">
        <v>0</v>
      </c>
      <c r="G54" s="334">
        <v>0</v>
      </c>
      <c r="H54" s="334">
        <v>0</v>
      </c>
      <c r="I54" s="334">
        <v>0</v>
      </c>
      <c r="J54" s="334">
        <f>-E54</f>
        <v>568</v>
      </c>
      <c r="K54" s="334">
        <f>SUM(B54:J54)</f>
        <v>0</v>
      </c>
      <c r="L54" s="375">
        <v>0</v>
      </c>
      <c r="M54" s="335">
        <f>SUM(K54:L54)</f>
        <v>0</v>
      </c>
    </row>
    <row r="55" spans="1:13" s="361" customFormat="1" ht="20.25" customHeight="1" x14ac:dyDescent="0.25">
      <c r="A55" s="376" t="s">
        <v>183</v>
      </c>
      <c r="B55" s="334">
        <v>41661</v>
      </c>
      <c r="C55" s="334">
        <v>0</v>
      </c>
      <c r="D55" s="334">
        <v>0</v>
      </c>
      <c r="E55" s="375">
        <v>0</v>
      </c>
      <c r="F55" s="334">
        <v>0</v>
      </c>
      <c r="G55" s="334">
        <v>0</v>
      </c>
      <c r="H55" s="334">
        <v>0</v>
      </c>
      <c r="I55" s="334">
        <v>0</v>
      </c>
      <c r="J55" s="334">
        <v>-7147</v>
      </c>
      <c r="K55" s="334">
        <f>SUM(B55:J55)</f>
        <v>34514</v>
      </c>
      <c r="L55" s="375">
        <v>0</v>
      </c>
      <c r="M55" s="335">
        <f t="shared" si="12"/>
        <v>34514</v>
      </c>
    </row>
    <row r="56" spans="1:13" s="361" customFormat="1" ht="19.5" thickBot="1" x14ac:dyDescent="0.3">
      <c r="A56" s="342" t="s">
        <v>184</v>
      </c>
      <c r="B56" s="377">
        <v>0</v>
      </c>
      <c r="C56" s="377">
        <v>0</v>
      </c>
      <c r="D56" s="377">
        <v>0</v>
      </c>
      <c r="E56" s="343">
        <v>0</v>
      </c>
      <c r="F56" s="343">
        <v>0</v>
      </c>
      <c r="G56" s="343">
        <v>0</v>
      </c>
      <c r="H56" s="343">
        <v>0</v>
      </c>
      <c r="I56" s="343">
        <v>0</v>
      </c>
      <c r="J56" s="343">
        <v>-113440</v>
      </c>
      <c r="K56" s="343">
        <f>SUM(B56:J56)</f>
        <v>-113440</v>
      </c>
      <c r="L56" s="343">
        <v>0</v>
      </c>
      <c r="M56" s="344">
        <f t="shared" si="12"/>
        <v>-113440</v>
      </c>
    </row>
    <row r="57" spans="1:13" s="361" customFormat="1" ht="19.5" thickBot="1" x14ac:dyDescent="0.3">
      <c r="A57" s="364" t="s">
        <v>177</v>
      </c>
      <c r="B57" s="365">
        <f>SUM(B54:B56)</f>
        <v>41661</v>
      </c>
      <c r="C57" s="365">
        <f t="shared" ref="C57:M57" si="17">SUM(C54:C56)</f>
        <v>0</v>
      </c>
      <c r="D57" s="365">
        <f t="shared" si="17"/>
        <v>0</v>
      </c>
      <c r="E57" s="365">
        <f t="shared" si="17"/>
        <v>-568</v>
      </c>
      <c r="F57" s="365">
        <f t="shared" si="17"/>
        <v>0</v>
      </c>
      <c r="G57" s="365">
        <f t="shared" si="17"/>
        <v>0</v>
      </c>
      <c r="H57" s="365">
        <f t="shared" si="17"/>
        <v>0</v>
      </c>
      <c r="I57" s="365">
        <f t="shared" si="17"/>
        <v>0</v>
      </c>
      <c r="J57" s="365">
        <f t="shared" si="17"/>
        <v>-120019</v>
      </c>
      <c r="K57" s="365">
        <f t="shared" si="17"/>
        <v>-78926</v>
      </c>
      <c r="L57" s="365">
        <f t="shared" si="17"/>
        <v>0</v>
      </c>
      <c r="M57" s="354">
        <f t="shared" si="17"/>
        <v>-78926</v>
      </c>
    </row>
    <row r="58" spans="1:13" s="361" customFormat="1" ht="19.5" thickBot="1" x14ac:dyDescent="0.3">
      <c r="A58" s="355" t="s">
        <v>198</v>
      </c>
      <c r="B58" s="356">
        <f t="shared" ref="B58:M58" si="18">SUM(B52,B38,B57)</f>
        <v>258201</v>
      </c>
      <c r="C58" s="356">
        <f t="shared" si="18"/>
        <v>0</v>
      </c>
      <c r="D58" s="356">
        <f t="shared" si="18"/>
        <v>631</v>
      </c>
      <c r="E58" s="356">
        <f t="shared" si="18"/>
        <v>1425</v>
      </c>
      <c r="F58" s="356">
        <f t="shared" si="18"/>
        <v>6187</v>
      </c>
      <c r="G58" s="356">
        <f t="shared" si="18"/>
        <v>-764</v>
      </c>
      <c r="H58" s="356">
        <f t="shared" si="18"/>
        <v>-137564</v>
      </c>
      <c r="I58" s="356">
        <f t="shared" si="18"/>
        <v>0</v>
      </c>
      <c r="J58" s="356">
        <f t="shared" si="18"/>
        <v>411178</v>
      </c>
      <c r="K58" s="356">
        <f t="shared" si="18"/>
        <v>539294</v>
      </c>
      <c r="L58" s="356">
        <f t="shared" si="18"/>
        <v>-1</v>
      </c>
      <c r="M58" s="357">
        <f t="shared" si="18"/>
        <v>539293</v>
      </c>
    </row>
    <row r="59" spans="1:13" s="361" customFormat="1" ht="18.75" x14ac:dyDescent="0.25">
      <c r="A59" s="378"/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</row>
    <row r="60" spans="1:13" s="315" customFormat="1" ht="18.75" customHeight="1" x14ac:dyDescent="0.25">
      <c r="A60" s="380" t="s">
        <v>48</v>
      </c>
      <c r="B60" s="381"/>
      <c r="C60" s="381"/>
      <c r="D60" s="381"/>
      <c r="E60" s="381"/>
      <c r="F60" s="381"/>
      <c r="G60" s="381"/>
      <c r="H60" s="381"/>
      <c r="I60" s="381"/>
      <c r="J60" s="381"/>
      <c r="K60" s="381"/>
      <c r="L60" s="381"/>
      <c r="M60" s="381"/>
    </row>
    <row r="61" spans="1:13" s="315" customFormat="1" ht="18.75" customHeight="1" x14ac:dyDescent="0.25">
      <c r="A61" s="382"/>
      <c r="B61" s="383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</row>
    <row r="62" spans="1:13" s="315" customFormat="1" ht="18.75" customHeight="1" x14ac:dyDescent="0.25">
      <c r="A62" s="382"/>
      <c r="B62" s="383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</row>
    <row r="63" spans="1:13" s="315" customFormat="1" ht="18.75" customHeight="1" x14ac:dyDescent="0.25">
      <c r="A63" s="384"/>
      <c r="B63" s="385"/>
      <c r="C63" s="385"/>
      <c r="D63" s="385"/>
      <c r="E63" s="383"/>
      <c r="F63" s="383"/>
      <c r="G63" s="383"/>
      <c r="H63" s="383"/>
      <c r="I63" s="383"/>
      <c r="J63" s="383"/>
      <c r="K63" s="383"/>
      <c r="L63" s="383"/>
      <c r="M63" s="383"/>
    </row>
    <row r="64" spans="1:13" s="387" customFormat="1" ht="18.75" customHeight="1" x14ac:dyDescent="0.25">
      <c r="A64" s="384"/>
      <c r="B64" s="385"/>
      <c r="C64" s="385"/>
      <c r="D64" s="385"/>
      <c r="E64" s="386"/>
      <c r="F64" s="386"/>
      <c r="G64" s="386"/>
      <c r="H64" s="386"/>
      <c r="I64" s="386"/>
      <c r="J64" s="386"/>
      <c r="K64" s="386"/>
      <c r="L64" s="386"/>
      <c r="M64" s="386"/>
    </row>
  </sheetData>
  <sheetProtection algorithmName="SHA-512" hashValue="+fi1H3mWGjQ/lu7OhpXw7BOX8iC06AxfCaDCzpJvcx4j/p+RXunTY8PPqlHjXk+uwTbJk3vBlvXpLHVoi5BN5g==" saltValue="/3EGY3dQPymdZhJe1t5IqA==" spinCount="100000" sheet="1" objects="1" scenarios="1"/>
  <protectedRanges>
    <protectedRange algorithmName="SHA-512" hashValue="u9DtduyKPKgk9A1iYgKnA/AgqJnDcg9xFEpcwhhlFVedWRsDLPBZnf3pa+jANPm4rjBQacOzD0lelNIznUSFIg==" saltValue="NBF6I8H+qHrJHWxbcH49Fw==" spinCount="100000" sqref="F13:F15 G46 J40:K40 E49 F43:F45 B20:E20 G16 E25:E28 J25:K28 G20:L20" name="Range1"/>
  </protectedRanges>
  <mergeCells count="4">
    <mergeCell ref="A2:M2"/>
    <mergeCell ref="A3:M3"/>
    <mergeCell ref="A4:M4"/>
    <mergeCell ref="A5:M5"/>
  </mergeCells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Ф.1_MLN</vt:lpstr>
      <vt:lpstr>Ф.2_MLN</vt:lpstr>
      <vt:lpstr>Ф.3_MLN</vt:lpstr>
      <vt:lpstr>Ф.4_MLN</vt:lpstr>
      <vt:lpstr>Ф.2_MLN!OLE_LINK31</vt:lpstr>
      <vt:lpstr>Ф.1_MLN!Print_Area</vt:lpstr>
      <vt:lpstr>Ф.2_MLN!Print_Area</vt:lpstr>
      <vt:lpstr>Ф.3_MLN!Print_Area</vt:lpstr>
      <vt:lpstr>Ф.4_MLN!Print_Area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Нагашыбаева Асель Ерланкызы</dc:creator>
  <cp:lastModifiedBy>Нагашыбаева Асель Ерланкызы</cp:lastModifiedBy>
  <dcterms:created xsi:type="dcterms:W3CDTF">2022-05-18T03:43:55Z</dcterms:created>
  <dcterms:modified xsi:type="dcterms:W3CDTF">2022-05-19T05:01:05Z</dcterms:modified>
</cp:coreProperties>
</file>