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835"/>
  </bookViews>
  <sheets>
    <sheet name="ф1" sheetId="1" r:id="rId1"/>
    <sheet name="ф2" sheetId="2" r:id="rId2"/>
  </sheets>
  <externalReferences>
    <externalReference r:id="rId3"/>
    <externalReference r:id="rId4"/>
    <externalReference r:id="rId5"/>
  </externalReferences>
  <definedNames>
    <definedName name="__MAIN__">#REF!</definedName>
    <definedName name="__MAIN1__">#REF!</definedName>
    <definedName name="__MAIN2__">#REF!</definedName>
    <definedName name="__mdDATA_GeneralData__">#REF!</definedName>
    <definedName name="__mdDATAbody_1__">#REF!</definedName>
    <definedName name="__mdDATAbody_2__">#REF!</definedName>
    <definedName name="__mdDATAbody_3__">#REF!</definedName>
    <definedName name="__mdDATABody1__">#REF!</definedName>
    <definedName name="__mdDATABody10__">#REF!</definedName>
    <definedName name="__mdDATABody2__">#REF!</definedName>
    <definedName name="__mdDATABody21__">#REF!</definedName>
    <definedName name="__mdDATABody22__">#REF!</definedName>
    <definedName name="__mdDATABody3__">#REF!</definedName>
    <definedName name="__mdDATABody30__">#REF!</definedName>
    <definedName name="__mdDATABody4__">#REF!</definedName>
    <definedName name="__mdDATABody40__">#REF!</definedName>
    <definedName name="__mdDATABody5__">#REF!</definedName>
    <definedName name="__mdDATABody50__">#REF!</definedName>
    <definedName name="__mdDATABody60__">#REF!</definedName>
    <definedName name="__mdDATAempty_t1__">'[2]ПРИЛ2ф1-2-3-4-5'!#REF!</definedName>
    <definedName name="__mdDATAempty_t3__">#REF!</definedName>
    <definedName name="__mdDATAmain__">#REF!</definedName>
    <definedName name="__mdDATAshow_1_1__">'[2]ПРИЛ2ф1-2-3-4-5'!#REF!</definedName>
    <definedName name="__mdDATAshow_7__">#REF!</definedName>
    <definedName name="__mdDATAshow_7_3__">#REF!</definedName>
    <definedName name="__mdDATAshow2__">#REF!</definedName>
    <definedName name="__mdDATAshow2_2__">#REF!</definedName>
    <definedName name="__mdDATASQL1__">'[2]ПРИЛ2ф1-2-3-4-5'!#REF!</definedName>
    <definedName name="__mdDATASQL1_2__">'[2]ПРИЛ2ф1-2-3-4-5'!#REF!</definedName>
    <definedName name="__mdDATASQL1_2g__">'[2]ПРИЛ2ф1-2-3-4-5'!#REF!</definedName>
    <definedName name="__mdDATASQL2__">#REF!</definedName>
    <definedName name="__mdDATASQL2_2__">#REF!</definedName>
    <definedName name="__mdDATASQL2_2g__">#REF!</definedName>
    <definedName name="__mdDATASQL5__">#REF!</definedName>
    <definedName name="__mdDATASQL6__">#REF!</definedName>
    <definedName name="__mdDATASQL7__">#REF!</definedName>
    <definedName name="__mdDATASQL7_3__">#REF!</definedName>
    <definedName name="__mdDATASQL7_3g__">#REF!</definedName>
    <definedName name="kbcn">[3]прил4!#REF!</definedName>
    <definedName name="kbcnb">[3]прил3!#REF!</definedName>
    <definedName name="o">#REF!</definedName>
    <definedName name="q">#REF!</definedName>
    <definedName name="вп">#REF!</definedName>
    <definedName name="_xlnm.Print_Titles" localSheetId="0">ф1!$8:$8</definedName>
    <definedName name="_xlnm.Print_Titles" localSheetId="1">ф2!$10:$10</definedName>
    <definedName name="_xlnm.Print_Area" localSheetId="0">ф1!$A$1:$D$129</definedName>
    <definedName name="_xlnm.Print_Area" localSheetId="1">ф2!$A$1:$F$126</definedName>
    <definedName name="ф77">#REF!</definedName>
  </definedNames>
  <calcPr calcId="124519"/>
</workbook>
</file>

<file path=xl/calcChain.xml><?xml version="1.0" encoding="utf-8"?>
<calcChain xmlns="http://schemas.openxmlformats.org/spreadsheetml/2006/main">
  <c r="A121" i="2"/>
  <c r="A119"/>
  <c r="E104"/>
  <c r="D102"/>
  <c r="D101"/>
  <c r="D100"/>
  <c r="F99"/>
  <c r="E99"/>
  <c r="D96"/>
  <c r="D99"/>
  <c r="C99"/>
  <c r="F93"/>
  <c r="F83"/>
  <c r="F82"/>
  <c r="F81"/>
  <c r="F80"/>
  <c r="F73"/>
  <c r="F104" s="1"/>
  <c r="E73"/>
  <c r="D73"/>
  <c r="C73"/>
  <c r="E72"/>
  <c r="F70"/>
  <c r="D70"/>
  <c r="F69"/>
  <c r="D69"/>
  <c r="F68"/>
  <c r="F72" s="1"/>
  <c r="D68"/>
  <c r="F65"/>
  <c r="D72"/>
  <c r="C72"/>
  <c r="F59"/>
  <c r="E59"/>
  <c r="D59"/>
  <c r="D104" s="1"/>
  <c r="C59"/>
  <c r="C104" s="1"/>
  <c r="F46"/>
  <c r="H45"/>
  <c r="F45"/>
  <c r="I45" s="1"/>
  <c r="G45"/>
  <c r="I44"/>
  <c r="F44"/>
  <c r="J44" s="1"/>
  <c r="H44"/>
  <c r="G44"/>
  <c r="I43"/>
  <c r="H43"/>
  <c r="F43"/>
  <c r="J43" s="1"/>
  <c r="G43"/>
  <c r="I42"/>
  <c r="G42"/>
  <c r="F42"/>
  <c r="J42" s="1"/>
  <c r="H42"/>
  <c r="E39"/>
  <c r="F37"/>
  <c r="F39" s="1"/>
  <c r="D37"/>
  <c r="F34"/>
  <c r="D34"/>
  <c r="D39"/>
  <c r="C39"/>
  <c r="D26"/>
  <c r="F25"/>
  <c r="F24"/>
  <c r="F23"/>
  <c r="D23"/>
  <c r="D22"/>
  <c r="F21"/>
  <c r="D21"/>
  <c r="F20"/>
  <c r="F18"/>
  <c r="D16"/>
  <c r="D12" s="1"/>
  <c r="D57" s="1"/>
  <c r="D106" s="1"/>
  <c r="D110" s="1"/>
  <c r="D113" s="1"/>
  <c r="C112" i="1" s="1"/>
  <c r="C109" s="1"/>
  <c r="C113" s="1"/>
  <c r="C16" i="2"/>
  <c r="C12" s="1"/>
  <c r="C57" s="1"/>
  <c r="C106" s="1"/>
  <c r="C110" s="1"/>
  <c r="C113" s="1"/>
  <c r="D15"/>
  <c r="F12"/>
  <c r="F57" s="1"/>
  <c r="E12"/>
  <c r="E57" s="1"/>
  <c r="E106" s="1"/>
  <c r="E110" s="1"/>
  <c r="E113" s="1"/>
  <c r="A6"/>
  <c r="C111" i="1"/>
  <c r="D104"/>
  <c r="D113" s="1"/>
  <c r="C104"/>
  <c r="F98"/>
  <c r="E98"/>
  <c r="C95"/>
  <c r="D70"/>
  <c r="C70"/>
  <c r="D69"/>
  <c r="D95" s="1"/>
  <c r="C69"/>
  <c r="G60"/>
  <c r="C44"/>
  <c r="E37"/>
  <c r="D37"/>
  <c r="F37" s="1"/>
  <c r="C37"/>
  <c r="C36"/>
  <c r="F30"/>
  <c r="F24"/>
  <c r="F22"/>
  <c r="C11"/>
  <c r="C60" s="1"/>
  <c r="F59" s="1"/>
  <c r="D115" l="1"/>
  <c r="C115"/>
  <c r="E117" s="1"/>
  <c r="F106" i="2"/>
  <c r="F110" s="1"/>
  <c r="F113" s="1"/>
  <c r="D36" i="1"/>
  <c r="D60" s="1"/>
</calcChain>
</file>

<file path=xl/sharedStrings.xml><?xml version="1.0" encoding="utf-8"?>
<sst xmlns="http://schemas.openxmlformats.org/spreadsheetml/2006/main" count="350" uniqueCount="294">
  <si>
    <t>Приложение 10                                                                         к  Постановлению  Правления Национального Банка Республики Казахстан от 28 января 2016 года №41</t>
  </si>
  <si>
    <t>Форма № 1</t>
  </si>
  <si>
    <t>Бухгалтерский баланс</t>
  </si>
  <si>
    <t>АО "БТА Секьюритис"</t>
  </si>
  <si>
    <t>(полное наименование организации)</t>
  </si>
  <si>
    <t xml:space="preserve"> по состоянию на "01" октября 2016 года</t>
  </si>
  <si>
    <t>( в тысячах тенге)</t>
  </si>
  <si>
    <t>Наименование статьи</t>
  </si>
  <si>
    <t>Код строки</t>
  </si>
  <si>
    <t>на конец отчетного периода</t>
  </si>
  <si>
    <t>на конец предыдущего года</t>
  </si>
  <si>
    <t>Активы</t>
  </si>
  <si>
    <t>Денежные средства и эквиваленты денежных средств</t>
  </si>
  <si>
    <t>из них:</t>
  </si>
  <si>
    <t>наличные деньги в кассе</t>
  </si>
  <si>
    <t>1.1</t>
  </si>
  <si>
    <t>деньги на счетах в банках и организациях, осуществляющих отдельные виды банковских операций</t>
  </si>
  <si>
    <t>1.2</t>
  </si>
  <si>
    <t>Аффинированные драгоценные металлы</t>
  </si>
  <si>
    <t>Вклады размещенные (за вычетом резервов на обесценение)</t>
  </si>
  <si>
    <t xml:space="preserve">Пр 3 стр 4 гр 13 </t>
  </si>
  <si>
    <t>в том числе:</t>
  </si>
  <si>
    <t>начисленные, но не полученные доходы в виде вознаграждения</t>
  </si>
  <si>
    <t>3.1</t>
  </si>
  <si>
    <t>Операция «обратное РЕПО»</t>
  </si>
  <si>
    <t>Пр 2 стр 1 гр 12</t>
  </si>
  <si>
    <t>4.1</t>
  </si>
  <si>
    <t>Ценные бумаги, оцениваемые по справедливой стоимости, изменения которых отражаются в составе прибыли или убытка</t>
  </si>
  <si>
    <t>Пр 1 стр 7 гр 11</t>
  </si>
  <si>
    <t>5.1</t>
  </si>
  <si>
    <t>Ценные бумаги, имеющиеся в наличии для продажи (за вычетом резервов на обесценение)</t>
  </si>
  <si>
    <t>Пр 1 стр 7 гр 9</t>
  </si>
  <si>
    <t>6.1</t>
  </si>
  <si>
    <t>Ценные бумаги, удерживаемые до погашения (за вычетом резервов на обесценение)</t>
  </si>
  <si>
    <t>7</t>
  </si>
  <si>
    <t>Пр 1 стр 7 гр 13</t>
  </si>
  <si>
    <t>7.1</t>
  </si>
  <si>
    <t>Инвестиционное имущество</t>
  </si>
  <si>
    <t>Инвестиции в капитал других юридических лиц и субординированный долг</t>
  </si>
  <si>
    <t>Пр 4 стр 4 гр 4</t>
  </si>
  <si>
    <t>Запасы</t>
  </si>
  <si>
    <t>Долгосрочные активы (выбывающие группы), предназначенные для продажи</t>
  </si>
  <si>
    <t>Основные средства (за вычетом амортизации и убытков от обесценения)</t>
  </si>
  <si>
    <t>Нематериальные активы (за вычетом амортизации и убытков от обесценения)</t>
  </si>
  <si>
    <t>Дебиторская задолженность</t>
  </si>
  <si>
    <t>Комиссионные вознаграждения</t>
  </si>
  <si>
    <t>от консалтинговых услуг, в том числе:</t>
  </si>
  <si>
    <t>15.1</t>
  </si>
  <si>
    <t>аффилированным лицам</t>
  </si>
  <si>
    <t>15.1.1</t>
  </si>
  <si>
    <t>прочим клиентам</t>
  </si>
  <si>
    <t>15.1.2</t>
  </si>
  <si>
    <t>от услуг представителя держателей облигаций</t>
  </si>
  <si>
    <t>15.2</t>
  </si>
  <si>
    <t>от услуг андеррайтера</t>
  </si>
  <si>
    <t>15.3</t>
  </si>
  <si>
    <t>от брокерских услуг</t>
  </si>
  <si>
    <t>15.4</t>
  </si>
  <si>
    <t>от управления активами</t>
  </si>
  <si>
    <t>15.5</t>
  </si>
  <si>
    <t>от услуг маркет-мейкера</t>
  </si>
  <si>
    <t>15.6</t>
  </si>
  <si>
    <t>от пенсионных активов</t>
  </si>
  <si>
    <t>15.7</t>
  </si>
  <si>
    <t>от инвестиционного дохода (убытка) по пенсионным активам</t>
  </si>
  <si>
    <t>15.8</t>
  </si>
  <si>
    <t>прочие</t>
  </si>
  <si>
    <t>15.9</t>
  </si>
  <si>
    <t>Производные инструменты</t>
  </si>
  <si>
    <t>16</t>
  </si>
  <si>
    <t>требования по сделке фьючерсы</t>
  </si>
  <si>
    <t>16.1</t>
  </si>
  <si>
    <t>требования по сделке форварды</t>
  </si>
  <si>
    <t>16.2</t>
  </si>
  <si>
    <t>требования по сделке опционы</t>
  </si>
  <si>
    <t>16.3</t>
  </si>
  <si>
    <t>требования по сделке свопы</t>
  </si>
  <si>
    <t>16.4</t>
  </si>
  <si>
    <t>Текущее налоговое требование</t>
  </si>
  <si>
    <t>Отложенное налоговое требование</t>
  </si>
  <si>
    <t>Авансы выданные и предоплата</t>
  </si>
  <si>
    <t>Прочие активы</t>
  </si>
  <si>
    <t>Итого активы</t>
  </si>
  <si>
    <t>Ф1 стр 22= Ф1 стр46</t>
  </si>
  <si>
    <t>Обязательства</t>
  </si>
  <si>
    <t>Операция «РЕПО»</t>
  </si>
  <si>
    <t>Пр 2 стр 2 гр 12</t>
  </si>
  <si>
    <t>Выпущенные долговые ценные бумаги</t>
  </si>
  <si>
    <t>Займы полученные</t>
  </si>
  <si>
    <t>Субординированный долг</t>
  </si>
  <si>
    <t>Резервы</t>
  </si>
  <si>
    <t>Расчеты с акционерами (по дивидендам)</t>
  </si>
  <si>
    <t>Кредиторская задолженность</t>
  </si>
  <si>
    <t>Начисленные комиссионные расходы к оплате</t>
  </si>
  <si>
    <t>по переводным операциям</t>
  </si>
  <si>
    <t>29.1</t>
  </si>
  <si>
    <t>по клиринговым операциям</t>
  </si>
  <si>
    <t>29.2</t>
  </si>
  <si>
    <t>по кассовым операциям</t>
  </si>
  <si>
    <t>29.3</t>
  </si>
  <si>
    <t>по сейфовым операциям</t>
  </si>
  <si>
    <t>29.4</t>
  </si>
  <si>
    <t>по инкассации банкнот, монет и ценностей</t>
  </si>
  <si>
    <t>29.5</t>
  </si>
  <si>
    <t>по доверительным операциям</t>
  </si>
  <si>
    <t>29.6</t>
  </si>
  <si>
    <t>по услугам фондовой биржи</t>
  </si>
  <si>
    <t>29.7</t>
  </si>
  <si>
    <t>по кастодиальному обслуживанию</t>
  </si>
  <si>
    <t>29.8</t>
  </si>
  <si>
    <t>по брокерским услугам</t>
  </si>
  <si>
    <t>29.9</t>
  </si>
  <si>
    <t>по услугам центрального депозитария</t>
  </si>
  <si>
    <t>29.10</t>
  </si>
  <si>
    <t>по услугам единого регистратора</t>
  </si>
  <si>
    <t>29.11</t>
  </si>
  <si>
    <t>по услугам иных профессиональных участников рынка ценных бумаг</t>
  </si>
  <si>
    <t>29.12</t>
  </si>
  <si>
    <t>Производные финансовые инструменты</t>
  </si>
  <si>
    <t>обязательства по сделке фьючерсы</t>
  </si>
  <si>
    <t>30.1</t>
  </si>
  <si>
    <t>обязательства по сделке форварды</t>
  </si>
  <si>
    <t>30.2</t>
  </si>
  <si>
    <t>обязательства по сделке опционы</t>
  </si>
  <si>
    <t>30.3</t>
  </si>
  <si>
    <t>обязательства по сделке свопы</t>
  </si>
  <si>
    <t>30.4</t>
  </si>
  <si>
    <t>Текущее налоговое обязательство</t>
  </si>
  <si>
    <t>Отложенное налоговое обязательство</t>
  </si>
  <si>
    <t>Авансы полученные</t>
  </si>
  <si>
    <t>Обязательства по вознаграждениям работникам</t>
  </si>
  <si>
    <t>Прочие обязательства</t>
  </si>
  <si>
    <t>Итого обязательства</t>
  </si>
  <si>
    <t>Собственный капитал</t>
  </si>
  <si>
    <t>Уставный капитал</t>
  </si>
  <si>
    <t>простые акции</t>
  </si>
  <si>
    <t>37.1</t>
  </si>
  <si>
    <t>привилегированные акции</t>
  </si>
  <si>
    <t>37.2</t>
  </si>
  <si>
    <t>Премии (дополнительный оплаченный капитал)</t>
  </si>
  <si>
    <t>Изъятый капитал</t>
  </si>
  <si>
    <t>Резервный капитал</t>
  </si>
  <si>
    <t>резервы переоценки ценных бумаг, предназначенных для продажи</t>
  </si>
  <si>
    <t>40.1</t>
  </si>
  <si>
    <t>резерв на переоценку основных средств</t>
  </si>
  <si>
    <t>40.2</t>
  </si>
  <si>
    <t>Прочие резервы</t>
  </si>
  <si>
    <t>Нераспределенная прибыль (непокрытый убыток)</t>
  </si>
  <si>
    <t>предыдущих лет</t>
  </si>
  <si>
    <t>42.1</t>
  </si>
  <si>
    <t>отчетного периода</t>
  </si>
  <si>
    <t>42.2</t>
  </si>
  <si>
    <t>должно быть равно Ф2 стр 27 гр 4</t>
  </si>
  <si>
    <t>Итого капитал</t>
  </si>
  <si>
    <t>Итого капитал и обязательства (стр. 35 + стр. 43)</t>
  </si>
  <si>
    <t>Ф1 стр 44=Ф1 стр 22=Ф1 стр35+стр43</t>
  </si>
  <si>
    <t>Статья «Доля меньшинства» заполняется при составлении консолидированной финансовой отчетности.</t>
  </si>
  <si>
    <t>Первый руководитель (на период его отсутствия - лицо его замещающее) ____________________Сейлханов Б.А.</t>
  </si>
  <si>
    <t>Главный бухгалтер  ______________________________Сатпаева Ш.К.</t>
  </si>
  <si>
    <t>Телефон</t>
  </si>
  <si>
    <t>Место для печати</t>
  </si>
  <si>
    <t>Приложение 11                                                                                                                                                                        к  Постановлению  Правления Национального Банка Республики Казахстан от 26 января 2016 года №41</t>
  </si>
  <si>
    <t>Форма № 2</t>
  </si>
  <si>
    <t>Отчет о прибылях и убытках</t>
  </si>
  <si>
    <t>(в тысячах тенге)</t>
  </si>
  <si>
    <t>За отчетный период</t>
  </si>
  <si>
    <t>За период с начала текущего года (с нарастающим итогом)</t>
  </si>
  <si>
    <t>За аналогичный отчетный период предыдущего года</t>
  </si>
  <si>
    <t>За аналогичный период с начала предыдущего года (с нарастающим итогом)</t>
  </si>
  <si>
    <t>Доходы, связанные с получением вознаграждения</t>
  </si>
  <si>
    <t>по корреспондентским и текущим счетам</t>
  </si>
  <si>
    <t>по размещенным вкладам</t>
  </si>
  <si>
    <t>по приобретенным ценным бумагам</t>
  </si>
  <si>
    <t>1.3</t>
  </si>
  <si>
    <t>по ценным бумагам, имеющимся в наличии для продажи (за вычетом резервов на обесценение)</t>
  </si>
  <si>
    <t>1.3.1</t>
  </si>
  <si>
    <t xml:space="preserve">     доходы в виде дивидендов по акциям, находящимся в портфеле ценных бумаг, имеющихся в наличии для продажи</t>
  </si>
  <si>
    <t>1.3.1.1</t>
  </si>
  <si>
    <t xml:space="preserve">     доходы, связанные с амортизацией дисконта по ценным бумагам, имеющимся в наличии для продажи</t>
  </si>
  <si>
    <t>1.3.1.2</t>
  </si>
  <si>
    <t>по ценным бумагам, оцениваемым по справедливой стоимости, изменения которых отражаются в составе прибыли или убытка</t>
  </si>
  <si>
    <t>1.3.2</t>
  </si>
  <si>
    <t xml:space="preserve">     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</si>
  <si>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1.3.2.1</t>
  </si>
  <si>
    <t xml:space="preserve">     доходы, связанные с амортизацией дисконта по ценным бумагам, оцениваемым по справедливой стоимости</t>
  </si>
  <si>
    <t>1.3.2.2</t>
  </si>
  <si>
    <t>по ценным бумаги, удерживаемым до погашения (за вычетом резервов на обесценение)</t>
  </si>
  <si>
    <t>1.3.3</t>
  </si>
  <si>
    <t xml:space="preserve">     доходы, связанные с амортизацией дисконта по ценным бумагам, удерживаемым до погашения</t>
  </si>
  <si>
    <t>1.3.3.1</t>
  </si>
  <si>
    <t>по операциям «обратное РЕПО»</t>
  </si>
  <si>
    <t>1.4</t>
  </si>
  <si>
    <t>прочие доходы, связанные с получением вознаграждения</t>
  </si>
  <si>
    <t>1.5</t>
  </si>
  <si>
    <t xml:space="preserve">в том числе: </t>
  </si>
  <si>
    <t>от консалтинговых услуг</t>
  </si>
  <si>
    <t>2.1</t>
  </si>
  <si>
    <t>2.1.1</t>
  </si>
  <si>
    <t>2.1.2</t>
  </si>
  <si>
    <t>2.2</t>
  </si>
  <si>
    <t>2.3</t>
  </si>
  <si>
    <t>2.4</t>
  </si>
  <si>
    <t>2.5</t>
  </si>
  <si>
    <t>2.6</t>
  </si>
  <si>
    <t>от прочих услуг</t>
  </si>
  <si>
    <t>2.7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</si>
  <si>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</si>
  <si>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</si>
  <si>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</si>
  <si>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</si>
  <si>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</si>
  <si>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</si>
  <si>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</si>
  <si>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</si>
  <si>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</si>
  <si>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</si>
  <si>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>по сделкам фьючерс</t>
  </si>
  <si>
    <t>10.1</t>
  </si>
  <si>
    <t>по сделкам форвард</t>
  </si>
  <si>
    <t>10.2</t>
  </si>
  <si>
    <t>по сделкам опцион</t>
  </si>
  <si>
    <t>10.3</t>
  </si>
  <si>
    <t>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</si>
  <si>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</si>
  <si>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</si>
  <si>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>Прочие доходы</t>
  </si>
  <si>
    <t>12</t>
  </si>
  <si>
    <t>Итого доходов (сумма строк с 1 по 12)</t>
  </si>
  <si>
    <t>13</t>
  </si>
  <si>
    <t>Расходы, связанные с выплатой вознаграждения</t>
  </si>
  <si>
    <t>по полученным займам</t>
  </si>
  <si>
    <t>14.1</t>
  </si>
  <si>
    <t>по выпущенным ценным бумагам</t>
  </si>
  <si>
    <t>14.2</t>
  </si>
  <si>
    <t>по операциям «РЕПО»</t>
  </si>
  <si>
    <t>14.3</t>
  </si>
  <si>
    <t>прочие расходы, связанные с выплатой вознаграждения</t>
  </si>
  <si>
    <t>14.4</t>
  </si>
  <si>
    <t>Комиссионные расходы</t>
  </si>
  <si>
    <t>управляющему агенту</t>
  </si>
  <si>
    <t>за кастодиальное обслуживание</t>
  </si>
  <si>
    <t>за услуги фондовой биржи</t>
  </si>
  <si>
    <t>за услуги регистратора</t>
  </si>
  <si>
    <t>за брокерские услуги</t>
  </si>
  <si>
    <t>за прочие услуги</t>
  </si>
  <si>
    <t>Расходы от деятельности, не связанной с выплатой вознаграждения</t>
  </si>
  <si>
    <t>от переводных операций</t>
  </si>
  <si>
    <t>от клиринговых операций</t>
  </si>
  <si>
    <t>от кассовых операций</t>
  </si>
  <si>
    <t>от сейфовых операций</t>
  </si>
  <si>
    <t>от инкассации</t>
  </si>
  <si>
    <t>16.5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</si>
  <si>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</si>
  <si>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</si>
  <si>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</si>
  <si>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</si>
  <si>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</si>
  <si>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</si>
  <si>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</si>
  <si>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</si>
  <si>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>24.1</t>
  </si>
  <si>
    <t>24.2</t>
  </si>
  <si>
    <t>24.3</t>
  </si>
  <si>
    <t>24.5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</si>
  <si>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</si>
  <si>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</si>
  <si>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>расходы на оплату труда и командировочные</t>
  </si>
  <si>
    <t>26.1</t>
  </si>
  <si>
    <t>общехозяйственные расходы</t>
  </si>
  <si>
    <t>26.2</t>
  </si>
  <si>
    <t>транспортные расходы</t>
  </si>
  <si>
    <t>26.3</t>
  </si>
  <si>
    <t>административные расходы</t>
  </si>
  <si>
    <t>26.4</t>
  </si>
  <si>
    <t>амортизационные отчисления</t>
  </si>
  <si>
    <t>26.5</t>
  </si>
  <si>
    <t>расходы по уплате налогов и других обязательных платежей в бюджет, за исключением корпоративного подоходного налога</t>
  </si>
  <si>
    <t>26.6</t>
  </si>
  <si>
    <t>неустойка (штраф, пеня)</t>
  </si>
  <si>
    <t>26.7</t>
  </si>
  <si>
    <t>Прочие расходы</t>
  </si>
  <si>
    <t>27</t>
  </si>
  <si>
    <t>Итого расходов (сумма строк с 14 по 27)</t>
  </si>
  <si>
    <t>28</t>
  </si>
  <si>
    <t>Чистая прибыль (убыток) до корпоративного подоходного налога (стр. 13 - стр. 28)</t>
  </si>
  <si>
    <t>29</t>
  </si>
  <si>
    <t>Корпоративный подоходный налог</t>
  </si>
  <si>
    <t>30</t>
  </si>
  <si>
    <t>Чистая прибыль (убыток) после уплаты корпоративного подоходного налога (стр.29 - стр.30)</t>
  </si>
  <si>
    <t>31</t>
  </si>
  <si>
    <t>Прибыль (убыток) от прекращенной деятельности</t>
  </si>
  <si>
    <t>32</t>
  </si>
  <si>
    <t>Итого чистая прибыль (убыток) за период (стр. 31 +/- стр. 32)</t>
  </si>
  <si>
    <t>33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</si>
</sst>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_([$€]* #,##0.00_);_([$€]* \(#,##0.00\);_([$€]* &quot;-&quot;??_);_(@_)"/>
    <numFmt numFmtId="165" formatCode="_(* #,##0.00_);_(* \(#,##0.00\);_(* &quot;-&quot;??_);_(@_)"/>
    <numFmt numFmtId="166" formatCode="_(* #,##0.000_);_(* \(#,##0.000\);_(* &quot;-&quot;??_);_(@_)"/>
    <numFmt numFmtId="167" formatCode="_-* #,##0.00_K_Z_T_-;\-* #,##0.00_K_Z_T_-;_-* &quot;-&quot;??_K_Z_T_-;_-@_-"/>
  </numFmts>
  <fonts count="4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</font>
    <font>
      <sz val="11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 Cyr"/>
      <charset val="204"/>
    </font>
    <font>
      <i/>
      <sz val="10"/>
      <name val="Times New Roman"/>
      <family val="1"/>
    </font>
    <font>
      <i/>
      <sz val="10"/>
      <name val="Arial Cyr"/>
      <charset val="204"/>
    </font>
    <font>
      <i/>
      <sz val="8"/>
      <name val="Arial Cyr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sz val="10"/>
      <color rgb="FFFF0000"/>
      <name val="Arial Cyr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Times New Roman"/>
      <family val="1"/>
    </font>
    <font>
      <sz val="12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sz val="12"/>
      <name val="Arial Cyr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name val="Helv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0">
    <xf numFmtId="0" fontId="0" fillId="0" borderId="0"/>
    <xf numFmtId="0" fontId="2" fillId="0" borderId="0"/>
    <xf numFmtId="0" fontId="2" fillId="0" borderId="0"/>
    <xf numFmtId="0" fontId="20" fillId="0" borderId="0"/>
    <xf numFmtId="0" fontId="17" fillId="0" borderId="0"/>
    <xf numFmtId="0" fontId="17" fillId="0" borderId="0"/>
    <xf numFmtId="164" fontId="17" fillId="0" borderId="0" applyFont="0" applyFill="0" applyBorder="0" applyAlignment="0" applyProtection="0"/>
    <xf numFmtId="0" fontId="35" fillId="0" borderId="0">
      <alignment horizontal="left" vertical="top"/>
    </xf>
    <xf numFmtId="0" fontId="35" fillId="0" borderId="0">
      <alignment horizontal="left" vertical="top"/>
    </xf>
    <xf numFmtId="0" fontId="35" fillId="0" borderId="0">
      <alignment horizontal="left" vertical="top"/>
    </xf>
    <xf numFmtId="0" fontId="36" fillId="0" borderId="0">
      <alignment horizontal="center" vertical="top"/>
    </xf>
    <xf numFmtId="0" fontId="37" fillId="0" borderId="0">
      <alignment horizontal="center" vertical="top"/>
    </xf>
    <xf numFmtId="0" fontId="35" fillId="0" borderId="0">
      <alignment horizontal="left" vertical="top"/>
    </xf>
    <xf numFmtId="0" fontId="38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9" fontId="1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9" fillId="0" borderId="0"/>
    <xf numFmtId="165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7" fillId="0" borderId="0" applyFont="0" applyFill="0" applyBorder="0" applyAlignment="0" applyProtection="0"/>
  </cellStyleXfs>
  <cellXfs count="152">
    <xf numFmtId="0" fontId="0" fillId="0" borderId="0" xfId="0"/>
    <xf numFmtId="0" fontId="2" fillId="2" borderId="0" xfId="1" applyFont="1" applyFill="1" applyProtection="1">
      <protection locked="0"/>
    </xf>
    <xf numFmtId="0" fontId="3" fillId="2" borderId="0" xfId="1" applyFont="1" applyFill="1" applyAlignment="1" applyProtection="1">
      <alignment horizontal="right" wrapText="1"/>
      <protection locked="0"/>
    </xf>
    <xf numFmtId="0" fontId="3" fillId="2" borderId="0" xfId="1" applyFont="1" applyFill="1" applyAlignment="1">
      <alignment horizontal="right" wrapText="1"/>
    </xf>
    <xf numFmtId="0" fontId="3" fillId="3" borderId="0" xfId="1" applyFont="1" applyFill="1" applyAlignment="1">
      <alignment horizontal="justify" shrinkToFit="1"/>
    </xf>
    <xf numFmtId="0" fontId="3" fillId="2" borderId="0" xfId="1" applyFont="1" applyFill="1" applyAlignment="1" applyProtection="1">
      <alignment horizontal="right" wrapText="1"/>
    </xf>
    <xf numFmtId="0" fontId="4" fillId="2" borderId="0" xfId="1" applyFont="1" applyFill="1" applyAlignment="1" applyProtection="1">
      <alignment horizontal="center"/>
      <protection locked="0"/>
    </xf>
    <xf numFmtId="0" fontId="5" fillId="2" borderId="0" xfId="1" applyFont="1" applyFill="1" applyProtection="1">
      <protection locked="0"/>
    </xf>
    <xf numFmtId="0" fontId="6" fillId="2" borderId="0" xfId="1" applyFont="1" applyFill="1" applyAlignment="1" applyProtection="1">
      <alignment horizontal="center"/>
      <protection locked="0"/>
    </xf>
    <xf numFmtId="0" fontId="7" fillId="2" borderId="0" xfId="1" applyFont="1" applyFill="1" applyAlignment="1" applyProtection="1">
      <alignment horizontal="center"/>
      <protection locked="0"/>
    </xf>
    <xf numFmtId="0" fontId="8" fillId="2" borderId="0" xfId="1" applyFont="1" applyFill="1" applyProtection="1"/>
    <xf numFmtId="0" fontId="8" fillId="3" borderId="0" xfId="1" applyFont="1" applyFill="1" applyProtection="1"/>
    <xf numFmtId="0" fontId="8" fillId="2" borderId="0" xfId="1" applyFont="1" applyFill="1" applyAlignment="1" applyProtection="1">
      <alignment horizontal="right"/>
    </xf>
    <xf numFmtId="0" fontId="2" fillId="2" borderId="0" xfId="1" applyFont="1" applyFill="1" applyProtection="1"/>
    <xf numFmtId="0" fontId="9" fillId="2" borderId="1" xfId="1" applyFont="1" applyFill="1" applyBorder="1" applyAlignment="1" applyProtection="1">
      <alignment horizontal="center" vertical="center" wrapText="1"/>
      <protection locked="0"/>
    </xf>
    <xf numFmtId="0" fontId="9" fillId="3" borderId="1" xfId="1" applyFont="1" applyFill="1" applyBorder="1" applyAlignment="1" applyProtection="1">
      <alignment horizontal="center" vertical="center" wrapText="1"/>
      <protection locked="0"/>
    </xf>
    <xf numFmtId="0" fontId="8" fillId="2" borderId="1" xfId="1" applyFont="1" applyFill="1" applyBorder="1" applyAlignment="1" applyProtection="1">
      <alignment horizontal="center"/>
      <protection locked="0"/>
    </xf>
    <xf numFmtId="0" fontId="8" fillId="3" borderId="1" xfId="1" applyFont="1" applyFill="1" applyBorder="1" applyAlignment="1" applyProtection="1">
      <alignment horizontal="center"/>
      <protection locked="0"/>
    </xf>
    <xf numFmtId="0" fontId="9" fillId="2" borderId="1" xfId="1" applyFont="1" applyFill="1" applyBorder="1" applyAlignment="1" applyProtection="1">
      <alignment horizontal="left"/>
    </xf>
    <xf numFmtId="0" fontId="9" fillId="2" borderId="1" xfId="1" applyFont="1" applyFill="1" applyBorder="1" applyAlignment="1" applyProtection="1">
      <alignment horizontal="center"/>
      <protection locked="0"/>
    </xf>
    <xf numFmtId="3" fontId="2" fillId="3" borderId="1" xfId="1" applyNumberFormat="1" applyFont="1" applyFill="1" applyBorder="1" applyProtection="1">
      <protection locked="0"/>
    </xf>
    <xf numFmtId="3" fontId="2" fillId="2" borderId="1" xfId="1" applyNumberFormat="1" applyFont="1" applyFill="1" applyBorder="1" applyProtection="1">
      <protection locked="0"/>
    </xf>
    <xf numFmtId="0" fontId="8" fillId="2" borderId="1" xfId="1" applyFont="1" applyFill="1" applyBorder="1" applyAlignment="1" applyProtection="1">
      <alignment horizontal="left" wrapText="1"/>
    </xf>
    <xf numFmtId="0" fontId="8" fillId="2" borderId="1" xfId="1" applyFont="1" applyFill="1" applyBorder="1" applyAlignment="1" applyProtection="1">
      <alignment horizontal="center" vertical="center" wrapText="1"/>
      <protection locked="0"/>
    </xf>
    <xf numFmtId="3" fontId="8" fillId="3" borderId="1" xfId="1" applyNumberFormat="1" applyFont="1" applyFill="1" applyBorder="1" applyAlignment="1" applyProtection="1">
      <alignment vertical="top" wrapText="1"/>
      <protection locked="0"/>
    </xf>
    <xf numFmtId="4" fontId="10" fillId="2" borderId="0" xfId="1" applyNumberFormat="1" applyFont="1" applyFill="1" applyProtection="1">
      <protection locked="0"/>
    </xf>
    <xf numFmtId="0" fontId="11" fillId="2" borderId="1" xfId="1" applyFont="1" applyFill="1" applyBorder="1" applyAlignment="1" applyProtection="1">
      <alignment horizontal="left" wrapText="1"/>
    </xf>
    <xf numFmtId="0" fontId="11" fillId="2" borderId="1" xfId="1" applyFont="1" applyFill="1" applyBorder="1" applyAlignment="1" applyProtection="1">
      <alignment horizontal="center" vertical="center" wrapText="1"/>
      <protection locked="0"/>
    </xf>
    <xf numFmtId="3" fontId="11" fillId="3" borderId="1" xfId="1" applyNumberFormat="1" applyFont="1" applyFill="1" applyBorder="1" applyAlignment="1" applyProtection="1">
      <alignment vertical="top" wrapText="1"/>
      <protection locked="0"/>
    </xf>
    <xf numFmtId="0" fontId="12" fillId="2" borderId="0" xfId="1" applyFont="1" applyFill="1" applyProtection="1">
      <protection locked="0"/>
    </xf>
    <xf numFmtId="4" fontId="13" fillId="2" borderId="0" xfId="1" applyNumberFormat="1" applyFont="1" applyFill="1" applyProtection="1">
      <protection locked="0"/>
    </xf>
    <xf numFmtId="0" fontId="11" fillId="2" borderId="1" xfId="1" quotePrefix="1" applyFont="1" applyFill="1" applyBorder="1" applyAlignment="1" applyProtection="1">
      <alignment horizontal="left" wrapText="1"/>
    </xf>
    <xf numFmtId="49" fontId="1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1" applyFont="1" applyFill="1" applyBorder="1" applyAlignment="1" applyProtection="1">
      <alignment wrapText="1"/>
    </xf>
    <xf numFmtId="3" fontId="2" fillId="2" borderId="0" xfId="1" applyNumberFormat="1" applyFont="1" applyFill="1" applyProtection="1">
      <protection locked="0"/>
    </xf>
    <xf numFmtId="0" fontId="11" fillId="2" borderId="1" xfId="1" applyFont="1" applyFill="1" applyBorder="1" applyAlignment="1" applyProtection="1">
      <alignment wrapText="1"/>
    </xf>
    <xf numFmtId="3" fontId="12" fillId="2" borderId="0" xfId="1" applyNumberFormat="1" applyFont="1" applyFill="1" applyProtection="1">
      <protection locked="0"/>
    </xf>
    <xf numFmtId="49" fontId="8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2" fillId="2" borderId="0" xfId="1" applyNumberFormat="1" applyFont="1" applyFill="1" applyProtection="1">
      <protection locked="0"/>
    </xf>
    <xf numFmtId="0" fontId="14" fillId="2" borderId="1" xfId="1" applyFont="1" applyFill="1" applyBorder="1" applyAlignment="1" applyProtection="1">
      <protection locked="0"/>
    </xf>
    <xf numFmtId="0" fontId="14" fillId="2" borderId="0" xfId="2" applyFont="1" applyFill="1" applyProtection="1">
      <protection locked="0"/>
    </xf>
    <xf numFmtId="0" fontId="15" fillId="2" borderId="1" xfId="1" applyFont="1" applyFill="1" applyBorder="1" applyAlignment="1" applyProtection="1">
      <protection locked="0"/>
    </xf>
    <xf numFmtId="0" fontId="16" fillId="2" borderId="1" xfId="1" applyFont="1" applyFill="1" applyBorder="1" applyAlignment="1" applyProtection="1">
      <alignment wrapText="1"/>
    </xf>
    <xf numFmtId="3" fontId="9" fillId="3" borderId="1" xfId="1" applyNumberFormat="1" applyFont="1" applyFill="1" applyBorder="1" applyAlignment="1" applyProtection="1">
      <alignment horizontal="right"/>
    </xf>
    <xf numFmtId="3" fontId="18" fillId="4" borderId="1" xfId="0" applyNumberFormat="1" applyFont="1" applyFill="1" applyBorder="1" applyAlignment="1">
      <alignment horizontal="right" vertical="center"/>
    </xf>
    <xf numFmtId="0" fontId="14" fillId="2" borderId="1" xfId="1" applyFont="1" applyFill="1" applyBorder="1" applyAlignment="1" applyProtection="1">
      <alignment wrapText="1"/>
    </xf>
    <xf numFmtId="3" fontId="9" fillId="2" borderId="1" xfId="1" applyNumberFormat="1" applyFont="1" applyFill="1" applyBorder="1" applyAlignment="1" applyProtection="1">
      <alignment horizontal="right"/>
    </xf>
    <xf numFmtId="0" fontId="16" fillId="2" borderId="1" xfId="1" applyFont="1" applyFill="1" applyBorder="1" applyAlignment="1" applyProtection="1">
      <alignment horizontal="left" wrapText="1"/>
    </xf>
    <xf numFmtId="3" fontId="2" fillId="3" borderId="1" xfId="1" applyNumberFormat="1" applyFont="1" applyFill="1" applyBorder="1" applyAlignment="1" applyProtection="1">
      <alignment vertical="top" wrapText="1"/>
      <protection locked="0"/>
    </xf>
    <xf numFmtId="3" fontId="2" fillId="2" borderId="1" xfId="1" applyNumberFormat="1" applyFont="1" applyFill="1" applyBorder="1" applyAlignment="1" applyProtection="1">
      <alignment vertical="top" wrapText="1"/>
      <protection locked="0"/>
    </xf>
    <xf numFmtId="3" fontId="16" fillId="2" borderId="1" xfId="1" applyNumberFormat="1" applyFont="1" applyFill="1" applyBorder="1" applyAlignment="1" applyProtection="1">
      <alignment vertical="top" wrapText="1"/>
    </xf>
    <xf numFmtId="0" fontId="8" fillId="2" borderId="1" xfId="1" applyFont="1" applyFill="1" applyBorder="1" applyAlignment="1" applyProtection="1">
      <alignment horizontal="justify" wrapText="1"/>
    </xf>
    <xf numFmtId="3" fontId="8" fillId="2" borderId="1" xfId="1" applyNumberFormat="1" applyFont="1" applyFill="1" applyBorder="1" applyAlignment="1" applyProtection="1">
      <alignment vertical="top" wrapText="1"/>
      <protection locked="0"/>
    </xf>
    <xf numFmtId="0" fontId="14" fillId="2" borderId="1" xfId="1" applyFont="1" applyFill="1" applyBorder="1" applyAlignment="1" applyProtection="1">
      <alignment horizontal="left" wrapText="1"/>
    </xf>
    <xf numFmtId="3" fontId="14" fillId="3" borderId="1" xfId="1" applyNumberFormat="1" applyFont="1" applyFill="1" applyBorder="1" applyAlignment="1" applyProtection="1">
      <alignment vertical="top" wrapText="1"/>
      <protection locked="0"/>
    </xf>
    <xf numFmtId="3" fontId="15" fillId="3" borderId="1" xfId="1" applyNumberFormat="1" applyFont="1" applyFill="1" applyBorder="1" applyAlignment="1" applyProtection="1">
      <alignment vertical="top" wrapText="1"/>
      <protection locked="0"/>
    </xf>
    <xf numFmtId="3" fontId="12" fillId="3" borderId="1" xfId="1" applyNumberFormat="1" applyFont="1" applyFill="1" applyBorder="1" applyAlignment="1" applyProtection="1">
      <alignment vertical="top" wrapText="1"/>
      <protection locked="0"/>
    </xf>
    <xf numFmtId="4" fontId="12" fillId="2" borderId="0" xfId="1" applyNumberFormat="1" applyFont="1" applyFill="1" applyProtection="1">
      <protection locked="0"/>
    </xf>
    <xf numFmtId="3" fontId="12" fillId="2" borderId="1" xfId="1" applyNumberFormat="1" applyFont="1" applyFill="1" applyBorder="1" applyAlignment="1" applyProtection="1">
      <alignment vertical="top" wrapText="1"/>
      <protection locked="0"/>
    </xf>
    <xf numFmtId="3" fontId="16" fillId="3" borderId="1" xfId="1" applyNumberFormat="1" applyFont="1" applyFill="1" applyBorder="1" applyAlignment="1" applyProtection="1">
      <alignment vertical="top" wrapText="1"/>
      <protection locked="0"/>
    </xf>
    <xf numFmtId="0" fontId="9" fillId="2" borderId="1" xfId="1" applyFont="1" applyFill="1" applyBorder="1" applyAlignment="1" applyProtection="1">
      <alignment wrapText="1"/>
    </xf>
    <xf numFmtId="3" fontId="9" fillId="3" borderId="1" xfId="1" applyNumberFormat="1" applyFont="1" applyFill="1" applyBorder="1" applyAlignment="1" applyProtection="1">
      <alignment vertical="top" wrapText="1"/>
    </xf>
    <xf numFmtId="3" fontId="9" fillId="2" borderId="1" xfId="1" applyNumberFormat="1" applyFont="1" applyFill="1" applyBorder="1" applyAlignment="1" applyProtection="1">
      <alignment vertical="top" wrapText="1"/>
    </xf>
    <xf numFmtId="3" fontId="11" fillId="2" borderId="1" xfId="1" applyNumberFormat="1" applyFont="1" applyFill="1" applyBorder="1" applyAlignment="1" applyProtection="1">
      <alignment vertical="top" wrapText="1"/>
    </xf>
    <xf numFmtId="0" fontId="11" fillId="2" borderId="1" xfId="1" applyFont="1" applyFill="1" applyBorder="1" applyAlignment="1" applyProtection="1">
      <alignment horizontal="justify" wrapText="1"/>
    </xf>
    <xf numFmtId="3" fontId="11" fillId="2" borderId="1" xfId="1" applyNumberFormat="1" applyFont="1" applyFill="1" applyBorder="1" applyAlignment="1" applyProtection="1">
      <alignment vertical="top" wrapText="1"/>
      <protection locked="0"/>
    </xf>
    <xf numFmtId="3" fontId="8" fillId="3" borderId="1" xfId="1" applyNumberFormat="1" applyFont="1" applyFill="1" applyBorder="1" applyAlignment="1" applyProtection="1">
      <alignment vertical="top" wrapText="1"/>
    </xf>
    <xf numFmtId="3" fontId="8" fillId="2" borderId="1" xfId="1" applyNumberFormat="1" applyFont="1" applyFill="1" applyBorder="1" applyAlignment="1" applyProtection="1">
      <alignment vertical="top" wrapText="1"/>
    </xf>
    <xf numFmtId="0" fontId="15" fillId="2" borderId="1" xfId="1" applyFont="1" applyFill="1" applyBorder="1" applyAlignment="1" applyProtection="1">
      <alignment horizontal="center" vertical="center"/>
      <protection locked="0"/>
    </xf>
    <xf numFmtId="0" fontId="15" fillId="2" borderId="0" xfId="1" applyFont="1" applyFill="1" applyProtection="1">
      <protection locked="0"/>
    </xf>
    <xf numFmtId="0" fontId="14" fillId="2" borderId="1" xfId="1" applyFont="1" applyFill="1" applyBorder="1" applyAlignment="1" applyProtection="1">
      <alignment horizontal="center" vertical="center"/>
      <protection locked="0"/>
    </xf>
    <xf numFmtId="0" fontId="2" fillId="3" borderId="0" xfId="1" applyFont="1" applyFill="1" applyProtection="1">
      <protection locked="0"/>
    </xf>
    <xf numFmtId="3" fontId="19" fillId="2" borderId="0" xfId="1" applyNumberFormat="1" applyFont="1" applyFill="1" applyProtection="1">
      <protection locked="0"/>
    </xf>
    <xf numFmtId="0" fontId="14" fillId="2" borderId="0" xfId="1" applyFont="1" applyFill="1" applyAlignment="1">
      <alignment horizontal="left"/>
    </xf>
    <xf numFmtId="3" fontId="19" fillId="3" borderId="0" xfId="1" applyNumberFormat="1" applyFont="1" applyFill="1" applyProtection="1">
      <protection locked="0"/>
    </xf>
    <xf numFmtId="49" fontId="14" fillId="2" borderId="0" xfId="3" applyNumberFormat="1" applyFont="1" applyFill="1" applyProtection="1">
      <protection locked="0"/>
    </xf>
    <xf numFmtId="0" fontId="9" fillId="0" borderId="0" xfId="4" applyFont="1" applyFill="1" applyAlignment="1"/>
    <xf numFmtId="0" fontId="9" fillId="2" borderId="0" xfId="0" applyFont="1" applyFill="1" applyProtection="1">
      <protection locked="0"/>
    </xf>
    <xf numFmtId="0" fontId="8" fillId="3" borderId="0" xfId="0" applyFont="1" applyFill="1" applyProtection="1">
      <protection locked="0"/>
    </xf>
    <xf numFmtId="14" fontId="8" fillId="2" borderId="0" xfId="0" applyNumberFormat="1" applyFont="1" applyFill="1" applyProtection="1">
      <protection locked="0"/>
    </xf>
    <xf numFmtId="0" fontId="16" fillId="2" borderId="0" xfId="0" applyFont="1" applyFill="1" applyAlignment="1" applyProtection="1">
      <alignment wrapText="1"/>
      <protection locked="0"/>
    </xf>
    <xf numFmtId="0" fontId="8" fillId="2" borderId="0" xfId="0" applyFont="1" applyFill="1" applyProtection="1">
      <protection locked="0"/>
    </xf>
    <xf numFmtId="16" fontId="8" fillId="2" borderId="0" xfId="0" applyNumberFormat="1" applyFont="1" applyFill="1" applyProtection="1">
      <protection locked="0"/>
    </xf>
    <xf numFmtId="0" fontId="16" fillId="2" borderId="0" xfId="0" applyFont="1" applyFill="1" applyAlignment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21" fillId="3" borderId="0" xfId="1" applyFont="1" applyFill="1" applyProtection="1">
      <protection locked="0"/>
    </xf>
    <xf numFmtId="0" fontId="22" fillId="2" borderId="0" xfId="1" applyFont="1" applyFill="1" applyAlignment="1" applyProtection="1">
      <alignment horizontal="right" wrapText="1"/>
      <protection locked="0"/>
    </xf>
    <xf numFmtId="0" fontId="22" fillId="2" borderId="0" xfId="1" applyFont="1" applyFill="1" applyAlignment="1">
      <alignment horizontal="right" wrapText="1"/>
    </xf>
    <xf numFmtId="0" fontId="3" fillId="2" borderId="0" xfId="1" applyFont="1" applyFill="1" applyAlignment="1">
      <alignment horizontal="justify" shrinkToFit="1"/>
    </xf>
    <xf numFmtId="0" fontId="22" fillId="2" borderId="0" xfId="1" applyFont="1" applyFill="1" applyAlignment="1" applyProtection="1">
      <alignment horizontal="right" wrapText="1"/>
    </xf>
    <xf numFmtId="0" fontId="23" fillId="2" borderId="0" xfId="1" applyFont="1" applyFill="1" applyAlignment="1" applyProtection="1">
      <alignment horizontal="center"/>
      <protection locked="0"/>
    </xf>
    <xf numFmtId="0" fontId="14" fillId="2" borderId="0" xfId="1" applyFont="1" applyFill="1" applyAlignment="1" applyProtection="1">
      <alignment horizontal="center"/>
      <protection locked="0"/>
    </xf>
    <xf numFmtId="0" fontId="24" fillId="2" borderId="0" xfId="1" applyFont="1" applyFill="1" applyAlignment="1" applyProtection="1">
      <alignment horizontal="center"/>
      <protection locked="0"/>
    </xf>
    <xf numFmtId="0" fontId="8" fillId="2" borderId="0" xfId="1" applyFont="1" applyFill="1" applyAlignment="1" applyProtection="1">
      <alignment horizontal="center"/>
    </xf>
    <xf numFmtId="0" fontId="25" fillId="3" borderId="0" xfId="1" applyFont="1" applyFill="1" applyAlignment="1" applyProtection="1">
      <alignment horizontal="center"/>
    </xf>
    <xf numFmtId="0" fontId="25" fillId="3" borderId="0" xfId="1" applyFont="1" applyFill="1" applyProtection="1"/>
    <xf numFmtId="0" fontId="21" fillId="3" borderId="0" xfId="1" applyFont="1" applyFill="1" applyProtection="1"/>
    <xf numFmtId="0" fontId="2" fillId="2" borderId="2" xfId="1" applyFont="1" applyFill="1" applyBorder="1" applyAlignment="1" applyProtection="1">
      <alignment horizontal="center"/>
      <protection locked="0"/>
    </xf>
    <xf numFmtId="0" fontId="2" fillId="2" borderId="0" xfId="1" applyFont="1" applyFill="1" applyAlignment="1" applyProtection="1">
      <alignment horizontal="center"/>
      <protection locked="0"/>
    </xf>
    <xf numFmtId="0" fontId="20" fillId="2" borderId="3" xfId="1" applyFont="1" applyFill="1" applyBorder="1" applyAlignment="1" applyProtection="1">
      <alignment vertical="top" wrapText="1"/>
    </xf>
    <xf numFmtId="0" fontId="20" fillId="2" borderId="4" xfId="1" applyFont="1" applyFill="1" applyBorder="1" applyAlignment="1" applyProtection="1">
      <alignment horizontal="center" vertical="top" wrapText="1"/>
      <protection locked="0"/>
    </xf>
    <xf numFmtId="3" fontId="20" fillId="3" borderId="1" xfId="1" applyNumberFormat="1" applyFont="1" applyFill="1" applyBorder="1" applyAlignment="1" applyProtection="1">
      <alignment vertical="top"/>
    </xf>
    <xf numFmtId="3" fontId="26" fillId="3" borderId="1" xfId="1" applyNumberFormat="1" applyFont="1" applyFill="1" applyBorder="1" applyAlignment="1" applyProtection="1">
      <alignment vertical="top"/>
    </xf>
    <xf numFmtId="0" fontId="27" fillId="2" borderId="0" xfId="2" applyFont="1" applyFill="1" applyAlignment="1" applyProtection="1">
      <alignment wrapText="1" shrinkToFit="1"/>
      <protection locked="0"/>
    </xf>
    <xf numFmtId="3" fontId="14" fillId="2" borderId="0" xfId="2" applyNumberFormat="1" applyFont="1" applyFill="1" applyProtection="1">
      <protection locked="0"/>
    </xf>
    <xf numFmtId="49" fontId="20" fillId="2" borderId="4" xfId="1" applyNumberFormat="1" applyFont="1" applyFill="1" applyBorder="1" applyAlignment="1" applyProtection="1">
      <alignment horizontal="center" vertical="top" wrapText="1"/>
      <protection locked="0"/>
    </xf>
    <xf numFmtId="3" fontId="26" fillId="3" borderId="1" xfId="1" applyNumberFormat="1" applyFont="1" applyFill="1" applyBorder="1" applyProtection="1">
      <protection locked="0"/>
    </xf>
    <xf numFmtId="3" fontId="20" fillId="3" borderId="1" xfId="1" applyNumberFormat="1" applyFont="1" applyFill="1" applyBorder="1" applyProtection="1">
      <protection locked="0"/>
    </xf>
    <xf numFmtId="0" fontId="28" fillId="2" borderId="3" xfId="1" applyFont="1" applyFill="1" applyBorder="1" applyAlignment="1" applyProtection="1">
      <alignment vertical="top" wrapText="1"/>
    </xf>
    <xf numFmtId="0" fontId="28" fillId="2" borderId="4" xfId="1" applyFont="1" applyFill="1" applyBorder="1" applyAlignment="1" applyProtection="1">
      <alignment horizontal="center" vertical="top" wrapText="1"/>
      <protection locked="0"/>
    </xf>
    <xf numFmtId="3" fontId="29" fillId="3" borderId="1" xfId="1" applyNumberFormat="1" applyFont="1" applyFill="1" applyBorder="1" applyAlignment="1" applyProtection="1">
      <alignment vertical="top"/>
    </xf>
    <xf numFmtId="3" fontId="28" fillId="3" borderId="1" xfId="1" applyNumberFormat="1" applyFont="1" applyFill="1" applyBorder="1" applyAlignment="1" applyProtection="1">
      <alignment vertical="top"/>
    </xf>
    <xf numFmtId="0" fontId="15" fillId="2" borderId="0" xfId="2" applyFont="1" applyFill="1" applyProtection="1">
      <protection locked="0"/>
    </xf>
    <xf numFmtId="4" fontId="14" fillId="2" borderId="0" xfId="2" applyNumberFormat="1" applyFont="1" applyFill="1" applyProtection="1">
      <protection locked="0"/>
    </xf>
    <xf numFmtId="3" fontId="29" fillId="3" borderId="1" xfId="1" applyNumberFormat="1" applyFont="1" applyFill="1" applyBorder="1" applyAlignment="1" applyProtection="1">
      <alignment vertical="top"/>
      <protection locked="0"/>
    </xf>
    <xf numFmtId="3" fontId="28" fillId="3" borderId="1" xfId="1" applyNumberFormat="1" applyFont="1" applyFill="1" applyBorder="1" applyAlignment="1" applyProtection="1">
      <alignment vertical="top"/>
      <protection locked="0"/>
    </xf>
    <xf numFmtId="4" fontId="15" fillId="2" borderId="0" xfId="2" applyNumberFormat="1" applyFont="1" applyFill="1" applyProtection="1">
      <protection locked="0"/>
    </xf>
    <xf numFmtId="3" fontId="30" fillId="3" borderId="1" xfId="1" applyNumberFormat="1" applyFont="1" applyFill="1" applyBorder="1" applyProtection="1">
      <protection locked="0"/>
    </xf>
    <xf numFmtId="49" fontId="28" fillId="2" borderId="4" xfId="1" applyNumberFormat="1" applyFont="1" applyFill="1" applyBorder="1" applyAlignment="1" applyProtection="1">
      <alignment horizontal="center" vertical="top" wrapText="1"/>
      <protection locked="0"/>
    </xf>
    <xf numFmtId="0" fontId="28" fillId="3" borderId="1" xfId="1" applyFont="1" applyFill="1" applyBorder="1" applyProtection="1">
      <protection locked="0"/>
    </xf>
    <xf numFmtId="3" fontId="28" fillId="3" borderId="1" xfId="1" applyNumberFormat="1" applyFont="1" applyFill="1" applyBorder="1" applyProtection="1">
      <protection locked="0"/>
    </xf>
    <xf numFmtId="3" fontId="30" fillId="3" borderId="1" xfId="1" applyNumberFormat="1" applyFont="1" applyFill="1" applyBorder="1" applyAlignment="1" applyProtection="1">
      <alignment vertical="top"/>
    </xf>
    <xf numFmtId="49" fontId="20" fillId="2" borderId="5" xfId="1" applyNumberFormat="1" applyFont="1" applyFill="1" applyBorder="1" applyAlignment="1" applyProtection="1">
      <alignment horizontal="center" vertical="top" wrapText="1"/>
      <protection locked="0"/>
    </xf>
    <xf numFmtId="0" fontId="31" fillId="2" borderId="3" xfId="1" applyFont="1" applyFill="1" applyBorder="1" applyAlignment="1" applyProtection="1">
      <alignment vertical="top" wrapText="1"/>
    </xf>
    <xf numFmtId="3" fontId="31" fillId="3" borderId="1" xfId="1" applyNumberFormat="1" applyFont="1" applyFill="1" applyBorder="1" applyProtection="1">
      <protection locked="0"/>
    </xf>
    <xf numFmtId="3" fontId="20" fillId="2" borderId="1" xfId="1" applyNumberFormat="1" applyFont="1" applyFill="1" applyBorder="1" applyAlignment="1" applyProtection="1">
      <alignment vertical="top"/>
    </xf>
    <xf numFmtId="3" fontId="26" fillId="3" borderId="1" xfId="1" applyNumberFormat="1" applyFont="1" applyFill="1" applyBorder="1" applyProtection="1"/>
    <xf numFmtId="3" fontId="20" fillId="3" borderId="1" xfId="1" applyNumberFormat="1" applyFont="1" applyFill="1" applyBorder="1" applyProtection="1"/>
    <xf numFmtId="49" fontId="28" fillId="2" borderId="5" xfId="1" applyNumberFormat="1" applyFont="1" applyFill="1" applyBorder="1" applyAlignment="1" applyProtection="1">
      <alignment horizontal="center" vertical="top" wrapText="1"/>
      <protection locked="0"/>
    </xf>
    <xf numFmtId="3" fontId="29" fillId="3" borderId="1" xfId="1" applyNumberFormat="1" applyFont="1" applyFill="1" applyBorder="1" applyProtection="1">
      <protection locked="0"/>
    </xf>
    <xf numFmtId="0" fontId="20" fillId="2" borderId="1" xfId="1" applyFont="1" applyFill="1" applyBorder="1" applyAlignment="1" applyProtection="1">
      <alignment vertical="top" wrapText="1"/>
    </xf>
    <xf numFmtId="49" fontId="20" fillId="2" borderId="1" xfId="1" applyNumberFormat="1" applyFont="1" applyFill="1" applyBorder="1" applyAlignment="1" applyProtection="1">
      <alignment horizontal="center"/>
      <protection locked="0"/>
    </xf>
    <xf numFmtId="0" fontId="31" fillId="2" borderId="1" xfId="1" applyFont="1" applyFill="1" applyBorder="1" applyAlignment="1" applyProtection="1">
      <alignment vertical="top" wrapText="1"/>
    </xf>
    <xf numFmtId="0" fontId="20" fillId="3" borderId="1" xfId="1" applyFont="1" applyFill="1" applyBorder="1" applyProtection="1">
      <protection locked="0"/>
    </xf>
    <xf numFmtId="0" fontId="20" fillId="2" borderId="1" xfId="1" applyFont="1" applyFill="1" applyBorder="1" applyProtection="1">
      <protection locked="0"/>
    </xf>
    <xf numFmtId="3" fontId="31" fillId="2" borderId="1" xfId="1" applyNumberFormat="1" applyFont="1" applyFill="1" applyBorder="1" applyProtection="1">
      <protection locked="0"/>
    </xf>
    <xf numFmtId="0" fontId="14" fillId="2" borderId="0" xfId="1" applyFont="1" applyFill="1" applyAlignment="1" applyProtection="1">
      <alignment horizontal="left" wrapText="1"/>
      <protection locked="0"/>
    </xf>
    <xf numFmtId="0" fontId="14" fillId="2" borderId="0" xfId="1" applyFont="1" applyFill="1" applyAlignment="1" applyProtection="1">
      <alignment horizontal="left" wrapText="1"/>
      <protection locked="0"/>
    </xf>
    <xf numFmtId="0" fontId="24" fillId="2" borderId="0" xfId="1" applyFont="1" applyFill="1" applyAlignment="1" applyProtection="1">
      <alignment horizontal="left" wrapText="1"/>
      <protection locked="0"/>
    </xf>
    <xf numFmtId="0" fontId="31" fillId="2" borderId="0" xfId="5" applyFont="1" applyFill="1" applyAlignment="1" applyProtection="1">
      <protection locked="0"/>
    </xf>
    <xf numFmtId="0" fontId="32" fillId="2" borderId="0" xfId="5" applyFont="1" applyFill="1" applyProtection="1">
      <protection locked="0"/>
    </xf>
    <xf numFmtId="0" fontId="33" fillId="3" borderId="0" xfId="5" applyFont="1" applyFill="1" applyProtection="1">
      <protection locked="0"/>
    </xf>
    <xf numFmtId="14" fontId="33" fillId="3" borderId="0" xfId="5" applyNumberFormat="1" applyFont="1" applyFill="1" applyProtection="1">
      <protection locked="0"/>
    </xf>
    <xf numFmtId="0" fontId="34" fillId="2" borderId="0" xfId="1" applyFont="1" applyFill="1" applyProtection="1">
      <protection locked="0"/>
    </xf>
    <xf numFmtId="3" fontId="34" fillId="2" borderId="0" xfId="1" applyNumberFormat="1" applyFont="1" applyFill="1" applyProtection="1">
      <protection locked="0"/>
    </xf>
    <xf numFmtId="0" fontId="16" fillId="2" borderId="0" xfId="5" applyFont="1" applyFill="1" applyAlignment="1" applyProtection="1">
      <alignment wrapText="1"/>
      <protection locked="0"/>
    </xf>
    <xf numFmtId="0" fontId="9" fillId="2" borderId="0" xfId="5" applyFont="1" applyFill="1" applyProtection="1">
      <protection locked="0"/>
    </xf>
    <xf numFmtId="0" fontId="25" fillId="3" borderId="0" xfId="5" applyFont="1" applyFill="1" applyProtection="1">
      <protection locked="0"/>
    </xf>
    <xf numFmtId="0" fontId="8" fillId="2" borderId="0" xfId="5" applyFont="1" applyFill="1" applyProtection="1">
      <protection locked="0"/>
    </xf>
    <xf numFmtId="0" fontId="8" fillId="2" borderId="0" xfId="5" applyFont="1" applyFill="1" applyAlignment="1" applyProtection="1">
      <alignment wrapText="1"/>
      <protection locked="0"/>
    </xf>
    <xf numFmtId="0" fontId="8" fillId="2" borderId="0" xfId="5" applyFont="1" applyFill="1" applyAlignment="1" applyProtection="1">
      <alignment horizontal="left" wrapText="1"/>
      <protection locked="0"/>
    </xf>
  </cellXfs>
  <cellStyles count="40">
    <cellStyle name="Euro" xfId="6"/>
    <cellStyle name="S0" xfId="7"/>
    <cellStyle name="S1" xfId="8"/>
    <cellStyle name="S19" xfId="9"/>
    <cellStyle name="S2" xfId="10"/>
    <cellStyle name="S3" xfId="11"/>
    <cellStyle name="S8" xfId="12"/>
    <cellStyle name="Гиперссылка 2" xfId="13"/>
    <cellStyle name="Обычный" xfId="0" builtinId="0"/>
    <cellStyle name="Обычный 2" xfId="5"/>
    <cellStyle name="Обычный 2 2" xfId="14"/>
    <cellStyle name="Обычный 2 3" xfId="15"/>
    <cellStyle name="Обычный 2 4" xfId="16"/>
    <cellStyle name="Обычный 3" xfId="4"/>
    <cellStyle name="Обычный 3 2" xfId="17"/>
    <cellStyle name="Обычный 4" xfId="18"/>
    <cellStyle name="Обычный 5" xfId="19"/>
    <cellStyle name="Обычный_I0000609Айнаш" xfId="1"/>
    <cellStyle name="Обычный_I0000709" xfId="2"/>
    <cellStyle name="Обычный_Приложения к Правилам по ИК_рус" xfId="3"/>
    <cellStyle name="Процентный 2" xfId="20"/>
    <cellStyle name="Процентный 3" xfId="21"/>
    <cellStyle name="Стиль 1" xfId="22"/>
    <cellStyle name="Финансовый 2" xfId="23"/>
    <cellStyle name="Финансовый 2 2" xfId="24"/>
    <cellStyle name="Финансовый 2 3" xfId="25"/>
    <cellStyle name="Финансовый 2 4" xfId="26"/>
    <cellStyle name="Финансовый 2 5" xfId="27"/>
    <cellStyle name="Финансовый 2 6" xfId="28"/>
    <cellStyle name="Финансовый 3" xfId="29"/>
    <cellStyle name="Финансовый 3 2" xfId="30"/>
    <cellStyle name="Финансовый 3 2 2" xfId="31"/>
    <cellStyle name="Финансовый 3 2 3" xfId="32"/>
    <cellStyle name="Финансовый 4" xfId="33"/>
    <cellStyle name="Финансовый 5" xfId="34"/>
    <cellStyle name="Финансовый 6" xfId="35"/>
    <cellStyle name="Финансовый 7" xfId="36"/>
    <cellStyle name="Финансовый 8" xfId="37"/>
    <cellStyle name="Финансовый 8 2" xfId="38"/>
    <cellStyle name="Финансовый 9" xfId="3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058;&#1040;&#1057;_K1_01.10.2016_&#1050;&#1060;&#1053;%20&#1089;&#1074;&#1086;&#1076;_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41;&#1069;&#1050;\&#1054;&#1058;&#1063;&#1045;&#1058;&#1067;\165%20&#1055;&#1054;&#1057;&#1058;&#1040;&#1053;&#1054;&#1042;&#1051;&#1045;&#1053;&#1048;&#1045;\2013\165%20&#1054;&#1058;&#1063;&#1045;&#1058;_&#1040;&#1055;&#1056;&#1045;&#1051;&#1068;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_abdykarimov\&#1056;&#1072;&#1073;&#1086;&#1095;&#1080;&#1081;%20&#1089;&#1090;&#1086;&#1083;\&#1087;&#1088;&#1080;&#1083;&#1086;&#1078;&#1077;&#1085;&#1080;&#1077;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1"/>
      <sheetName val="ф2"/>
      <sheetName val="Приложение 4"/>
      <sheetName val="Приложение 5"/>
      <sheetName val="8 пр УИП БД (2)"/>
      <sheetName val="Пруд УИП БД (2)"/>
      <sheetName val="оборотка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РИЛ2ф1-2-3-4-5"/>
      <sheetName val="ПРИЛ3"/>
      <sheetName val="ПРИЛ4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прил1"/>
      <sheetName val="прил2"/>
      <sheetName val="прил3"/>
      <sheetName val="прил4"/>
      <sheetName val="прил5"/>
      <sheetName val="прил6"/>
      <sheetName val="прил7"/>
      <sheetName val="прил8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H130"/>
  <sheetViews>
    <sheetView tabSelected="1" view="pageBreakPreview" zoomScale="85" zoomScaleSheetLayoutView="85" workbookViewId="0">
      <selection activeCell="A19" sqref="A19"/>
    </sheetView>
  </sheetViews>
  <sheetFormatPr defaultRowHeight="12.75"/>
  <cols>
    <col min="1" max="1" width="77" style="1" customWidth="1"/>
    <col min="2" max="2" width="12.140625" style="1" customWidth="1"/>
    <col min="3" max="3" width="15.85546875" style="71" customWidth="1"/>
    <col min="4" max="4" width="17.7109375" style="1" customWidth="1"/>
    <col min="5" max="5" width="19" style="1" customWidth="1"/>
    <col min="6" max="6" width="11.28515625" style="1" bestFit="1" customWidth="1"/>
    <col min="7" max="7" width="15.85546875" style="1" bestFit="1" customWidth="1"/>
    <col min="8" max="8" width="30.85546875" style="1" customWidth="1"/>
    <col min="9" max="16384" width="9.140625" style="1"/>
  </cols>
  <sheetData>
    <row r="1" spans="1:7" ht="68.25" customHeight="1">
      <c r="C1" s="2" t="s">
        <v>0</v>
      </c>
      <c r="D1" s="3"/>
    </row>
    <row r="2" spans="1:7" ht="21" customHeight="1">
      <c r="C2" s="4"/>
      <c r="D2" s="5" t="s">
        <v>1</v>
      </c>
    </row>
    <row r="3" spans="1:7" s="7" customFormat="1" ht="14.25">
      <c r="A3" s="6" t="s">
        <v>2</v>
      </c>
      <c r="B3" s="6"/>
      <c r="C3" s="6"/>
      <c r="D3" s="6"/>
    </row>
    <row r="4" spans="1:7" s="7" customFormat="1" ht="14.25">
      <c r="A4" s="8" t="s">
        <v>3</v>
      </c>
      <c r="B4" s="8"/>
      <c r="C4" s="8"/>
      <c r="D4" s="8"/>
    </row>
    <row r="5" spans="1:7" s="7" customFormat="1" ht="15">
      <c r="A5" s="9" t="s">
        <v>4</v>
      </c>
      <c r="B5" s="9"/>
      <c r="C5" s="9"/>
      <c r="D5" s="9"/>
    </row>
    <row r="6" spans="1:7" s="7" customFormat="1" ht="15">
      <c r="A6" s="9" t="s">
        <v>5</v>
      </c>
      <c r="B6" s="9"/>
      <c r="C6" s="9"/>
      <c r="D6" s="9"/>
    </row>
    <row r="7" spans="1:7" s="13" customFormat="1">
      <c r="A7" s="10"/>
      <c r="B7" s="10"/>
      <c r="C7" s="11"/>
      <c r="D7" s="12" t="s">
        <v>6</v>
      </c>
    </row>
    <row r="8" spans="1:7" ht="38.25">
      <c r="A8" s="14" t="s">
        <v>7</v>
      </c>
      <c r="B8" s="14" t="s">
        <v>8</v>
      </c>
      <c r="C8" s="15" t="s">
        <v>9</v>
      </c>
      <c r="D8" s="14" t="s">
        <v>10</v>
      </c>
    </row>
    <row r="9" spans="1:7">
      <c r="A9" s="16">
        <v>1</v>
      </c>
      <c r="B9" s="16">
        <v>2</v>
      </c>
      <c r="C9" s="17">
        <v>3</v>
      </c>
      <c r="D9" s="16">
        <v>4</v>
      </c>
    </row>
    <row r="10" spans="1:7">
      <c r="A10" s="18" t="s">
        <v>11</v>
      </c>
      <c r="B10" s="19"/>
      <c r="C10" s="20"/>
      <c r="D10" s="21"/>
    </row>
    <row r="11" spans="1:7">
      <c r="A11" s="22" t="s">
        <v>12</v>
      </c>
      <c r="B11" s="23">
        <v>1</v>
      </c>
      <c r="C11" s="24">
        <f>C13+C14</f>
        <v>2911185</v>
      </c>
      <c r="D11" s="24">
        <v>20859955</v>
      </c>
      <c r="G11" s="25">
        <v>19839.419999999998</v>
      </c>
    </row>
    <row r="12" spans="1:7" s="29" customFormat="1">
      <c r="A12" s="26" t="s">
        <v>13</v>
      </c>
      <c r="B12" s="27"/>
      <c r="C12" s="28"/>
      <c r="D12" s="28"/>
      <c r="G12" s="30">
        <v>11694178.85</v>
      </c>
    </row>
    <row r="13" spans="1:7" s="29" customFormat="1">
      <c r="A13" s="31" t="s">
        <v>14</v>
      </c>
      <c r="B13" s="32" t="s">
        <v>15</v>
      </c>
      <c r="C13" s="28">
        <v>0</v>
      </c>
      <c r="D13" s="28">
        <v>26</v>
      </c>
      <c r="G13" s="30"/>
    </row>
    <row r="14" spans="1:7" s="29" customFormat="1" ht="25.5">
      <c r="A14" s="26" t="s">
        <v>16</v>
      </c>
      <c r="B14" s="32" t="s">
        <v>17</v>
      </c>
      <c r="C14" s="28">
        <v>2911185</v>
      </c>
      <c r="D14" s="28">
        <v>20859929</v>
      </c>
      <c r="G14" s="30">
        <v>14814226580.91</v>
      </c>
    </row>
    <row r="15" spans="1:7">
      <c r="A15" s="33" t="s">
        <v>18</v>
      </c>
      <c r="B15" s="23">
        <v>2</v>
      </c>
      <c r="C15" s="24"/>
      <c r="D15" s="24"/>
      <c r="G15" s="25"/>
    </row>
    <row r="16" spans="1:7">
      <c r="A16" s="33" t="s">
        <v>19</v>
      </c>
      <c r="B16" s="23">
        <v>3</v>
      </c>
      <c r="C16" s="24">
        <v>0</v>
      </c>
      <c r="D16" s="24">
        <v>1361530</v>
      </c>
      <c r="E16" s="1" t="s">
        <v>20</v>
      </c>
      <c r="F16" s="34">
        <v>541609</v>
      </c>
    </row>
    <row r="17" spans="1:8" s="29" customFormat="1">
      <c r="A17" s="35" t="s">
        <v>21</v>
      </c>
      <c r="B17" s="27"/>
      <c r="C17" s="28"/>
      <c r="D17" s="28"/>
      <c r="G17" s="30"/>
    </row>
    <row r="18" spans="1:8" s="29" customFormat="1">
      <c r="A18" s="35" t="s">
        <v>22</v>
      </c>
      <c r="B18" s="32" t="s">
        <v>23</v>
      </c>
      <c r="C18" s="28">
        <v>0</v>
      </c>
      <c r="D18" s="28">
        <v>1490</v>
      </c>
      <c r="G18" s="30"/>
    </row>
    <row r="19" spans="1:8">
      <c r="A19" s="33" t="s">
        <v>24</v>
      </c>
      <c r="B19" s="23">
        <v>4</v>
      </c>
      <c r="C19" s="24">
        <v>2972276</v>
      </c>
      <c r="D19" s="24">
        <v>596000</v>
      </c>
      <c r="E19" s="1" t="s">
        <v>25</v>
      </c>
    </row>
    <row r="20" spans="1:8" s="29" customFormat="1">
      <c r="A20" s="35" t="s">
        <v>21</v>
      </c>
      <c r="B20" s="32"/>
      <c r="C20" s="28"/>
      <c r="D20" s="28"/>
      <c r="G20" s="30"/>
    </row>
    <row r="21" spans="1:8" s="29" customFormat="1">
      <c r="A21" s="35" t="s">
        <v>22</v>
      </c>
      <c r="B21" s="32" t="s">
        <v>26</v>
      </c>
      <c r="C21" s="28">
        <v>1275</v>
      </c>
      <c r="D21" s="28">
        <v>0</v>
      </c>
      <c r="G21" s="30"/>
    </row>
    <row r="22" spans="1:8" ht="25.5">
      <c r="A22" s="33" t="s">
        <v>27</v>
      </c>
      <c r="B22" s="23">
        <v>5</v>
      </c>
      <c r="C22" s="24">
        <v>6289091</v>
      </c>
      <c r="D22" s="24">
        <v>4552582</v>
      </c>
      <c r="E22" s="1" t="s">
        <v>28</v>
      </c>
      <c r="F22" s="34" t="e">
        <f>C22-#REF!</f>
        <v>#REF!</v>
      </c>
      <c r="G22" s="25"/>
    </row>
    <row r="23" spans="1:8" s="29" customFormat="1">
      <c r="A23" s="35" t="s">
        <v>22</v>
      </c>
      <c r="B23" s="32" t="s">
        <v>29</v>
      </c>
      <c r="C23" s="28">
        <v>128930</v>
      </c>
      <c r="D23" s="28">
        <v>54445</v>
      </c>
      <c r="F23" s="36"/>
      <c r="G23" s="30"/>
    </row>
    <row r="24" spans="1:8" ht="25.5">
      <c r="A24" s="33" t="s">
        <v>30</v>
      </c>
      <c r="B24" s="23">
        <v>6</v>
      </c>
      <c r="C24" s="24">
        <v>601396</v>
      </c>
      <c r="D24" s="24">
        <v>15480</v>
      </c>
      <c r="E24" s="1" t="s">
        <v>31</v>
      </c>
      <c r="F24" s="34" t="e">
        <f>C24-#REF!</f>
        <v>#REF!</v>
      </c>
    </row>
    <row r="25" spans="1:8" s="29" customFormat="1">
      <c r="A25" s="35" t="s">
        <v>21</v>
      </c>
      <c r="B25" s="32"/>
      <c r="C25" s="28"/>
      <c r="D25" s="28"/>
      <c r="F25" s="36"/>
      <c r="G25" s="30"/>
    </row>
    <row r="26" spans="1:8" s="29" customFormat="1">
      <c r="A26" s="35" t="s">
        <v>22</v>
      </c>
      <c r="B26" s="32" t="s">
        <v>32</v>
      </c>
      <c r="C26" s="28">
        <v>0</v>
      </c>
      <c r="D26" s="28">
        <v>0</v>
      </c>
      <c r="F26" s="36"/>
      <c r="G26" s="30"/>
    </row>
    <row r="27" spans="1:8">
      <c r="A27" s="33" t="s">
        <v>33</v>
      </c>
      <c r="B27" s="37" t="s">
        <v>34</v>
      </c>
      <c r="C27" s="24"/>
      <c r="D27" s="24"/>
      <c r="E27" s="1" t="s">
        <v>35</v>
      </c>
    </row>
    <row r="28" spans="1:8" s="29" customFormat="1">
      <c r="A28" s="35" t="s">
        <v>21</v>
      </c>
      <c r="B28" s="32"/>
      <c r="C28" s="28"/>
      <c r="D28" s="28"/>
      <c r="F28" s="36"/>
      <c r="G28" s="30"/>
    </row>
    <row r="29" spans="1:8" s="29" customFormat="1">
      <c r="A29" s="35" t="s">
        <v>22</v>
      </c>
      <c r="B29" s="32" t="s">
        <v>36</v>
      </c>
      <c r="C29" s="28"/>
      <c r="D29" s="28"/>
      <c r="F29" s="36"/>
      <c r="G29" s="30"/>
    </row>
    <row r="30" spans="1:8">
      <c r="A30" s="33" t="s">
        <v>37</v>
      </c>
      <c r="B30" s="23">
        <v>8</v>
      </c>
      <c r="C30" s="24"/>
      <c r="D30" s="24"/>
      <c r="F30" s="34">
        <f>C22+C51+C54</f>
        <v>6289091</v>
      </c>
      <c r="H30" s="38">
        <v>336840.2</v>
      </c>
    </row>
    <row r="31" spans="1:8">
      <c r="A31" s="33" t="s">
        <v>38</v>
      </c>
      <c r="B31" s="23">
        <v>9</v>
      </c>
      <c r="C31" s="24">
        <v>1794817</v>
      </c>
      <c r="D31" s="24">
        <v>11102762</v>
      </c>
      <c r="E31" s="1" t="s">
        <v>39</v>
      </c>
      <c r="H31" s="38">
        <v>318628.45</v>
      </c>
    </row>
    <row r="32" spans="1:8">
      <c r="A32" s="33" t="s">
        <v>40</v>
      </c>
      <c r="B32" s="23">
        <v>10</v>
      </c>
      <c r="C32" s="24">
        <v>832</v>
      </c>
      <c r="D32" s="24">
        <v>764</v>
      </c>
      <c r="H32" s="38">
        <v>392241.15</v>
      </c>
    </row>
    <row r="33" spans="1:8">
      <c r="A33" s="33" t="s">
        <v>41</v>
      </c>
      <c r="B33" s="23">
        <v>11</v>
      </c>
      <c r="C33" s="24"/>
      <c r="D33" s="24"/>
      <c r="H33" s="38">
        <v>187218.5</v>
      </c>
    </row>
    <row r="34" spans="1:8">
      <c r="A34" s="39" t="s">
        <v>42</v>
      </c>
      <c r="B34" s="23">
        <v>12</v>
      </c>
      <c r="C34" s="24">
        <v>2520</v>
      </c>
      <c r="D34" s="24">
        <v>2990</v>
      </c>
    </row>
    <row r="35" spans="1:8">
      <c r="A35" s="33" t="s">
        <v>43</v>
      </c>
      <c r="B35" s="23">
        <v>13</v>
      </c>
      <c r="C35" s="24">
        <v>0</v>
      </c>
      <c r="D35" s="24">
        <v>0</v>
      </c>
      <c r="H35" s="38">
        <v>608683</v>
      </c>
    </row>
    <row r="36" spans="1:8">
      <c r="A36" s="33" t="s">
        <v>44</v>
      </c>
      <c r="B36" s="23">
        <v>14</v>
      </c>
      <c r="C36" s="24">
        <f>33414-C37-C18-C21-2</f>
        <v>19145</v>
      </c>
      <c r="D36" s="24">
        <f>7642-D37</f>
        <v>1182</v>
      </c>
    </row>
    <row r="37" spans="1:8">
      <c r="A37" s="33" t="s">
        <v>45</v>
      </c>
      <c r="B37" s="23">
        <v>15</v>
      </c>
      <c r="C37" s="24">
        <f>SUM(C39,C42:C49)</f>
        <v>12992</v>
      </c>
      <c r="D37" s="24">
        <f>SUM(D39,D42:D49)</f>
        <v>6460</v>
      </c>
      <c r="E37" s="40" t="b">
        <f>C37&gt;=C47+C48</f>
        <v>1</v>
      </c>
      <c r="F37" s="40" t="b">
        <f>D37&gt;=D47+D48</f>
        <v>1</v>
      </c>
    </row>
    <row r="38" spans="1:8" s="29" customFormat="1">
      <c r="A38" s="41" t="s">
        <v>21</v>
      </c>
      <c r="B38" s="27"/>
      <c r="C38" s="28"/>
      <c r="D38" s="28"/>
    </row>
    <row r="39" spans="1:8" s="29" customFormat="1">
      <c r="A39" s="41" t="s">
        <v>46</v>
      </c>
      <c r="B39" s="32" t="s">
        <v>47</v>
      </c>
      <c r="C39" s="28"/>
      <c r="D39" s="28"/>
    </row>
    <row r="40" spans="1:8" s="29" customFormat="1">
      <c r="A40" s="41" t="s">
        <v>48</v>
      </c>
      <c r="B40" s="32" t="s">
        <v>49</v>
      </c>
      <c r="C40" s="28"/>
      <c r="D40" s="28"/>
    </row>
    <row r="41" spans="1:8" s="29" customFormat="1">
      <c r="A41" s="41" t="s">
        <v>50</v>
      </c>
      <c r="B41" s="32" t="s">
        <v>51</v>
      </c>
      <c r="C41" s="28"/>
      <c r="D41" s="28"/>
    </row>
    <row r="42" spans="1:8" s="29" customFormat="1">
      <c r="A42" s="41" t="s">
        <v>52</v>
      </c>
      <c r="B42" s="32" t="s">
        <v>53</v>
      </c>
      <c r="C42" s="28">
        <v>1695</v>
      </c>
      <c r="D42" s="28">
        <v>285</v>
      </c>
    </row>
    <row r="43" spans="1:8" s="29" customFormat="1">
      <c r="A43" s="41" t="s">
        <v>54</v>
      </c>
      <c r="B43" s="32" t="s">
        <v>55</v>
      </c>
      <c r="C43" s="28"/>
      <c r="D43" s="28"/>
    </row>
    <row r="44" spans="1:8" s="29" customFormat="1">
      <c r="A44" s="41" t="s">
        <v>56</v>
      </c>
      <c r="B44" s="32" t="s">
        <v>57</v>
      </c>
      <c r="C44" s="28">
        <f>10878</f>
        <v>10878</v>
      </c>
      <c r="D44" s="28">
        <v>5856</v>
      </c>
    </row>
    <row r="45" spans="1:8" s="29" customFormat="1">
      <c r="A45" s="41" t="s">
        <v>58</v>
      </c>
      <c r="B45" s="32" t="s">
        <v>59</v>
      </c>
      <c r="C45" s="28">
        <v>419</v>
      </c>
      <c r="D45" s="28">
        <v>319</v>
      </c>
    </row>
    <row r="46" spans="1:8" s="29" customFormat="1">
      <c r="A46" s="41" t="s">
        <v>60</v>
      </c>
      <c r="B46" s="32" t="s">
        <v>61</v>
      </c>
      <c r="C46" s="28"/>
      <c r="D46" s="28"/>
    </row>
    <row r="47" spans="1:8" s="29" customFormat="1">
      <c r="A47" s="41" t="s">
        <v>62</v>
      </c>
      <c r="B47" s="32" t="s">
        <v>63</v>
      </c>
      <c r="C47" s="28"/>
      <c r="D47" s="28"/>
    </row>
    <row r="48" spans="1:8" s="29" customFormat="1">
      <c r="A48" s="35" t="s">
        <v>64</v>
      </c>
      <c r="B48" s="32" t="s">
        <v>65</v>
      </c>
      <c r="C48" s="28"/>
      <c r="D48" s="28"/>
    </row>
    <row r="49" spans="1:8" s="29" customFormat="1">
      <c r="A49" s="35" t="s">
        <v>66</v>
      </c>
      <c r="B49" s="32" t="s">
        <v>67</v>
      </c>
      <c r="C49" s="28"/>
      <c r="D49" s="28"/>
    </row>
    <row r="50" spans="1:8">
      <c r="A50" s="33" t="s">
        <v>68</v>
      </c>
      <c r="B50" s="37" t="s">
        <v>69</v>
      </c>
      <c r="C50" s="24"/>
      <c r="D50" s="24"/>
    </row>
    <row r="51" spans="1:8" s="29" customFormat="1">
      <c r="A51" s="35" t="s">
        <v>21</v>
      </c>
      <c r="B51" s="32"/>
      <c r="C51" s="28"/>
      <c r="D51" s="28"/>
      <c r="F51" s="36"/>
    </row>
    <row r="52" spans="1:8" s="29" customFormat="1">
      <c r="A52" s="35" t="s">
        <v>70</v>
      </c>
      <c r="B52" s="32" t="s">
        <v>71</v>
      </c>
      <c r="C52" s="28"/>
      <c r="D52" s="28"/>
      <c r="F52" s="36"/>
    </row>
    <row r="53" spans="1:8" s="29" customFormat="1">
      <c r="A53" s="35" t="s">
        <v>72</v>
      </c>
      <c r="B53" s="32" t="s">
        <v>73</v>
      </c>
      <c r="C53" s="28"/>
      <c r="D53" s="28"/>
    </row>
    <row r="54" spans="1:8" s="29" customFormat="1">
      <c r="A54" s="35" t="s">
        <v>74</v>
      </c>
      <c r="B54" s="32" t="s">
        <v>75</v>
      </c>
      <c r="C54" s="28"/>
      <c r="D54" s="28"/>
    </row>
    <row r="55" spans="1:8" s="29" customFormat="1">
      <c r="A55" s="35" t="s">
        <v>76</v>
      </c>
      <c r="B55" s="32" t="s">
        <v>77</v>
      </c>
      <c r="C55" s="28"/>
      <c r="D55" s="28"/>
      <c r="F55" s="36"/>
    </row>
    <row r="56" spans="1:8">
      <c r="A56" s="33" t="s">
        <v>78</v>
      </c>
      <c r="B56" s="23">
        <v>17</v>
      </c>
      <c r="C56" s="24">
        <v>8029</v>
      </c>
      <c r="D56" s="24">
        <v>99</v>
      </c>
      <c r="H56" s="38">
        <v>246878547.28999999</v>
      </c>
    </row>
    <row r="57" spans="1:8">
      <c r="A57" s="33" t="s">
        <v>79</v>
      </c>
      <c r="B57" s="23">
        <v>18</v>
      </c>
      <c r="C57" s="24">
        <v>6998</v>
      </c>
      <c r="D57" s="24">
        <v>6998</v>
      </c>
      <c r="H57" s="38">
        <v>96732027.689999998</v>
      </c>
    </row>
    <row r="58" spans="1:8">
      <c r="A58" s="33" t="s">
        <v>80</v>
      </c>
      <c r="B58" s="23">
        <v>19</v>
      </c>
      <c r="C58" s="24">
        <v>34537</v>
      </c>
      <c r="D58" s="24">
        <v>3259</v>
      </c>
      <c r="H58" s="38"/>
    </row>
    <row r="59" spans="1:8">
      <c r="A59" s="33" t="s">
        <v>81</v>
      </c>
      <c r="B59" s="23">
        <v>20</v>
      </c>
      <c r="C59" s="24"/>
      <c r="D59" s="24"/>
      <c r="F59" s="34">
        <f>C60-F60</f>
        <v>14653818</v>
      </c>
      <c r="H59" s="38">
        <v>39118003.210000001</v>
      </c>
    </row>
    <row r="60" spans="1:8">
      <c r="A60" s="42" t="s">
        <v>82</v>
      </c>
      <c r="B60" s="23">
        <v>21</v>
      </c>
      <c r="C60" s="43">
        <f>C11+C15+C16+C19+C22+C24+C27+C30+C31+C32+C33+C34+C35+C36+C37+C50+C56+C57+C58+C59</f>
        <v>14653818</v>
      </c>
      <c r="D60" s="43">
        <f>D11+D15+D16+D19+D22+D24+D27+D30+D31+D32+D33+D34+D35+D36+D37+D50+D56+D57+D58+D59</f>
        <v>38510061</v>
      </c>
      <c r="E60" s="34" t="s">
        <v>83</v>
      </c>
      <c r="F60" s="44"/>
      <c r="G60" s="1">
        <f>SUM(H56:H59)/1000</f>
        <v>382728.57818999997</v>
      </c>
    </row>
    <row r="61" spans="1:8">
      <c r="A61" s="45"/>
      <c r="B61" s="23"/>
      <c r="C61" s="43"/>
      <c r="D61" s="46"/>
      <c r="E61" s="34"/>
    </row>
    <row r="62" spans="1:8">
      <c r="A62" s="47" t="s">
        <v>84</v>
      </c>
      <c r="B62" s="23"/>
      <c r="C62" s="48"/>
      <c r="D62" s="49"/>
    </row>
    <row r="63" spans="1:8">
      <c r="A63" s="33" t="s">
        <v>85</v>
      </c>
      <c r="B63" s="23">
        <v>22</v>
      </c>
      <c r="C63" s="24"/>
      <c r="D63" s="50">
        <v>0</v>
      </c>
      <c r="E63" s="1" t="s">
        <v>86</v>
      </c>
    </row>
    <row r="64" spans="1:8">
      <c r="A64" s="51" t="s">
        <v>87</v>
      </c>
      <c r="B64" s="23">
        <v>23</v>
      </c>
      <c r="C64" s="24"/>
      <c r="D64" s="52"/>
    </row>
    <row r="65" spans="1:8">
      <c r="A65" s="53" t="s">
        <v>88</v>
      </c>
      <c r="B65" s="23">
        <v>24</v>
      </c>
      <c r="C65" s="48"/>
      <c r="D65" s="49"/>
    </row>
    <row r="66" spans="1:8">
      <c r="A66" s="22" t="s">
        <v>89</v>
      </c>
      <c r="B66" s="23">
        <v>25</v>
      </c>
      <c r="C66" s="48"/>
      <c r="D66" s="49"/>
    </row>
    <row r="67" spans="1:8">
      <c r="A67" s="22" t="s">
        <v>90</v>
      </c>
      <c r="B67" s="23">
        <v>26</v>
      </c>
      <c r="C67" s="48"/>
      <c r="D67" s="49"/>
    </row>
    <row r="68" spans="1:8">
      <c r="A68" s="53" t="s">
        <v>91</v>
      </c>
      <c r="B68" s="23">
        <v>27</v>
      </c>
      <c r="C68" s="48"/>
      <c r="D68" s="49"/>
    </row>
    <row r="69" spans="1:8">
      <c r="A69" s="22" t="s">
        <v>92</v>
      </c>
      <c r="B69" s="23">
        <v>28</v>
      </c>
      <c r="C69" s="24">
        <f>8150-C70-C93</f>
        <v>6732</v>
      </c>
      <c r="D69" s="24">
        <f>9801-D70-D93</f>
        <v>329</v>
      </c>
    </row>
    <row r="70" spans="1:8">
      <c r="A70" s="22" t="s">
        <v>93</v>
      </c>
      <c r="B70" s="23">
        <v>29</v>
      </c>
      <c r="C70" s="54">
        <f>SUM(C72:C83)</f>
        <v>917</v>
      </c>
      <c r="D70" s="54">
        <f>SUM(D72:D83)</f>
        <v>1019</v>
      </c>
    </row>
    <row r="71" spans="1:8" s="29" customFormat="1">
      <c r="A71" s="26" t="s">
        <v>21</v>
      </c>
      <c r="B71" s="27"/>
      <c r="C71" s="55"/>
      <c r="D71" s="56"/>
    </row>
    <row r="72" spans="1:8" s="29" customFormat="1">
      <c r="A72" s="26" t="s">
        <v>94</v>
      </c>
      <c r="B72" s="32" t="s">
        <v>95</v>
      </c>
      <c r="C72" s="55"/>
      <c r="D72" s="56"/>
    </row>
    <row r="73" spans="1:8" s="29" customFormat="1">
      <c r="A73" s="26" t="s">
        <v>96</v>
      </c>
      <c r="B73" s="32" t="s">
        <v>97</v>
      </c>
      <c r="C73" s="55"/>
      <c r="D73" s="56"/>
    </row>
    <row r="74" spans="1:8" s="29" customFormat="1">
      <c r="A74" s="26" t="s">
        <v>98</v>
      </c>
      <c r="B74" s="32" t="s">
        <v>99</v>
      </c>
      <c r="C74" s="55"/>
      <c r="D74" s="56"/>
    </row>
    <row r="75" spans="1:8" s="29" customFormat="1">
      <c r="A75" s="26" t="s">
        <v>100</v>
      </c>
      <c r="B75" s="32" t="s">
        <v>101</v>
      </c>
      <c r="C75" s="55"/>
      <c r="D75" s="56"/>
    </row>
    <row r="76" spans="1:8" s="29" customFormat="1">
      <c r="A76" s="26" t="s">
        <v>102</v>
      </c>
      <c r="B76" s="32" t="s">
        <v>103</v>
      </c>
      <c r="C76" s="55"/>
      <c r="D76" s="56"/>
    </row>
    <row r="77" spans="1:8" s="29" customFormat="1">
      <c r="A77" s="26" t="s">
        <v>104</v>
      </c>
      <c r="B77" s="32" t="s">
        <v>105</v>
      </c>
      <c r="C77" s="55"/>
      <c r="D77" s="56"/>
      <c r="H77" s="57"/>
    </row>
    <row r="78" spans="1:8" s="29" customFormat="1">
      <c r="A78" s="26" t="s">
        <v>106</v>
      </c>
      <c r="B78" s="32" t="s">
        <v>107</v>
      </c>
      <c r="C78" s="55">
        <v>16</v>
      </c>
      <c r="D78" s="55">
        <v>9</v>
      </c>
      <c r="H78" s="57"/>
    </row>
    <row r="79" spans="1:8" s="29" customFormat="1">
      <c r="A79" s="26" t="s">
        <v>108</v>
      </c>
      <c r="B79" s="32" t="s">
        <v>109</v>
      </c>
      <c r="C79" s="55"/>
      <c r="D79" s="55"/>
      <c r="H79" s="57"/>
    </row>
    <row r="80" spans="1:8" s="29" customFormat="1">
      <c r="A80" s="26" t="s">
        <v>110</v>
      </c>
      <c r="B80" s="32" t="s">
        <v>111</v>
      </c>
      <c r="C80" s="55"/>
      <c r="D80" s="55"/>
      <c r="H80" s="57"/>
    </row>
    <row r="81" spans="1:8" s="29" customFormat="1">
      <c r="A81" s="26" t="s">
        <v>112</v>
      </c>
      <c r="B81" s="32" t="s">
        <v>113</v>
      </c>
      <c r="C81" s="55">
        <v>873</v>
      </c>
      <c r="D81" s="55">
        <v>985</v>
      </c>
      <c r="G81" s="57"/>
      <c r="H81" s="38"/>
    </row>
    <row r="82" spans="1:8" s="29" customFormat="1">
      <c r="A82" s="26" t="s">
        <v>114</v>
      </c>
      <c r="B82" s="32" t="s">
        <v>115</v>
      </c>
      <c r="C82" s="55">
        <v>28</v>
      </c>
      <c r="D82" s="55">
        <v>25</v>
      </c>
      <c r="G82" s="57"/>
      <c r="H82" s="38"/>
    </row>
    <row r="83" spans="1:8" s="29" customFormat="1">
      <c r="A83" s="26" t="s">
        <v>116</v>
      </c>
      <c r="B83" s="32" t="s">
        <v>117</v>
      </c>
      <c r="C83" s="55"/>
      <c r="D83" s="55"/>
      <c r="G83" s="57"/>
      <c r="H83" s="38"/>
    </row>
    <row r="84" spans="1:8">
      <c r="A84" s="22" t="s">
        <v>118</v>
      </c>
      <c r="B84" s="23">
        <v>30</v>
      </c>
      <c r="C84" s="48"/>
      <c r="D84" s="49"/>
      <c r="G84" s="38"/>
      <c r="H84" s="38"/>
    </row>
    <row r="85" spans="1:8" s="29" customFormat="1">
      <c r="A85" s="26" t="s">
        <v>21</v>
      </c>
      <c r="B85" s="27"/>
      <c r="C85" s="56"/>
      <c r="D85" s="58"/>
      <c r="G85" s="57"/>
      <c r="H85" s="38"/>
    </row>
    <row r="86" spans="1:8" s="29" customFormat="1">
      <c r="A86" s="26" t="s">
        <v>119</v>
      </c>
      <c r="B86" s="32" t="s">
        <v>120</v>
      </c>
      <c r="C86" s="56"/>
      <c r="D86" s="58"/>
      <c r="H86" s="38"/>
    </row>
    <row r="87" spans="1:8" s="29" customFormat="1">
      <c r="A87" s="26" t="s">
        <v>121</v>
      </c>
      <c r="B87" s="32" t="s">
        <v>122</v>
      </c>
      <c r="C87" s="56"/>
      <c r="D87" s="58"/>
      <c r="H87" s="38"/>
    </row>
    <row r="88" spans="1:8" s="29" customFormat="1">
      <c r="A88" s="26" t="s">
        <v>123</v>
      </c>
      <c r="B88" s="32" t="s">
        <v>124</v>
      </c>
      <c r="C88" s="56"/>
      <c r="D88" s="58"/>
      <c r="H88" s="38"/>
    </row>
    <row r="89" spans="1:8" s="29" customFormat="1">
      <c r="A89" s="26" t="s">
        <v>125</v>
      </c>
      <c r="B89" s="32" t="s">
        <v>126</v>
      </c>
      <c r="C89" s="56"/>
      <c r="D89" s="58"/>
      <c r="H89" s="38"/>
    </row>
    <row r="90" spans="1:8">
      <c r="A90" s="33" t="s">
        <v>127</v>
      </c>
      <c r="B90" s="23">
        <v>31</v>
      </c>
      <c r="C90" s="24">
        <v>2336</v>
      </c>
      <c r="D90" s="24">
        <v>2421727</v>
      </c>
      <c r="H90" s="38"/>
    </row>
    <row r="91" spans="1:8">
      <c r="A91" s="33" t="s">
        <v>128</v>
      </c>
      <c r="B91" s="23">
        <v>32</v>
      </c>
      <c r="C91" s="24"/>
      <c r="D91" s="24"/>
      <c r="H91" s="38"/>
    </row>
    <row r="92" spans="1:8">
      <c r="A92" s="33" t="s">
        <v>129</v>
      </c>
      <c r="B92" s="23">
        <v>33</v>
      </c>
      <c r="C92" s="24"/>
      <c r="D92" s="24"/>
      <c r="H92" s="38"/>
    </row>
    <row r="93" spans="1:8">
      <c r="A93" s="33" t="s">
        <v>130</v>
      </c>
      <c r="B93" s="23">
        <v>34</v>
      </c>
      <c r="C93" s="24">
        <v>501</v>
      </c>
      <c r="D93" s="24">
        <v>8453</v>
      </c>
      <c r="H93" s="38"/>
    </row>
    <row r="94" spans="1:8">
      <c r="A94" s="33" t="s">
        <v>131</v>
      </c>
      <c r="B94" s="23">
        <v>35</v>
      </c>
      <c r="C94" s="24"/>
      <c r="D94" s="24"/>
      <c r="E94" s="34"/>
      <c r="H94" s="38"/>
    </row>
    <row r="95" spans="1:8">
      <c r="A95" s="42" t="s">
        <v>132</v>
      </c>
      <c r="B95" s="23">
        <v>36</v>
      </c>
      <c r="C95" s="59">
        <f>C63+C64+C65+C66+C67+C68+C69+C70+C84+C90+C91+C92+C93+C94</f>
        <v>10486</v>
      </c>
      <c r="D95" s="59">
        <f>D63+D64+D65+D66+D67+D68+D69+D70+D84+D90+D91+D92+D93+D94</f>
        <v>2431528</v>
      </c>
      <c r="H95" s="38"/>
    </row>
    <row r="96" spans="1:8">
      <c r="A96" s="42"/>
      <c r="B96" s="23"/>
      <c r="C96" s="24"/>
      <c r="D96" s="52"/>
      <c r="H96" s="38"/>
    </row>
    <row r="97" spans="1:8">
      <c r="A97" s="60" t="s">
        <v>133</v>
      </c>
      <c r="B97" s="23"/>
      <c r="C97" s="61"/>
      <c r="D97" s="62"/>
      <c r="H97" s="38"/>
    </row>
    <row r="98" spans="1:8">
      <c r="A98" s="33" t="s">
        <v>134</v>
      </c>
      <c r="B98" s="23">
        <v>37</v>
      </c>
      <c r="C98" s="24">
        <v>50559902</v>
      </c>
      <c r="D98" s="52">
        <v>50559902</v>
      </c>
      <c r="E98" s="40" t="b">
        <f>C98&gt;=C100+C101</f>
        <v>1</v>
      </c>
      <c r="F98" s="40" t="b">
        <f>D98&gt;=D100+D101</f>
        <v>1</v>
      </c>
      <c r="H98" s="38"/>
    </row>
    <row r="99" spans="1:8" s="29" customFormat="1">
      <c r="A99" s="35" t="s">
        <v>13</v>
      </c>
      <c r="B99" s="27"/>
      <c r="C99" s="28"/>
      <c r="D99" s="63"/>
      <c r="H99" s="38"/>
    </row>
    <row r="100" spans="1:8" s="29" customFormat="1">
      <c r="A100" s="64" t="s">
        <v>135</v>
      </c>
      <c r="B100" s="27" t="s">
        <v>136</v>
      </c>
      <c r="C100" s="28">
        <v>50559902</v>
      </c>
      <c r="D100" s="65">
        <v>50559902</v>
      </c>
      <c r="H100" s="38"/>
    </row>
    <row r="101" spans="1:8" s="29" customFormat="1">
      <c r="A101" s="35" t="s">
        <v>137</v>
      </c>
      <c r="B101" s="27" t="s">
        <v>138</v>
      </c>
      <c r="C101" s="28"/>
      <c r="D101" s="65"/>
      <c r="H101" s="38"/>
    </row>
    <row r="102" spans="1:8">
      <c r="A102" s="33" t="s">
        <v>139</v>
      </c>
      <c r="B102" s="23">
        <v>38</v>
      </c>
      <c r="C102" s="24"/>
      <c r="D102" s="52"/>
      <c r="H102" s="38"/>
    </row>
    <row r="103" spans="1:8">
      <c r="A103" s="33" t="s">
        <v>140</v>
      </c>
      <c r="B103" s="23">
        <v>39</v>
      </c>
      <c r="C103" s="24"/>
      <c r="D103" s="52"/>
      <c r="H103" s="38"/>
    </row>
    <row r="104" spans="1:8">
      <c r="A104" s="33" t="s">
        <v>141</v>
      </c>
      <c r="B104" s="23">
        <v>40</v>
      </c>
      <c r="C104" s="24">
        <f>SUM(C106:C107)</f>
        <v>-427617</v>
      </c>
      <c r="D104" s="24">
        <f>SUM(D106:D107)</f>
        <v>8119</v>
      </c>
      <c r="E104" s="38"/>
      <c r="H104" s="38"/>
    </row>
    <row r="105" spans="1:8" s="29" customFormat="1">
      <c r="A105" s="35" t="s">
        <v>21</v>
      </c>
      <c r="B105" s="27"/>
      <c r="C105" s="28"/>
      <c r="D105" s="63"/>
      <c r="E105" s="57"/>
      <c r="H105" s="38"/>
    </row>
    <row r="106" spans="1:8" s="29" customFormat="1">
      <c r="A106" s="35" t="s">
        <v>142</v>
      </c>
      <c r="B106" s="27" t="s">
        <v>143</v>
      </c>
      <c r="C106" s="28">
        <v>-427617</v>
      </c>
      <c r="D106" s="28">
        <v>8119</v>
      </c>
      <c r="E106" s="57"/>
      <c r="H106" s="38"/>
    </row>
    <row r="107" spans="1:8" s="29" customFormat="1">
      <c r="A107" s="35" t="s">
        <v>144</v>
      </c>
      <c r="B107" s="27" t="s">
        <v>145</v>
      </c>
      <c r="C107" s="28"/>
      <c r="D107" s="63"/>
      <c r="E107" s="57"/>
      <c r="H107" s="38"/>
    </row>
    <row r="108" spans="1:8">
      <c r="A108" s="33" t="s">
        <v>146</v>
      </c>
      <c r="B108" s="23">
        <v>41</v>
      </c>
      <c r="C108" s="24"/>
      <c r="D108" s="24"/>
      <c r="E108" s="38"/>
      <c r="H108" s="38"/>
    </row>
    <row r="109" spans="1:8">
      <c r="A109" s="33" t="s">
        <v>147</v>
      </c>
      <c r="B109" s="23">
        <v>42</v>
      </c>
      <c r="C109" s="66">
        <f>C111+C112</f>
        <v>-35488953</v>
      </c>
      <c r="D109" s="67">
        <v>-14489488</v>
      </c>
      <c r="H109" s="38"/>
    </row>
    <row r="110" spans="1:8" s="29" customFormat="1">
      <c r="A110" s="35" t="s">
        <v>21</v>
      </c>
      <c r="B110" s="68"/>
      <c r="C110" s="28"/>
      <c r="D110" s="63"/>
      <c r="H110" s="38"/>
    </row>
    <row r="111" spans="1:8" s="29" customFormat="1">
      <c r="A111" s="69" t="s">
        <v>148</v>
      </c>
      <c r="B111" s="27" t="s">
        <v>149</v>
      </c>
      <c r="C111" s="28">
        <f>D111+D112-D112</f>
        <v>-25525033</v>
      </c>
      <c r="D111" s="28">
        <v>-25525033</v>
      </c>
      <c r="H111" s="38"/>
    </row>
    <row r="112" spans="1:8" s="29" customFormat="1">
      <c r="A112" s="35" t="s">
        <v>150</v>
      </c>
      <c r="B112" s="27" t="s">
        <v>151</v>
      </c>
      <c r="C112" s="28">
        <f>ф2!D113</f>
        <v>-9963920</v>
      </c>
      <c r="D112" s="28">
        <v>11035545</v>
      </c>
      <c r="E112" s="36" t="s">
        <v>152</v>
      </c>
      <c r="H112" s="38"/>
    </row>
    <row r="113" spans="1:5">
      <c r="A113" s="60" t="s">
        <v>153</v>
      </c>
      <c r="B113" s="70">
        <v>43</v>
      </c>
      <c r="C113" s="61">
        <f>C98+C102+C103+C104+C108+C109</f>
        <v>14643332</v>
      </c>
      <c r="D113" s="61">
        <f>D98+D102+D103+D104+D108+D109</f>
        <v>36078533</v>
      </c>
      <c r="E113" s="34"/>
    </row>
    <row r="114" spans="1:5">
      <c r="A114" s="60"/>
      <c r="B114" s="70"/>
      <c r="C114" s="61"/>
      <c r="D114" s="62"/>
      <c r="E114" s="34"/>
    </row>
    <row r="115" spans="1:5">
      <c r="A115" s="60" t="s">
        <v>154</v>
      </c>
      <c r="B115" s="70">
        <v>44</v>
      </c>
      <c r="C115" s="61">
        <f>C95+C113</f>
        <v>14653818</v>
      </c>
      <c r="D115" s="61">
        <f>D95+D113</f>
        <v>38510061</v>
      </c>
      <c r="E115" s="34" t="s">
        <v>155</v>
      </c>
    </row>
    <row r="116" spans="1:5">
      <c r="D116" s="72"/>
    </row>
    <row r="117" spans="1:5">
      <c r="A117" s="73" t="s">
        <v>156</v>
      </c>
      <c r="B117" s="73"/>
      <c r="C117" s="73"/>
      <c r="D117" s="73"/>
      <c r="E117" s="74">
        <f>C115-C60</f>
        <v>0</v>
      </c>
    </row>
    <row r="118" spans="1:5">
      <c r="A118" s="75"/>
    </row>
    <row r="119" spans="1:5">
      <c r="A119" s="75"/>
    </row>
    <row r="120" spans="1:5">
      <c r="A120" s="75"/>
    </row>
    <row r="121" spans="1:5">
      <c r="A121" s="76" t="s">
        <v>157</v>
      </c>
      <c r="B121" s="77"/>
      <c r="C121" s="78"/>
      <c r="D121" s="79"/>
    </row>
    <row r="122" spans="1:5">
      <c r="A122" s="80"/>
      <c r="B122" s="81"/>
      <c r="C122" s="78"/>
      <c r="D122" s="82"/>
    </row>
    <row r="123" spans="1:5">
      <c r="A123" s="83" t="s">
        <v>158</v>
      </c>
      <c r="B123" s="81"/>
      <c r="C123" s="78"/>
      <c r="D123" s="79"/>
    </row>
    <row r="124" spans="1:5">
      <c r="A124" s="80"/>
      <c r="B124" s="77"/>
      <c r="C124" s="78"/>
      <c r="D124" s="81"/>
    </row>
    <row r="126" spans="1:5">
      <c r="A126" s="80"/>
      <c r="B126" s="81"/>
      <c r="C126" s="78"/>
      <c r="D126" s="81"/>
    </row>
    <row r="127" spans="1:5">
      <c r="A127" s="84" t="s">
        <v>159</v>
      </c>
      <c r="B127" s="77"/>
      <c r="C127" s="78"/>
      <c r="D127" s="81"/>
    </row>
    <row r="128" spans="1:5">
      <c r="A128" s="85">
        <v>3937308</v>
      </c>
      <c r="B128" s="77"/>
      <c r="C128" s="78"/>
      <c r="D128" s="81"/>
    </row>
    <row r="129" spans="1:4">
      <c r="A129" s="84" t="s">
        <v>160</v>
      </c>
      <c r="B129" s="81"/>
      <c r="C129" s="78"/>
      <c r="D129" s="81"/>
    </row>
    <row r="130" spans="1:4">
      <c r="A130" s="75"/>
    </row>
  </sheetData>
  <mergeCells count="6">
    <mergeCell ref="C1:D1"/>
    <mergeCell ref="A3:D3"/>
    <mergeCell ref="A4:D4"/>
    <mergeCell ref="A5:D5"/>
    <mergeCell ref="A6:D6"/>
    <mergeCell ref="A117:D117"/>
  </mergeCells>
  <pageMargins left="0.74803149606299213" right="0.74803149606299213" top="0.75" bottom="0.56000000000000005" header="0.51181102362204722" footer="0.27559055118110237"/>
  <pageSetup paperSize="9" scale="71" fitToHeight="2" orientation="portrait" r:id="rId1"/>
  <headerFooter alignWithMargins="0">
    <oddFooter>&amp;R&amp;P</oddFooter>
  </headerFooter>
  <rowBreaks count="1" manualBreakCount="1">
    <brk id="61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K129"/>
  <sheetViews>
    <sheetView view="pageBreakPreview" zoomScale="70" zoomScaleSheetLayoutView="70" workbookViewId="0">
      <selection activeCell="C15" sqref="C15"/>
    </sheetView>
  </sheetViews>
  <sheetFormatPr defaultRowHeight="12.75"/>
  <cols>
    <col min="1" max="1" width="102.28515625" style="1" customWidth="1"/>
    <col min="2" max="2" width="10.85546875" style="1" customWidth="1"/>
    <col min="3" max="3" width="16.5703125" style="86" customWidth="1"/>
    <col min="4" max="4" width="15.42578125" style="86" customWidth="1"/>
    <col min="5" max="5" width="17.5703125" style="1" customWidth="1"/>
    <col min="6" max="6" width="21.42578125" style="1" customWidth="1"/>
    <col min="7" max="7" width="11.42578125" style="1" customWidth="1"/>
    <col min="8" max="8" width="12.5703125" style="1" customWidth="1"/>
    <col min="9" max="9" width="13.5703125" style="1" customWidth="1"/>
    <col min="10" max="10" width="15.28515625" style="1" customWidth="1"/>
    <col min="11" max="16384" width="9.140625" style="1"/>
  </cols>
  <sheetData>
    <row r="1" spans="1:10" ht="45.75" customHeight="1">
      <c r="E1" s="87" t="s">
        <v>161</v>
      </c>
      <c r="F1" s="88"/>
    </row>
    <row r="2" spans="1:10">
      <c r="E2" s="89"/>
      <c r="F2" s="90" t="s">
        <v>162</v>
      </c>
    </row>
    <row r="3" spans="1:10" s="7" customFormat="1" ht="14.25">
      <c r="A3" s="6" t="s">
        <v>163</v>
      </c>
      <c r="B3" s="6"/>
      <c r="C3" s="6"/>
      <c r="D3" s="6"/>
      <c r="E3" s="6"/>
      <c r="F3" s="6"/>
    </row>
    <row r="4" spans="1:10" s="7" customFormat="1" ht="14.25">
      <c r="A4" s="8" t="s">
        <v>3</v>
      </c>
      <c r="B4" s="8"/>
      <c r="C4" s="8"/>
      <c r="D4" s="8"/>
      <c r="E4" s="8"/>
      <c r="F4" s="8"/>
    </row>
    <row r="5" spans="1:10" s="7" customFormat="1" ht="15">
      <c r="A5" s="9" t="s">
        <v>4</v>
      </c>
      <c r="B5" s="9"/>
      <c r="C5" s="9"/>
      <c r="D5" s="9"/>
      <c r="E5" s="9"/>
      <c r="F5" s="9"/>
    </row>
    <row r="6" spans="1:10" s="7" customFormat="1" ht="15">
      <c r="A6" s="91" t="str">
        <f>ф1!A6</f>
        <v xml:space="preserve"> по состоянию на "01" октября 2016 года</v>
      </c>
      <c r="B6" s="91"/>
      <c r="C6" s="91"/>
      <c r="D6" s="91"/>
      <c r="E6" s="91"/>
      <c r="F6" s="91"/>
    </row>
    <row r="7" spans="1:10">
      <c r="A7" s="92"/>
      <c r="B7" s="92"/>
      <c r="C7" s="93"/>
      <c r="D7" s="93"/>
      <c r="E7" s="92"/>
      <c r="F7" s="92"/>
    </row>
    <row r="8" spans="1:10" s="13" customFormat="1">
      <c r="A8" s="94"/>
      <c r="B8" s="94"/>
      <c r="C8" s="95"/>
      <c r="D8" s="95"/>
      <c r="E8" s="94"/>
      <c r="F8" s="94"/>
    </row>
    <row r="9" spans="1:10" s="13" customFormat="1">
      <c r="A9" s="10"/>
      <c r="B9" s="10"/>
      <c r="C9" s="96"/>
      <c r="D9" s="97"/>
      <c r="F9" s="12" t="s">
        <v>164</v>
      </c>
    </row>
    <row r="10" spans="1:10" ht="63.75">
      <c r="A10" s="14" t="s">
        <v>7</v>
      </c>
      <c r="B10" s="14" t="s">
        <v>8</v>
      </c>
      <c r="C10" s="15" t="s">
        <v>165</v>
      </c>
      <c r="D10" s="15" t="s">
        <v>166</v>
      </c>
      <c r="E10" s="14" t="s">
        <v>167</v>
      </c>
      <c r="F10" s="14" t="s">
        <v>168</v>
      </c>
      <c r="G10" s="98"/>
      <c r="H10" s="99"/>
    </row>
    <row r="11" spans="1:10">
      <c r="A11" s="16">
        <v>1</v>
      </c>
      <c r="B11" s="16">
        <v>2</v>
      </c>
      <c r="C11" s="17">
        <v>3</v>
      </c>
      <c r="D11" s="17">
        <v>4</v>
      </c>
      <c r="E11" s="16">
        <v>5</v>
      </c>
      <c r="F11" s="16">
        <v>6</v>
      </c>
    </row>
    <row r="12" spans="1:10" ht="15.75">
      <c r="A12" s="100" t="s">
        <v>169</v>
      </c>
      <c r="B12" s="101">
        <v>1</v>
      </c>
      <c r="C12" s="102">
        <f>SUM(C14:C16,C26,C27)</f>
        <v>75601</v>
      </c>
      <c r="D12" s="102">
        <f t="shared" ref="D12:F12" si="0">SUM(D14:D16,D26,D27)</f>
        <v>558634</v>
      </c>
      <c r="E12" s="102">
        <f t="shared" si="0"/>
        <v>7979</v>
      </c>
      <c r="F12" s="102">
        <f t="shared" si="0"/>
        <v>80514</v>
      </c>
      <c r="G12" s="40"/>
      <c r="H12" s="40"/>
      <c r="I12" s="40"/>
      <c r="J12" s="40"/>
    </row>
    <row r="13" spans="1:10" ht="15.75">
      <c r="A13" s="100" t="s">
        <v>21</v>
      </c>
      <c r="B13" s="101"/>
      <c r="C13" s="103"/>
      <c r="D13" s="103"/>
      <c r="E13" s="102"/>
      <c r="F13" s="102"/>
      <c r="G13" s="104"/>
      <c r="H13" s="105"/>
      <c r="I13" s="40"/>
      <c r="J13" s="40"/>
    </row>
    <row r="14" spans="1:10" ht="15.75">
      <c r="A14" s="100" t="s">
        <v>170</v>
      </c>
      <c r="B14" s="106" t="s">
        <v>15</v>
      </c>
      <c r="C14" s="107"/>
      <c r="D14" s="107"/>
      <c r="E14" s="108"/>
      <c r="F14" s="108"/>
      <c r="G14" s="40"/>
      <c r="H14" s="40"/>
      <c r="I14" s="40"/>
      <c r="J14" s="40"/>
    </row>
    <row r="15" spans="1:10" ht="15.75">
      <c r="A15" s="100" t="s">
        <v>171</v>
      </c>
      <c r="B15" s="106" t="s">
        <v>17</v>
      </c>
      <c r="C15" s="108">
        <v>0</v>
      </c>
      <c r="D15" s="108">
        <f>34319+C15</f>
        <v>34319</v>
      </c>
      <c r="E15" s="108">
        <v>4383</v>
      </c>
      <c r="F15" s="108">
        <v>9228</v>
      </c>
      <c r="G15" s="40"/>
      <c r="H15" s="40"/>
      <c r="I15" s="40"/>
      <c r="J15" s="40"/>
    </row>
    <row r="16" spans="1:10" ht="15.75">
      <c r="A16" s="100" t="s">
        <v>172</v>
      </c>
      <c r="B16" s="106" t="s">
        <v>173</v>
      </c>
      <c r="C16" s="108">
        <f>C18+C21+C24</f>
        <v>67651</v>
      </c>
      <c r="D16" s="108">
        <f>D18+D21+D24</f>
        <v>422334</v>
      </c>
      <c r="E16" s="102">
        <v>1571</v>
      </c>
      <c r="F16" s="102">
        <v>36382</v>
      </c>
      <c r="G16" s="40"/>
      <c r="H16" s="40"/>
      <c r="I16" s="40"/>
      <c r="J16" s="40"/>
    </row>
    <row r="17" spans="1:11" ht="15.75">
      <c r="A17" s="100" t="s">
        <v>21</v>
      </c>
      <c r="B17" s="101"/>
      <c r="C17" s="103"/>
      <c r="D17" s="103"/>
      <c r="E17" s="102"/>
      <c r="F17" s="102"/>
      <c r="G17" s="40"/>
      <c r="H17" s="40"/>
      <c r="I17" s="40"/>
      <c r="J17" s="40"/>
    </row>
    <row r="18" spans="1:11" ht="15.75">
      <c r="A18" s="100" t="s">
        <v>174</v>
      </c>
      <c r="B18" s="106" t="s">
        <v>175</v>
      </c>
      <c r="C18" s="103"/>
      <c r="D18" s="103"/>
      <c r="E18" s="102">
        <v>1571</v>
      </c>
      <c r="F18" s="102">
        <f>11876+E18</f>
        <v>13447</v>
      </c>
      <c r="G18" s="104"/>
      <c r="H18" s="105"/>
      <c r="I18" s="40"/>
      <c r="J18" s="40"/>
    </row>
    <row r="19" spans="1:11" s="29" customFormat="1" ht="31.5">
      <c r="A19" s="109" t="s">
        <v>176</v>
      </c>
      <c r="B19" s="110" t="s">
        <v>177</v>
      </c>
      <c r="C19" s="111"/>
      <c r="D19" s="111"/>
      <c r="E19" s="112"/>
      <c r="F19" s="112"/>
      <c r="G19" s="113"/>
      <c r="H19" s="113"/>
      <c r="I19" s="113"/>
      <c r="J19" s="113"/>
    </row>
    <row r="20" spans="1:11" s="29" customFormat="1" ht="31.5">
      <c r="A20" s="109" t="s">
        <v>178</v>
      </c>
      <c r="B20" s="110" t="s">
        <v>179</v>
      </c>
      <c r="C20" s="111"/>
      <c r="D20" s="111"/>
      <c r="E20" s="112">
        <v>0</v>
      </c>
      <c r="F20" s="112">
        <f>282+E20</f>
        <v>282</v>
      </c>
      <c r="G20" s="113"/>
      <c r="H20" s="113"/>
      <c r="I20" s="113"/>
      <c r="J20" s="113"/>
    </row>
    <row r="21" spans="1:11" ht="31.5">
      <c r="A21" s="100" t="s">
        <v>180</v>
      </c>
      <c r="B21" s="106" t="s">
        <v>181</v>
      </c>
      <c r="C21" s="102">
        <v>67651</v>
      </c>
      <c r="D21" s="102">
        <f>354683+C21</f>
        <v>422334</v>
      </c>
      <c r="E21" s="102">
        <v>0</v>
      </c>
      <c r="F21" s="102">
        <f>20652+E21</f>
        <v>20652</v>
      </c>
      <c r="G21" s="40"/>
      <c r="H21" s="40"/>
      <c r="I21" s="40"/>
      <c r="J21" s="114"/>
    </row>
    <row r="22" spans="1:11" s="29" customFormat="1" ht="31.5">
      <c r="A22" s="109" t="s">
        <v>182</v>
      </c>
      <c r="B22" s="110" t="s">
        <v>183</v>
      </c>
      <c r="C22" s="115"/>
      <c r="D22" s="116">
        <f>1792+C22</f>
        <v>1792</v>
      </c>
      <c r="E22" s="116"/>
      <c r="F22" s="116"/>
      <c r="G22" s="113"/>
      <c r="H22" s="113"/>
      <c r="I22" s="113"/>
      <c r="J22" s="117"/>
    </row>
    <row r="23" spans="1:11" s="29" customFormat="1" ht="31.5">
      <c r="A23" s="109" t="s">
        <v>184</v>
      </c>
      <c r="B23" s="110" t="s">
        <v>185</v>
      </c>
      <c r="C23" s="112">
        <v>10696</v>
      </c>
      <c r="D23" s="112">
        <f>22964+C23</f>
        <v>33660</v>
      </c>
      <c r="E23" s="112">
        <v>0</v>
      </c>
      <c r="F23" s="112">
        <f>272+E23</f>
        <v>272</v>
      </c>
      <c r="G23" s="113"/>
      <c r="H23" s="113"/>
      <c r="I23" s="113"/>
      <c r="J23" s="117"/>
    </row>
    <row r="24" spans="1:11" ht="15.75">
      <c r="A24" s="100" t="s">
        <v>186</v>
      </c>
      <c r="B24" s="106" t="s">
        <v>187</v>
      </c>
      <c r="C24" s="107"/>
      <c r="D24" s="107"/>
      <c r="E24" s="108">
        <v>0</v>
      </c>
      <c r="F24" s="108">
        <f>2283+E24</f>
        <v>2283</v>
      </c>
      <c r="G24" s="40"/>
      <c r="H24" s="40"/>
      <c r="I24" s="40"/>
      <c r="J24" s="114"/>
    </row>
    <row r="25" spans="1:11" s="29" customFormat="1" ht="15.75" customHeight="1">
      <c r="A25" s="109" t="s">
        <v>188</v>
      </c>
      <c r="B25" s="110" t="s">
        <v>189</v>
      </c>
      <c r="C25" s="111"/>
      <c r="D25" s="111"/>
      <c r="E25" s="112">
        <v>0</v>
      </c>
      <c r="F25" s="112">
        <f>270+E25</f>
        <v>270</v>
      </c>
      <c r="G25" s="113"/>
      <c r="H25" s="113"/>
      <c r="I25" s="113"/>
      <c r="J25" s="117"/>
    </row>
    <row r="26" spans="1:11" ht="15.75">
      <c r="A26" s="100" t="s">
        <v>190</v>
      </c>
      <c r="B26" s="106" t="s">
        <v>191</v>
      </c>
      <c r="C26" s="102">
        <v>7950</v>
      </c>
      <c r="D26" s="108">
        <f>94031+C26</f>
        <v>101981</v>
      </c>
      <c r="E26" s="102">
        <v>2025</v>
      </c>
      <c r="F26" s="102">
        <v>34904</v>
      </c>
      <c r="G26" s="40"/>
      <c r="H26" s="40"/>
      <c r="I26" s="40"/>
      <c r="J26" s="114"/>
    </row>
    <row r="27" spans="1:11" ht="15.75">
      <c r="A27" s="100" t="s">
        <v>192</v>
      </c>
      <c r="B27" s="106" t="s">
        <v>193</v>
      </c>
      <c r="C27" s="107"/>
      <c r="D27" s="107"/>
      <c r="E27" s="108"/>
      <c r="F27" s="108"/>
      <c r="G27" s="40"/>
      <c r="H27" s="40"/>
      <c r="I27" s="40"/>
      <c r="J27" s="114"/>
      <c r="K27" s="114"/>
    </row>
    <row r="28" spans="1:11" ht="15.75">
      <c r="A28" s="100" t="s">
        <v>45</v>
      </c>
      <c r="B28" s="106">
        <v>2</v>
      </c>
      <c r="C28" s="118">
        <v>1878</v>
      </c>
      <c r="D28" s="118">
        <v>14769</v>
      </c>
      <c r="E28" s="102">
        <v>2305</v>
      </c>
      <c r="F28" s="102">
        <v>19911</v>
      </c>
      <c r="G28" s="40"/>
      <c r="H28" s="40"/>
      <c r="I28" s="40"/>
      <c r="J28" s="114"/>
    </row>
    <row r="29" spans="1:11" s="29" customFormat="1" ht="15.75">
      <c r="A29" s="109" t="s">
        <v>194</v>
      </c>
      <c r="B29" s="119"/>
      <c r="C29" s="120"/>
      <c r="D29" s="120"/>
      <c r="E29" s="120"/>
      <c r="F29" s="120"/>
      <c r="G29" s="113"/>
      <c r="H29" s="113"/>
      <c r="I29" s="113"/>
      <c r="J29" s="113"/>
    </row>
    <row r="30" spans="1:11" s="29" customFormat="1" ht="15.75">
      <c r="A30" s="109" t="s">
        <v>195</v>
      </c>
      <c r="B30" s="119" t="s">
        <v>196</v>
      </c>
      <c r="C30" s="121"/>
      <c r="D30" s="121"/>
      <c r="E30" s="112"/>
      <c r="F30" s="121">
        <v>3250</v>
      </c>
      <c r="G30" s="113"/>
      <c r="H30" s="113"/>
      <c r="I30" s="113"/>
      <c r="J30" s="117"/>
    </row>
    <row r="31" spans="1:11" s="29" customFormat="1" ht="15.75">
      <c r="A31" s="109" t="s">
        <v>21</v>
      </c>
      <c r="B31" s="119"/>
      <c r="C31" s="121"/>
      <c r="D31" s="121"/>
      <c r="E31" s="121"/>
      <c r="F31" s="121"/>
      <c r="G31" s="113"/>
      <c r="H31" s="113"/>
      <c r="I31" s="113"/>
      <c r="J31" s="113"/>
    </row>
    <row r="32" spans="1:11" s="29" customFormat="1" ht="15.75">
      <c r="A32" s="109" t="s">
        <v>48</v>
      </c>
      <c r="B32" s="119" t="s">
        <v>197</v>
      </c>
      <c r="C32" s="121"/>
      <c r="D32" s="121"/>
      <c r="E32" s="121"/>
      <c r="F32" s="121"/>
      <c r="G32" s="113"/>
      <c r="H32" s="113"/>
      <c r="I32" s="113"/>
      <c r="J32" s="113"/>
    </row>
    <row r="33" spans="1:10" s="29" customFormat="1" ht="15.75">
      <c r="A33" s="109" t="s">
        <v>50</v>
      </c>
      <c r="B33" s="119" t="s">
        <v>198</v>
      </c>
      <c r="C33" s="112"/>
      <c r="D33" s="112"/>
      <c r="E33" s="112"/>
      <c r="F33" s="112">
        <v>3250</v>
      </c>
      <c r="G33" s="113"/>
      <c r="H33" s="113"/>
      <c r="I33" s="113"/>
      <c r="J33" s="113"/>
    </row>
    <row r="34" spans="1:10" s="29" customFormat="1" ht="15.75">
      <c r="A34" s="109" t="s">
        <v>52</v>
      </c>
      <c r="B34" s="119" t="s">
        <v>199</v>
      </c>
      <c r="C34" s="112">
        <v>215</v>
      </c>
      <c r="D34" s="112">
        <f>2155+C34</f>
        <v>2370</v>
      </c>
      <c r="E34" s="112">
        <v>630</v>
      </c>
      <c r="F34" s="112">
        <f>3500+E34</f>
        <v>4130</v>
      </c>
    </row>
    <row r="35" spans="1:10" s="29" customFormat="1" ht="15.75">
      <c r="A35" s="109" t="s">
        <v>54</v>
      </c>
      <c r="B35" s="119" t="s">
        <v>200</v>
      </c>
      <c r="C35" s="112"/>
      <c r="D35" s="112"/>
      <c r="E35" s="112"/>
      <c r="F35" s="112"/>
    </row>
    <row r="36" spans="1:10" s="29" customFormat="1" ht="15.75">
      <c r="A36" s="109" t="s">
        <v>58</v>
      </c>
      <c r="B36" s="119" t="s">
        <v>201</v>
      </c>
      <c r="C36" s="112"/>
      <c r="D36" s="112"/>
      <c r="E36" s="112"/>
      <c r="F36" s="112"/>
    </row>
    <row r="37" spans="1:10" s="29" customFormat="1" ht="15.75">
      <c r="A37" s="109" t="s">
        <v>56</v>
      </c>
      <c r="B37" s="119" t="s">
        <v>202</v>
      </c>
      <c r="C37" s="112">
        <v>1663</v>
      </c>
      <c r="D37" s="112">
        <f>10628+C37</f>
        <v>12291</v>
      </c>
      <c r="E37" s="112">
        <v>1630</v>
      </c>
      <c r="F37" s="112">
        <f>10625+E37</f>
        <v>12255</v>
      </c>
    </row>
    <row r="38" spans="1:10" s="29" customFormat="1" ht="15.75">
      <c r="A38" s="109" t="s">
        <v>60</v>
      </c>
      <c r="B38" s="119" t="s">
        <v>203</v>
      </c>
      <c r="C38" s="112"/>
      <c r="D38" s="112"/>
      <c r="E38" s="112"/>
      <c r="F38" s="112"/>
    </row>
    <row r="39" spans="1:10" s="29" customFormat="1" ht="15.75">
      <c r="A39" s="109" t="s">
        <v>204</v>
      </c>
      <c r="B39" s="119" t="s">
        <v>205</v>
      </c>
      <c r="C39" s="112">
        <f>C28-SUM(C34:C38,C30)</f>
        <v>0</v>
      </c>
      <c r="D39" s="112">
        <f>D28-SUM(D34:D38,D30)</f>
        <v>108</v>
      </c>
      <c r="E39" s="112">
        <f>E28-SUM(E34:E38,E30)</f>
        <v>45</v>
      </c>
      <c r="F39" s="112">
        <f>F28-SUM(F34:F38,F30)</f>
        <v>276</v>
      </c>
    </row>
    <row r="40" spans="1:10" s="29" customFormat="1" ht="15.75">
      <c r="A40" s="109" t="s">
        <v>62</v>
      </c>
      <c r="B40" s="119" t="s">
        <v>206</v>
      </c>
      <c r="C40" s="112"/>
      <c r="D40" s="112"/>
      <c r="E40" s="112"/>
      <c r="F40" s="112"/>
    </row>
    <row r="41" spans="1:10" s="29" customFormat="1" ht="15.75">
      <c r="A41" s="109" t="s">
        <v>64</v>
      </c>
      <c r="B41" s="119" t="s">
        <v>207</v>
      </c>
      <c r="C41" s="112"/>
      <c r="D41" s="112"/>
      <c r="E41" s="112"/>
      <c r="F41" s="112"/>
    </row>
    <row r="42" spans="1:10" ht="15.75">
      <c r="A42" s="100" t="s">
        <v>208</v>
      </c>
      <c r="B42" s="106">
        <v>3</v>
      </c>
      <c r="C42" s="122">
        <v>0</v>
      </c>
      <c r="D42" s="122">
        <v>181968</v>
      </c>
      <c r="E42" s="102">
        <v>10190</v>
      </c>
      <c r="F42" s="102">
        <f>55674+E42</f>
        <v>65864</v>
      </c>
      <c r="G42" s="34">
        <f>C42-C80</f>
        <v>-20</v>
      </c>
      <c r="H42" s="34">
        <f>D42-D80</f>
        <v>-8552883</v>
      </c>
      <c r="I42" s="34">
        <f t="shared" ref="G42:J43" si="1">E42-E80</f>
        <v>10187</v>
      </c>
      <c r="J42" s="34">
        <f t="shared" si="1"/>
        <v>42548</v>
      </c>
    </row>
    <row r="43" spans="1:10" ht="31.5">
      <c r="A43" s="100" t="s">
        <v>209</v>
      </c>
      <c r="B43" s="106">
        <v>4</v>
      </c>
      <c r="C43" s="122">
        <v>410189</v>
      </c>
      <c r="D43" s="122">
        <v>4387235</v>
      </c>
      <c r="E43" s="102">
        <v>15607</v>
      </c>
      <c r="F43" s="102">
        <f>485765+E43</f>
        <v>501372</v>
      </c>
      <c r="G43" s="34">
        <f t="shared" si="1"/>
        <v>-25485</v>
      </c>
      <c r="H43" s="34">
        <f t="shared" si="1"/>
        <v>-1104855</v>
      </c>
      <c r="I43" s="34">
        <f t="shared" si="1"/>
        <v>15562</v>
      </c>
      <c r="J43" s="34">
        <f t="shared" si="1"/>
        <v>44954</v>
      </c>
    </row>
    <row r="44" spans="1:10" ht="15.75">
      <c r="A44" s="100" t="s">
        <v>210</v>
      </c>
      <c r="B44" s="106">
        <v>5</v>
      </c>
      <c r="C44" s="122">
        <v>0</v>
      </c>
      <c r="D44" s="122">
        <v>331</v>
      </c>
      <c r="E44" s="102">
        <v>4520</v>
      </c>
      <c r="F44" s="102">
        <f>3946+E44</f>
        <v>8466</v>
      </c>
      <c r="G44" s="34">
        <f>C44+C45-C82-C83</f>
        <v>-216017</v>
      </c>
      <c r="H44" s="34">
        <f>D44+D45-D82-D83</f>
        <v>-275073</v>
      </c>
      <c r="I44" s="34">
        <f>E44+E45-E82-E83</f>
        <v>2802541</v>
      </c>
      <c r="J44" s="34">
        <f>F44+F45-F82-F83</f>
        <v>7317262</v>
      </c>
    </row>
    <row r="45" spans="1:10" ht="15.75">
      <c r="A45" s="100" t="s">
        <v>211</v>
      </c>
      <c r="B45" s="106">
        <v>6</v>
      </c>
      <c r="C45" s="122">
        <v>244946</v>
      </c>
      <c r="D45" s="122">
        <v>5937784</v>
      </c>
      <c r="E45" s="102">
        <v>2798601</v>
      </c>
      <c r="F45" s="102">
        <f>4601159+E45</f>
        <v>7399760</v>
      </c>
      <c r="G45" s="34">
        <f>D45-D83</f>
        <v>-135664</v>
      </c>
      <c r="H45" s="34">
        <f>E45-E83</f>
        <v>2798601</v>
      </c>
      <c r="I45" s="34">
        <f>F45-F83</f>
        <v>7322220</v>
      </c>
    </row>
    <row r="46" spans="1:10" ht="15.75">
      <c r="A46" s="100" t="s">
        <v>212</v>
      </c>
      <c r="B46" s="106">
        <v>7</v>
      </c>
      <c r="C46" s="103"/>
      <c r="D46" s="103"/>
      <c r="E46" s="102"/>
      <c r="F46" s="102">
        <f>373676</f>
        <v>373676</v>
      </c>
    </row>
    <row r="47" spans="1:10" ht="15.75">
      <c r="A47" s="100" t="s">
        <v>213</v>
      </c>
      <c r="B47" s="106">
        <v>8</v>
      </c>
      <c r="C47" s="103"/>
      <c r="D47" s="103"/>
      <c r="E47" s="102"/>
      <c r="F47" s="102"/>
    </row>
    <row r="48" spans="1:10" ht="15.75">
      <c r="A48" s="100" t="s">
        <v>214</v>
      </c>
      <c r="B48" s="106">
        <v>9</v>
      </c>
      <c r="C48" s="103"/>
      <c r="D48" s="103"/>
      <c r="E48" s="102"/>
      <c r="F48" s="102"/>
    </row>
    <row r="49" spans="1:10" ht="15.75">
      <c r="A49" s="100" t="s">
        <v>215</v>
      </c>
      <c r="B49" s="106">
        <v>10</v>
      </c>
      <c r="C49" s="103"/>
      <c r="D49" s="103"/>
      <c r="E49" s="102"/>
      <c r="F49" s="102"/>
    </row>
    <row r="50" spans="1:10" ht="15.75">
      <c r="A50" s="100" t="s">
        <v>21</v>
      </c>
      <c r="B50" s="106"/>
      <c r="C50" s="103"/>
      <c r="D50" s="103"/>
      <c r="E50" s="102"/>
      <c r="F50" s="102"/>
    </row>
    <row r="51" spans="1:10" ht="15.75">
      <c r="A51" s="100" t="s">
        <v>216</v>
      </c>
      <c r="B51" s="106" t="s">
        <v>217</v>
      </c>
      <c r="C51" s="103"/>
      <c r="D51" s="103"/>
      <c r="E51" s="102"/>
      <c r="F51" s="102"/>
    </row>
    <row r="52" spans="1:10" ht="15.75">
      <c r="A52" s="100" t="s">
        <v>218</v>
      </c>
      <c r="B52" s="106" t="s">
        <v>219</v>
      </c>
      <c r="C52" s="103"/>
      <c r="D52" s="103"/>
      <c r="E52" s="102"/>
      <c r="F52" s="102"/>
    </row>
    <row r="53" spans="1:10" ht="15.75">
      <c r="A53" s="100" t="s">
        <v>220</v>
      </c>
      <c r="B53" s="106" t="s">
        <v>221</v>
      </c>
      <c r="C53" s="103"/>
      <c r="D53" s="103"/>
      <c r="E53" s="102"/>
      <c r="F53" s="102"/>
    </row>
    <row r="54" spans="1:10" ht="15.75">
      <c r="A54" s="100" t="s">
        <v>222</v>
      </c>
      <c r="B54" s="106" t="s">
        <v>223</v>
      </c>
      <c r="C54" s="103"/>
      <c r="D54" s="103"/>
      <c r="E54" s="102"/>
      <c r="F54" s="102"/>
    </row>
    <row r="55" spans="1:10" ht="31.5">
      <c r="A55" s="100" t="s">
        <v>224</v>
      </c>
      <c r="B55" s="106">
        <v>11</v>
      </c>
      <c r="C55" s="122">
        <v>0</v>
      </c>
      <c r="D55" s="122">
        <v>5149</v>
      </c>
      <c r="E55" s="102"/>
      <c r="F55" s="102">
        <v>15090</v>
      </c>
    </row>
    <row r="56" spans="1:10" ht="15.75">
      <c r="A56" s="100" t="s">
        <v>225</v>
      </c>
      <c r="B56" s="123" t="s">
        <v>226</v>
      </c>
      <c r="C56" s="103"/>
      <c r="D56" s="103"/>
      <c r="E56" s="102"/>
      <c r="F56" s="102"/>
    </row>
    <row r="57" spans="1:10" ht="15.75">
      <c r="A57" s="124" t="s">
        <v>227</v>
      </c>
      <c r="B57" s="123" t="s">
        <v>228</v>
      </c>
      <c r="C57" s="125">
        <f>C12+C28+C42+C43+C44+C45+C46+C47+C48+C49+C55+C56</f>
        <v>732614</v>
      </c>
      <c r="D57" s="125">
        <f t="shared" ref="D57:F57" si="2">D12+D28+D42+D43+D44+D45+D46+D47+D48+D49+D55+D56</f>
        <v>11085870</v>
      </c>
      <c r="E57" s="125">
        <f t="shared" si="2"/>
        <v>2839202</v>
      </c>
      <c r="F57" s="125">
        <f t="shared" si="2"/>
        <v>8464653</v>
      </c>
    </row>
    <row r="58" spans="1:10" ht="15.75">
      <c r="A58" s="124"/>
      <c r="B58" s="123"/>
      <c r="C58" s="103"/>
      <c r="D58" s="103"/>
      <c r="E58" s="126"/>
      <c r="F58" s="126"/>
    </row>
    <row r="59" spans="1:10" ht="15.75">
      <c r="A59" s="100" t="s">
        <v>229</v>
      </c>
      <c r="B59" s="123">
        <v>14</v>
      </c>
      <c r="C59" s="108">
        <f>SUM(C61:C64)</f>
        <v>0</v>
      </c>
      <c r="D59" s="108">
        <f t="shared" ref="D59:F59" si="3">SUM(D61:D64)</f>
        <v>0</v>
      </c>
      <c r="E59" s="108">
        <f t="shared" si="3"/>
        <v>1</v>
      </c>
      <c r="F59" s="108">
        <f t="shared" si="3"/>
        <v>120</v>
      </c>
      <c r="G59" s="40"/>
      <c r="H59" s="40"/>
      <c r="I59" s="40"/>
      <c r="J59" s="40"/>
    </row>
    <row r="60" spans="1:10" ht="15.75">
      <c r="A60" s="100" t="s">
        <v>21</v>
      </c>
      <c r="B60" s="123"/>
      <c r="C60" s="107"/>
      <c r="D60" s="107"/>
      <c r="E60" s="108"/>
      <c r="F60" s="108"/>
    </row>
    <row r="61" spans="1:10" ht="15.75">
      <c r="A61" s="100" t="s">
        <v>230</v>
      </c>
      <c r="B61" s="123" t="s">
        <v>231</v>
      </c>
      <c r="C61" s="127"/>
      <c r="D61" s="127"/>
      <c r="E61" s="128"/>
      <c r="F61" s="128"/>
    </row>
    <row r="62" spans="1:10" ht="15.75">
      <c r="A62" s="100" t="s">
        <v>232</v>
      </c>
      <c r="B62" s="123" t="s">
        <v>233</v>
      </c>
      <c r="C62" s="107"/>
      <c r="D62" s="107"/>
      <c r="E62" s="108">
        <v>1</v>
      </c>
      <c r="F62" s="108">
        <v>120</v>
      </c>
    </row>
    <row r="63" spans="1:10" ht="15.75">
      <c r="A63" s="100" t="s">
        <v>234</v>
      </c>
      <c r="B63" s="123" t="s">
        <v>235</v>
      </c>
      <c r="C63" s="107"/>
      <c r="D63" s="107"/>
      <c r="E63" s="108"/>
      <c r="F63" s="108"/>
    </row>
    <row r="64" spans="1:10" ht="15.75">
      <c r="A64" s="100" t="s">
        <v>236</v>
      </c>
      <c r="B64" s="123" t="s">
        <v>237</v>
      </c>
      <c r="C64" s="107"/>
      <c r="D64" s="107"/>
      <c r="E64" s="108"/>
      <c r="F64" s="108"/>
    </row>
    <row r="65" spans="1:10" ht="15.75">
      <c r="A65" s="100" t="s">
        <v>238</v>
      </c>
      <c r="B65" s="123">
        <v>15</v>
      </c>
      <c r="C65" s="118">
        <v>2244</v>
      </c>
      <c r="D65" s="118">
        <v>24736</v>
      </c>
      <c r="E65" s="108">
        <v>1471</v>
      </c>
      <c r="F65" s="108">
        <f>11826+E65</f>
        <v>13297</v>
      </c>
    </row>
    <row r="66" spans="1:10" s="29" customFormat="1" ht="15.75">
      <c r="A66" s="109" t="s">
        <v>21</v>
      </c>
      <c r="B66" s="129"/>
      <c r="C66" s="130"/>
      <c r="D66" s="130"/>
      <c r="E66" s="121"/>
      <c r="F66" s="121"/>
    </row>
    <row r="67" spans="1:10" s="29" customFormat="1" ht="15.75">
      <c r="A67" s="109" t="s">
        <v>239</v>
      </c>
      <c r="B67" s="129" t="s">
        <v>47</v>
      </c>
      <c r="C67" s="130"/>
      <c r="D67" s="130"/>
      <c r="E67" s="121"/>
      <c r="F67" s="121"/>
      <c r="G67" s="113"/>
      <c r="H67" s="113"/>
      <c r="I67" s="113"/>
      <c r="J67" s="113"/>
    </row>
    <row r="68" spans="1:10" s="29" customFormat="1" ht="15.75">
      <c r="A68" s="109" t="s">
        <v>240</v>
      </c>
      <c r="B68" s="129" t="s">
        <v>53</v>
      </c>
      <c r="C68" s="121">
        <v>1095</v>
      </c>
      <c r="D68" s="121">
        <f>11014+C68</f>
        <v>12109</v>
      </c>
      <c r="E68" s="121">
        <v>920</v>
      </c>
      <c r="F68" s="121">
        <f>6528+E68</f>
        <v>7448</v>
      </c>
    </row>
    <row r="69" spans="1:10" s="29" customFormat="1" ht="15.75">
      <c r="A69" s="109" t="s">
        <v>241</v>
      </c>
      <c r="B69" s="129" t="s">
        <v>55</v>
      </c>
      <c r="C69" s="121">
        <v>111</v>
      </c>
      <c r="D69" s="121">
        <f>1108+C69</f>
        <v>1219</v>
      </c>
      <c r="E69" s="121">
        <v>107</v>
      </c>
      <c r="F69" s="121">
        <f>932+E69</f>
        <v>1039</v>
      </c>
    </row>
    <row r="70" spans="1:10" s="29" customFormat="1" ht="15.75">
      <c r="A70" s="109" t="s">
        <v>242</v>
      </c>
      <c r="B70" s="129" t="s">
        <v>57</v>
      </c>
      <c r="C70" s="121">
        <v>31</v>
      </c>
      <c r="D70" s="121">
        <f>106+C70</f>
        <v>137</v>
      </c>
      <c r="E70" s="121">
        <v>25</v>
      </c>
      <c r="F70" s="121">
        <f>87+E70</f>
        <v>112</v>
      </c>
    </row>
    <row r="71" spans="1:10" s="29" customFormat="1" ht="15.75">
      <c r="A71" s="109" t="s">
        <v>243</v>
      </c>
      <c r="B71" s="129" t="s">
        <v>59</v>
      </c>
      <c r="C71" s="130"/>
      <c r="D71" s="130"/>
      <c r="E71" s="121"/>
      <c r="F71" s="121"/>
      <c r="G71" s="113"/>
      <c r="H71" s="113"/>
      <c r="I71" s="113"/>
      <c r="J71" s="113"/>
    </row>
    <row r="72" spans="1:10" s="29" customFormat="1" ht="15.75">
      <c r="A72" s="109" t="s">
        <v>244</v>
      </c>
      <c r="B72" s="129" t="s">
        <v>61</v>
      </c>
      <c r="C72" s="121">
        <f>C65-SUM(C67:C71)</f>
        <v>1007</v>
      </c>
      <c r="D72" s="121">
        <f>D65-SUM(D67:D71)</f>
        <v>11271</v>
      </c>
      <c r="E72" s="121">
        <f>E65-SUM(E67:E71)</f>
        <v>419</v>
      </c>
      <c r="F72" s="121">
        <f>F65-SUM(F67:F71)</f>
        <v>4698</v>
      </c>
    </row>
    <row r="73" spans="1:10" ht="15.75">
      <c r="A73" s="100" t="s">
        <v>245</v>
      </c>
      <c r="B73" s="123">
        <v>16</v>
      </c>
      <c r="C73" s="108">
        <f>SUM(C75:C79)</f>
        <v>0</v>
      </c>
      <c r="D73" s="108">
        <f t="shared" ref="D73:F73" si="4">SUM(D75:D79)</f>
        <v>0</v>
      </c>
      <c r="E73" s="108">
        <f t="shared" si="4"/>
        <v>0</v>
      </c>
      <c r="F73" s="108">
        <f t="shared" si="4"/>
        <v>0</v>
      </c>
    </row>
    <row r="74" spans="1:10" ht="15.75">
      <c r="A74" s="100" t="s">
        <v>21</v>
      </c>
      <c r="B74" s="123"/>
      <c r="C74" s="107"/>
      <c r="D74" s="107"/>
      <c r="E74" s="108"/>
      <c r="F74" s="108"/>
    </row>
    <row r="75" spans="1:10" ht="15.75">
      <c r="A75" s="100" t="s">
        <v>246</v>
      </c>
      <c r="B75" s="123" t="s">
        <v>71</v>
      </c>
      <c r="C75" s="107"/>
      <c r="D75" s="107"/>
      <c r="E75" s="108"/>
      <c r="F75" s="108"/>
    </row>
    <row r="76" spans="1:10" ht="15.75">
      <c r="A76" s="100" t="s">
        <v>247</v>
      </c>
      <c r="B76" s="123" t="s">
        <v>73</v>
      </c>
      <c r="C76" s="107"/>
      <c r="D76" s="107"/>
      <c r="E76" s="108"/>
      <c r="F76" s="108"/>
    </row>
    <row r="77" spans="1:10" ht="15.75">
      <c r="A77" s="100" t="s">
        <v>248</v>
      </c>
      <c r="B77" s="123" t="s">
        <v>75</v>
      </c>
      <c r="C77" s="107"/>
      <c r="D77" s="107"/>
      <c r="E77" s="108"/>
      <c r="F77" s="108"/>
    </row>
    <row r="78" spans="1:10" ht="15.75">
      <c r="A78" s="100" t="s">
        <v>249</v>
      </c>
      <c r="B78" s="123" t="s">
        <v>77</v>
      </c>
      <c r="C78" s="107"/>
      <c r="D78" s="107"/>
      <c r="E78" s="108"/>
      <c r="F78" s="108"/>
      <c r="G78" s="40"/>
      <c r="H78" s="40"/>
      <c r="I78" s="40"/>
      <c r="J78" s="40"/>
    </row>
    <row r="79" spans="1:10" ht="15.75">
      <c r="A79" s="100" t="s">
        <v>250</v>
      </c>
      <c r="B79" s="123" t="s">
        <v>251</v>
      </c>
      <c r="C79" s="107"/>
      <c r="D79" s="107"/>
      <c r="E79" s="108"/>
      <c r="F79" s="108"/>
    </row>
    <row r="80" spans="1:10" ht="15.75">
      <c r="A80" s="100" t="s">
        <v>252</v>
      </c>
      <c r="B80" s="123">
        <v>17</v>
      </c>
      <c r="C80" s="118">
        <v>20</v>
      </c>
      <c r="D80" s="118">
        <v>8734851</v>
      </c>
      <c r="E80" s="108">
        <v>3</v>
      </c>
      <c r="F80" s="108">
        <f>23313+E80</f>
        <v>23316</v>
      </c>
    </row>
    <row r="81" spans="1:6" ht="31.5">
      <c r="A81" s="100" t="s">
        <v>253</v>
      </c>
      <c r="B81" s="123">
        <v>18</v>
      </c>
      <c r="C81" s="118">
        <v>435674</v>
      </c>
      <c r="D81" s="118">
        <v>5492090</v>
      </c>
      <c r="E81" s="108">
        <v>45</v>
      </c>
      <c r="F81" s="108">
        <f>456373+E81</f>
        <v>456418</v>
      </c>
    </row>
    <row r="82" spans="1:6" ht="15.75">
      <c r="A82" s="100" t="s">
        <v>254</v>
      </c>
      <c r="B82" s="123">
        <v>19</v>
      </c>
      <c r="C82" s="118">
        <v>38409</v>
      </c>
      <c r="D82" s="118">
        <v>139740</v>
      </c>
      <c r="E82" s="108">
        <v>580</v>
      </c>
      <c r="F82" s="108">
        <f>12844+E82</f>
        <v>13424</v>
      </c>
    </row>
    <row r="83" spans="1:6" ht="15.75">
      <c r="A83" s="100" t="s">
        <v>255</v>
      </c>
      <c r="B83" s="123">
        <v>20</v>
      </c>
      <c r="C83" s="118">
        <v>422554</v>
      </c>
      <c r="D83" s="118">
        <v>6073448</v>
      </c>
      <c r="E83" s="108"/>
      <c r="F83" s="108">
        <f>77540+E83</f>
        <v>77540</v>
      </c>
    </row>
    <row r="84" spans="1:6" ht="15.75">
      <c r="A84" s="100" t="s">
        <v>256</v>
      </c>
      <c r="B84" s="123">
        <v>21</v>
      </c>
      <c r="C84" s="107"/>
      <c r="D84" s="107"/>
      <c r="E84" s="108"/>
      <c r="F84" s="108"/>
    </row>
    <row r="85" spans="1:6" ht="15.75">
      <c r="A85" s="100" t="s">
        <v>257</v>
      </c>
      <c r="B85" s="123">
        <v>22</v>
      </c>
      <c r="C85" s="107"/>
      <c r="D85" s="107"/>
      <c r="E85" s="108"/>
      <c r="F85" s="108">
        <v>17</v>
      </c>
    </row>
    <row r="86" spans="1:6" ht="15.75">
      <c r="A86" s="100" t="s">
        <v>258</v>
      </c>
      <c r="B86" s="123">
        <v>23</v>
      </c>
      <c r="C86" s="107"/>
      <c r="D86" s="107"/>
      <c r="E86" s="108"/>
      <c r="F86" s="108"/>
    </row>
    <row r="87" spans="1:6" ht="15.75">
      <c r="A87" s="100" t="s">
        <v>259</v>
      </c>
      <c r="B87" s="123">
        <v>24</v>
      </c>
      <c r="C87" s="107"/>
      <c r="D87" s="107"/>
      <c r="E87" s="108"/>
      <c r="F87" s="108"/>
    </row>
    <row r="88" spans="1:6" ht="15.75">
      <c r="A88" s="100" t="s">
        <v>21</v>
      </c>
      <c r="B88" s="123"/>
      <c r="C88" s="107"/>
      <c r="D88" s="107"/>
      <c r="E88" s="108"/>
      <c r="F88" s="108"/>
    </row>
    <row r="89" spans="1:6" ht="15.75">
      <c r="A89" s="100" t="s">
        <v>216</v>
      </c>
      <c r="B89" s="123" t="s">
        <v>260</v>
      </c>
      <c r="C89" s="107"/>
      <c r="D89" s="107"/>
      <c r="E89" s="108"/>
      <c r="F89" s="108"/>
    </row>
    <row r="90" spans="1:6" ht="15.75">
      <c r="A90" s="100" t="s">
        <v>218</v>
      </c>
      <c r="B90" s="123" t="s">
        <v>261</v>
      </c>
      <c r="C90" s="107"/>
      <c r="D90" s="107"/>
      <c r="E90" s="108"/>
      <c r="F90" s="108"/>
    </row>
    <row r="91" spans="1:6" ht="15.75">
      <c r="A91" s="100" t="s">
        <v>220</v>
      </c>
      <c r="B91" s="123" t="s">
        <v>262</v>
      </c>
      <c r="C91" s="107"/>
      <c r="D91" s="107"/>
      <c r="E91" s="108"/>
      <c r="F91" s="108"/>
    </row>
    <row r="92" spans="1:6" ht="15.75">
      <c r="A92" s="100" t="s">
        <v>222</v>
      </c>
      <c r="B92" s="123" t="s">
        <v>263</v>
      </c>
      <c r="C92" s="107"/>
      <c r="D92" s="107"/>
      <c r="E92" s="108"/>
      <c r="F92" s="108"/>
    </row>
    <row r="93" spans="1:6" ht="31.5">
      <c r="A93" s="100" t="s">
        <v>264</v>
      </c>
      <c r="B93" s="123">
        <v>25</v>
      </c>
      <c r="C93" s="118">
        <v>0</v>
      </c>
      <c r="D93" s="118">
        <v>0</v>
      </c>
      <c r="E93" s="108">
        <v>0</v>
      </c>
      <c r="F93" s="108">
        <f>11257+E93</f>
        <v>11257</v>
      </c>
    </row>
    <row r="94" spans="1:6" ht="15.75">
      <c r="A94" s="100" t="s">
        <v>265</v>
      </c>
      <c r="B94" s="123">
        <v>26</v>
      </c>
      <c r="C94" s="118">
        <v>73847</v>
      </c>
      <c r="D94" s="118">
        <v>584925</v>
      </c>
      <c r="E94" s="108">
        <v>24215</v>
      </c>
      <c r="F94" s="108">
        <v>118567</v>
      </c>
    </row>
    <row r="95" spans="1:6" s="29" customFormat="1" ht="15.75">
      <c r="A95" s="109" t="s">
        <v>21</v>
      </c>
      <c r="B95" s="129"/>
      <c r="C95" s="130"/>
      <c r="D95" s="130"/>
      <c r="E95" s="121"/>
      <c r="F95" s="121"/>
    </row>
    <row r="96" spans="1:6" s="29" customFormat="1" ht="15.75">
      <c r="A96" s="109" t="s">
        <v>266</v>
      </c>
      <c r="B96" s="129" t="s">
        <v>267</v>
      </c>
      <c r="C96" s="121">
        <v>8843</v>
      </c>
      <c r="D96" s="121">
        <f>201709+C96</f>
        <v>210552</v>
      </c>
      <c r="E96" s="121">
        <v>6025</v>
      </c>
      <c r="F96" s="121">
        <v>55748</v>
      </c>
    </row>
    <row r="97" spans="1:6" s="29" customFormat="1" ht="15.75">
      <c r="A97" s="109" t="s">
        <v>268</v>
      </c>
      <c r="B97" s="129" t="s">
        <v>269</v>
      </c>
      <c r="C97" s="121"/>
      <c r="D97" s="121"/>
      <c r="E97" s="121"/>
      <c r="F97" s="121"/>
    </row>
    <row r="98" spans="1:6" s="29" customFormat="1" ht="15.75">
      <c r="A98" s="109" t="s">
        <v>270</v>
      </c>
      <c r="B98" s="129" t="s">
        <v>271</v>
      </c>
      <c r="C98" s="121">
        <v>0</v>
      </c>
      <c r="D98" s="121">
        <v>0</v>
      </c>
      <c r="E98" s="121">
        <v>0</v>
      </c>
      <c r="F98" s="121">
        <v>840</v>
      </c>
    </row>
    <row r="99" spans="1:6" s="29" customFormat="1" ht="15.75">
      <c r="A99" s="109" t="s">
        <v>272</v>
      </c>
      <c r="B99" s="129" t="s">
        <v>273</v>
      </c>
      <c r="C99" s="121">
        <f>C94-C96-C97-C98-C100-C101-C102</f>
        <v>64129</v>
      </c>
      <c r="D99" s="121">
        <f>D94-D96-D97-D98-D100-D101-D102</f>
        <v>346981</v>
      </c>
      <c r="E99" s="121">
        <f>E94-E96-E97-E98-E100-E101-E102</f>
        <v>16954</v>
      </c>
      <c r="F99" s="121">
        <f>F94-F96-F97-F98-F100-F101-F102</f>
        <v>53116</v>
      </c>
    </row>
    <row r="100" spans="1:6" s="29" customFormat="1" ht="15.75">
      <c r="A100" s="109" t="s">
        <v>274</v>
      </c>
      <c r="B100" s="129" t="s">
        <v>275</v>
      </c>
      <c r="C100" s="121">
        <v>25</v>
      </c>
      <c r="D100" s="121">
        <f>552+C100</f>
        <v>577</v>
      </c>
      <c r="E100" s="121">
        <v>153</v>
      </c>
      <c r="F100" s="121">
        <v>1478</v>
      </c>
    </row>
    <row r="101" spans="1:6" s="29" customFormat="1" ht="31.5">
      <c r="A101" s="109" t="s">
        <v>276</v>
      </c>
      <c r="B101" s="129" t="s">
        <v>277</v>
      </c>
      <c r="C101" s="121">
        <v>850</v>
      </c>
      <c r="D101" s="121">
        <f>24455+C101</f>
        <v>25305</v>
      </c>
      <c r="E101" s="121">
        <v>1083</v>
      </c>
      <c r="F101" s="121">
        <v>7385</v>
      </c>
    </row>
    <row r="102" spans="1:6" s="29" customFormat="1" ht="15.75">
      <c r="A102" s="109" t="s">
        <v>278</v>
      </c>
      <c r="B102" s="129" t="s">
        <v>279</v>
      </c>
      <c r="C102" s="121">
        <v>0</v>
      </c>
      <c r="D102" s="121">
        <f>1510+C102</f>
        <v>1510</v>
      </c>
      <c r="E102" s="121"/>
      <c r="F102" s="121"/>
    </row>
    <row r="103" spans="1:6" ht="15.75">
      <c r="A103" s="131" t="s">
        <v>280</v>
      </c>
      <c r="B103" s="132" t="s">
        <v>281</v>
      </c>
      <c r="C103" s="108"/>
      <c r="D103" s="108"/>
      <c r="E103" s="108">
        <v>5000</v>
      </c>
      <c r="F103" s="108"/>
    </row>
    <row r="104" spans="1:6" ht="15.75">
      <c r="A104" s="133" t="s">
        <v>282</v>
      </c>
      <c r="B104" s="132" t="s">
        <v>283</v>
      </c>
      <c r="C104" s="125">
        <f>C59+C65+C73+C80+C81+C82+C83+C84+C85+C86+C87+C93+C94+C103</f>
        <v>972748</v>
      </c>
      <c r="D104" s="125">
        <f t="shared" ref="D104:F104" si="5">D59+D65+D73+D80+D81+D82+D83+D84+D85+D86+D87+D93+D94+D103</f>
        <v>21049790</v>
      </c>
      <c r="E104" s="125">
        <f t="shared" si="5"/>
        <v>31315</v>
      </c>
      <c r="F104" s="125">
        <f t="shared" si="5"/>
        <v>713956</v>
      </c>
    </row>
    <row r="105" spans="1:6" ht="15.75">
      <c r="A105" s="131"/>
      <c r="B105" s="132"/>
      <c r="C105" s="134"/>
      <c r="D105" s="134"/>
      <c r="E105" s="135"/>
      <c r="F105" s="135"/>
    </row>
    <row r="106" spans="1:6" ht="15.75">
      <c r="A106" s="133" t="s">
        <v>284</v>
      </c>
      <c r="B106" s="132" t="s">
        <v>285</v>
      </c>
      <c r="C106" s="125">
        <f>C57-C104</f>
        <v>-240134</v>
      </c>
      <c r="D106" s="125">
        <f t="shared" ref="D106:F106" si="6">D57-D104</f>
        <v>-9963920</v>
      </c>
      <c r="E106" s="125">
        <f t="shared" si="6"/>
        <v>2807887</v>
      </c>
      <c r="F106" s="125">
        <f t="shared" si="6"/>
        <v>7750697</v>
      </c>
    </row>
    <row r="107" spans="1:6" ht="15.75">
      <c r="A107" s="131"/>
      <c r="B107" s="132"/>
      <c r="C107" s="134"/>
      <c r="D107" s="134"/>
      <c r="E107" s="135"/>
      <c r="F107" s="135"/>
    </row>
    <row r="108" spans="1:6" ht="15.75">
      <c r="A108" s="131" t="s">
        <v>286</v>
      </c>
      <c r="B108" s="132" t="s">
        <v>287</v>
      </c>
      <c r="C108" s="108"/>
      <c r="D108" s="108"/>
      <c r="E108" s="135"/>
      <c r="F108" s="135"/>
    </row>
    <row r="109" spans="1:6" ht="15.75">
      <c r="A109" s="131"/>
      <c r="B109" s="132"/>
      <c r="C109" s="134"/>
      <c r="D109" s="134"/>
      <c r="E109" s="135"/>
      <c r="F109" s="135"/>
    </row>
    <row r="110" spans="1:6" ht="15.75">
      <c r="A110" s="133" t="s">
        <v>288</v>
      </c>
      <c r="B110" s="132" t="s">
        <v>289</v>
      </c>
      <c r="C110" s="125">
        <f>C106-C108</f>
        <v>-240134</v>
      </c>
      <c r="D110" s="125">
        <f>D106-D108</f>
        <v>-9963920</v>
      </c>
      <c r="E110" s="136">
        <f>E106-E108</f>
        <v>2807887</v>
      </c>
      <c r="F110" s="136">
        <f>F106-F108</f>
        <v>7750697</v>
      </c>
    </row>
    <row r="111" spans="1:6" ht="15.75">
      <c r="A111" s="131" t="s">
        <v>290</v>
      </c>
      <c r="B111" s="132" t="s">
        <v>291</v>
      </c>
      <c r="C111" s="134"/>
      <c r="D111" s="134"/>
      <c r="E111" s="135"/>
      <c r="F111" s="135"/>
    </row>
    <row r="112" spans="1:6" ht="15.75">
      <c r="A112" s="131"/>
      <c r="B112" s="132"/>
      <c r="C112" s="134"/>
      <c r="D112" s="134"/>
      <c r="E112" s="135"/>
      <c r="F112" s="135"/>
    </row>
    <row r="113" spans="1:8" ht="15.75">
      <c r="A113" s="133" t="s">
        <v>292</v>
      </c>
      <c r="B113" s="132" t="s">
        <v>293</v>
      </c>
      <c r="C113" s="125">
        <f>C110+C111</f>
        <v>-240134</v>
      </c>
      <c r="D113" s="125">
        <f t="shared" ref="D113:F113" si="7">D110+D111</f>
        <v>-9963920</v>
      </c>
      <c r="E113" s="125">
        <f t="shared" si="7"/>
        <v>2807887</v>
      </c>
      <c r="F113" s="125">
        <f t="shared" si="7"/>
        <v>7750697</v>
      </c>
      <c r="H113" s="34"/>
    </row>
    <row r="115" spans="1:8">
      <c r="A115" s="137" t="s">
        <v>156</v>
      </c>
      <c r="B115" s="137"/>
      <c r="C115" s="137"/>
      <c r="D115" s="137"/>
      <c r="E115" s="137"/>
      <c r="F115" s="137"/>
      <c r="H115" s="34"/>
    </row>
    <row r="116" spans="1:8">
      <c r="A116" s="138"/>
      <c r="B116" s="138"/>
      <c r="C116" s="139"/>
      <c r="D116" s="139"/>
      <c r="E116" s="138"/>
      <c r="F116" s="138"/>
      <c r="H116" s="34"/>
    </row>
    <row r="118" spans="1:8">
      <c r="H118" s="34"/>
    </row>
    <row r="119" spans="1:8" s="144" customFormat="1" ht="15.75">
      <c r="A119" s="140" t="str">
        <f>ф1!A121</f>
        <v>Первый руководитель (на период его отсутствия - лицо его замещающее) ____________________Сейлханов Б.А.</v>
      </c>
      <c r="B119" s="141"/>
      <c r="C119" s="142"/>
      <c r="D119" s="143"/>
      <c r="F119" s="145"/>
    </row>
    <row r="120" spans="1:8" s="144" customFormat="1" ht="15.75">
      <c r="A120" s="140"/>
      <c r="B120" s="141"/>
      <c r="C120" s="142"/>
      <c r="D120" s="143"/>
    </row>
    <row r="121" spans="1:8" s="144" customFormat="1" ht="15.75">
      <c r="A121" s="140" t="str">
        <f>ф1!A123</f>
        <v>Главный бухгалтер  ______________________________Сатпаева Ш.К.</v>
      </c>
      <c r="B121" s="141"/>
      <c r="C121" s="142"/>
      <c r="D121" s="143"/>
    </row>
    <row r="122" spans="1:8">
      <c r="A122" s="146"/>
      <c r="B122" s="147"/>
      <c r="C122" s="148"/>
      <c r="D122" s="148"/>
    </row>
    <row r="123" spans="1:8">
      <c r="A123" s="146"/>
      <c r="B123" s="149"/>
      <c r="C123" s="148"/>
      <c r="D123" s="148"/>
    </row>
    <row r="124" spans="1:8">
      <c r="A124" s="150" t="s">
        <v>159</v>
      </c>
      <c r="B124" s="147"/>
      <c r="C124" s="148"/>
      <c r="D124" s="148"/>
    </row>
    <row r="125" spans="1:8">
      <c r="A125" s="151">
        <v>3937308</v>
      </c>
      <c r="B125" s="147"/>
      <c r="C125" s="148"/>
      <c r="D125" s="148"/>
    </row>
    <row r="126" spans="1:8">
      <c r="A126" s="150" t="s">
        <v>160</v>
      </c>
      <c r="B126" s="149"/>
      <c r="C126" s="148"/>
      <c r="D126" s="148"/>
    </row>
    <row r="127" spans="1:8">
      <c r="A127" s="75"/>
    </row>
    <row r="128" spans="1:8">
      <c r="A128" s="75"/>
    </row>
    <row r="129" spans="1:1">
      <c r="A129" s="75"/>
    </row>
  </sheetData>
  <mergeCells count="6">
    <mergeCell ref="E1:F1"/>
    <mergeCell ref="A3:F3"/>
    <mergeCell ref="A4:F4"/>
    <mergeCell ref="A5:F5"/>
    <mergeCell ref="A6:F6"/>
    <mergeCell ref="A115:F115"/>
  </mergeCells>
  <pageMargins left="0.74803149606299213" right="0.31496062992125984" top="0.55118110236220474" bottom="0.65" header="0.51181102362204722" footer="0.26"/>
  <pageSetup paperSize="9" scale="50" fitToHeight="2" orientation="portrait" r:id="rId1"/>
  <headerFooter alignWithMargins="0">
    <oddFooter>&amp;R&amp;P</oddFooter>
  </headerFooter>
  <rowBreaks count="1" manualBreakCount="1">
    <brk id="7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ф1</vt:lpstr>
      <vt:lpstr>ф2</vt:lpstr>
      <vt:lpstr>ф1!Заголовки_для_печати</vt:lpstr>
      <vt:lpstr>ф2!Заголовки_для_печати</vt:lpstr>
      <vt:lpstr>ф1!Область_печати</vt:lpstr>
      <vt:lpstr>ф2!Область_печати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s_satpayeva</dc:creator>
  <cp:lastModifiedBy>s_satpayeva</cp:lastModifiedBy>
  <dcterms:created xsi:type="dcterms:W3CDTF">2016-10-10T06:14:21Z</dcterms:created>
  <dcterms:modified xsi:type="dcterms:W3CDTF">2016-10-10T06:14:51Z</dcterms:modified>
</cp:coreProperties>
</file>