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ф1!$A$1:$D$130</definedName>
    <definedName name="_xlnm.Print_Area" localSheetId="1">ф2!$A$1:$F$128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3" i="2"/>
  <c r="A121"/>
  <c r="D103"/>
  <c r="D102"/>
  <c r="F101"/>
  <c r="E101"/>
  <c r="C101"/>
  <c r="D99"/>
  <c r="D101"/>
  <c r="D76"/>
  <c r="C76"/>
  <c r="E75"/>
  <c r="F73"/>
  <c r="D73"/>
  <c r="F72"/>
  <c r="D72"/>
  <c r="F71"/>
  <c r="F75" s="1"/>
  <c r="D71"/>
  <c r="D75" s="1"/>
  <c r="C75"/>
  <c r="F62"/>
  <c r="F106" s="1"/>
  <c r="E62"/>
  <c r="E106" s="1"/>
  <c r="D62"/>
  <c r="D106" s="1"/>
  <c r="C62"/>
  <c r="C106" s="1"/>
  <c r="E42"/>
  <c r="F40"/>
  <c r="D40"/>
  <c r="F37"/>
  <c r="F42" s="1"/>
  <c r="D37"/>
  <c r="D42" s="1"/>
  <c r="C42"/>
  <c r="D29"/>
  <c r="D28"/>
  <c r="D26"/>
  <c r="F25"/>
  <c r="D25"/>
  <c r="F24"/>
  <c r="F22"/>
  <c r="D22"/>
  <c r="D21"/>
  <c r="D18"/>
  <c r="D16"/>
  <c r="F12"/>
  <c r="F60" s="1"/>
  <c r="F108" s="1"/>
  <c r="F112" s="1"/>
  <c r="F115" s="1"/>
  <c r="E12"/>
  <c r="E60" s="1"/>
  <c r="D60"/>
  <c r="D108" s="1"/>
  <c r="D112" s="1"/>
  <c r="D115" s="1"/>
  <c r="C60"/>
  <c r="A6"/>
  <c r="C110" i="1"/>
  <c r="D105"/>
  <c r="D114" s="1"/>
  <c r="C105"/>
  <c r="C114" s="1"/>
  <c r="D80"/>
  <c r="D71" s="1"/>
  <c r="D70" s="1"/>
  <c r="D96" s="1"/>
  <c r="D116" s="1"/>
  <c r="C71"/>
  <c r="C70"/>
  <c r="C96" s="1"/>
  <c r="C59"/>
  <c r="D38"/>
  <c r="C38"/>
  <c r="C37"/>
  <c r="D11"/>
  <c r="C11"/>
  <c r="C61" s="1"/>
  <c r="C108" i="2" l="1"/>
  <c r="C112" s="1"/>
  <c r="C115" s="1"/>
  <c r="E108"/>
  <c r="E112" s="1"/>
  <c r="E115" s="1"/>
  <c r="D37" i="1"/>
  <c r="D61" s="1"/>
  <c r="C116"/>
</calcChain>
</file>

<file path=xl/sharedStrings.xml><?xml version="1.0" encoding="utf-8"?>
<sst xmlns="http://schemas.openxmlformats.org/spreadsheetml/2006/main" count="342" uniqueCount="282">
  <si>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</si>
  <si>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</si>
  <si>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</si>
  <si>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</si>
  <si>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</si>
  <si>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июля  2017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</si>
  <si>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</si>
  <si>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</si>
  <si>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</si>
  <si>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</si>
  <si>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</si>
  <si>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</si>
  <si>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</si>
  <si>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</si>
  <si>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</si>
  <si>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</si>
  <si>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</si>
  <si>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</si>
  <si>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</si>
  <si>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</si>
  <si>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</si>
  <si>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</si>
  <si>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</si>
  <si>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</si>
  <si>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</si>
  <si>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</si>
  <si>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</si>
  <si>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</si>
  <si>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</si>
  <si>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</si>
  <si>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</si>
  <si>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</si>
  <si>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</si>
  <si>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</si>
  <si>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</si>
  <si>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</si>
  <si>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</si>
  <si>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</si>
  <si>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</si>
  <si>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</si>
  <si>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</si>
  <si>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</si>
  <si>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</si>
  <si>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</si>
  <si>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</si>
  <si>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</si>
  <si>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</si>
  <si>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</si>
  <si>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</si>
  <si>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</si>
  <si>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</si>
  <si>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</si>
  <si>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</si>
  <si>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</si>
  <si>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</si>
  <si>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</si>
  <si>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</si>
  <si>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</si>
  <si>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</si>
  <si>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</si>
  <si>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</si>
  <si>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</si>
  <si>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</si>
  <si>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</si>
  <si>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</si>
  <si>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</si>
  <si>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</si>
  <si>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</si>
  <si>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</si>
  <si>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</si>
  <si>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</si>
  <si>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</si>
  <si>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</si>
  <si>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</si>
  <si>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</si>
  <si>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</si>
  <si>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</si>
  <si>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</si>
  <si>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</si>
  <si>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</si>
  <si>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</si>
  <si>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</si>
  <si>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</si>
  <si>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</si>
  <si>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</si>
  <si>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</si>
  <si>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</si>
  <si>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</si>
  <si>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</si>
  <si>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</si>
  <si>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</si>
  <si>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</si>
  <si>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</si>
  <si>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</si>
  <si>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</si>
  <si>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</si>
  <si>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</si>
  <si>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</si>
  <si>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</si>
  <si>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</si>
  <si>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</si>
  <si>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</si>
  <si>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</si>
  <si>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</si>
  <si>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</si>
  <si>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</si>
  <si>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</si>
  <si>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</si>
  <si>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</si>
  <si>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</si>
  <si>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</si>
  <si>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</si>
  <si>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</si>
  <si>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</si>
  <si>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</si>
  <si>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</si>
  <si>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</si>
  <si>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</si>
  <si>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</si>
  <si>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</si>
  <si>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</si>
  <si>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</si>
  <si>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</si>
  <si>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</si>
  <si>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</si>
  <si>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</si>
  <si>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</si>
  <si>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</si>
  <si>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</si>
  <si>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</si>
  <si>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</si>
  <si>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</si>
  <si>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</si>
  <si>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</si>
  <si>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</si>
  <si>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</si>
  <si>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</si>
  <si>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</si>
  <si>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</si>
  <si>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</si>
  <si>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</si>
  <si>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</si>
  <si>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</si>
  <si>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</si>
  <si>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</si>
  <si>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</si>
  <si>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</si>
  <si>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Председатель Правления _________________________Колдасов Е.Т.</t>
  </si>
  <si>
    <t>Главный бухгалтер  ______________________________Сатпаева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</si>
  <si>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</si>
  <si>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</si>
  <si>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</si>
  <si>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</si>
  <si>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</si>
  <si>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</si>
  <si>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</si>
  <si>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</si>
  <si>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</si>
  <si>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</si>
  <si>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</si>
  <si>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</si>
  <si>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</si>
  <si>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</si>
  <si>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</si>
  <si>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</si>
  <si>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</si>
  <si>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</si>
  <si>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</si>
  <si>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</si>
  <si>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</si>
  <si>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</si>
  <si>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</si>
  <si>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</si>
  <si>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</si>
  <si>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</si>
  <si>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</si>
  <si>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</si>
  <si>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</si>
  <si>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</si>
  <si>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</si>
  <si>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</si>
  <si>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</si>
  <si>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</si>
  <si>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</si>
  <si>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</si>
  <si>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</si>
  <si>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</si>
  <si>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</si>
  <si>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</si>
  <si>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</si>
  <si>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</si>
  <si>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</si>
  <si>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</si>
  <si>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</si>
  <si>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</si>
  <si>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</si>
  <si>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</si>
  <si>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</si>
  <si>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</si>
  <si>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</si>
  <si>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</si>
  <si>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</si>
  <si>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</si>
  <si>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</si>
  <si>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</si>
  <si>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</si>
  <si>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</si>
  <si>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</si>
  <si>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</si>
  <si>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</si>
  <si>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</si>
  <si>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</si>
  <si>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</si>
  <si>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</si>
  <si>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</si>
  <si>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</si>
  <si>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</si>
  <si>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</si>
  <si>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</si>
  <si>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</si>
  <si>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</si>
  <si>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</si>
  <si>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</si>
  <si>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</si>
  <si>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</si>
  <si>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</si>
  <si>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</si>
  <si>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</si>
  <si>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</si>
  <si>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</si>
  <si>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</si>
  <si>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</si>
  <si>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</si>
  <si>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</si>
  <si>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</si>
  <si>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</si>
  <si>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</si>
  <si>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</si>
  <si>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</si>
  <si>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</si>
  <si>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</si>
  <si>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</si>
  <si>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</si>
  <si>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</si>
  <si>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</si>
  <si>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</si>
  <si>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</si>
  <si>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</si>
  <si>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</si>
  <si>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</si>
  <si>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</si>
  <si>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</si>
  <si>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</si>
  <si>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</si>
  <si>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</si>
  <si>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</si>
  <si>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</si>
  <si>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</si>
  <si>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</si>
  <si>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26.3</t>
  </si>
  <si>
    <t>общехозяйственные  и 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</si>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</sst>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3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0" fontId="17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6" fillId="0" borderId="0">
      <alignment horizontal="center" vertical="top"/>
    </xf>
    <xf numFmtId="0" fontId="27" fillId="0" borderId="0">
      <alignment horizontal="center" vertical="top"/>
    </xf>
    <xf numFmtId="0" fontId="25" fillId="0" borderId="0">
      <alignment horizontal="left" vertical="top"/>
    </xf>
    <xf numFmtId="0" fontId="2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125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Protection="1"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0" fontId="10" fillId="2" borderId="1" xfId="1" applyFont="1" applyFill="1" applyBorder="1" applyAlignment="1" applyProtection="1">
      <alignment horizontal="left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vertical="top" wrapText="1"/>
      <protection locked="0"/>
    </xf>
    <xf numFmtId="0" fontId="11" fillId="2" borderId="0" xfId="1" applyFont="1" applyFill="1" applyProtection="1">
      <protection locked="0"/>
    </xf>
    <xf numFmtId="0" fontId="10" fillId="2" borderId="1" xfId="1" quotePrefix="1" applyFont="1" applyFill="1" applyBorder="1" applyAlignment="1" applyProtection="1">
      <alignment horizontal="left" wrapText="1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0" fontId="10" fillId="2" borderId="1" xfId="1" applyFont="1" applyFill="1" applyBorder="1" applyAlignment="1" applyProtection="1">
      <alignment wrapText="1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protection locked="0"/>
    </xf>
    <xf numFmtId="0" fontId="13" fillId="2" borderId="1" xfId="1" applyFont="1" applyFill="1" applyBorder="1" applyAlignment="1" applyProtection="1">
      <protection locked="0"/>
    </xf>
    <xf numFmtId="0" fontId="14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wrapText="1"/>
    </xf>
    <xf numFmtId="3" fontId="9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4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left" wrapText="1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3" fontId="13" fillId="3" borderId="1" xfId="1" applyNumberFormat="1" applyFont="1" applyFill="1" applyBorder="1" applyAlignment="1" applyProtection="1">
      <alignment vertical="top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0" fillId="2" borderId="1" xfId="1" applyNumberFormat="1" applyFont="1" applyFill="1" applyBorder="1" applyAlignment="1" applyProtection="1">
      <alignment vertical="top" wrapText="1"/>
    </xf>
    <xf numFmtId="0" fontId="10" fillId="2" borderId="1" xfId="1" applyFont="1" applyFill="1" applyBorder="1" applyAlignment="1" applyProtection="1">
      <alignment horizontal="justify" wrapText="1"/>
    </xf>
    <xf numFmtId="3" fontId="10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Protection="1"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6" fillId="2" borderId="0" xfId="1" applyNumberFormat="1" applyFont="1" applyFill="1" applyProtection="1">
      <protection locked="0"/>
    </xf>
    <xf numFmtId="0" fontId="12" fillId="2" borderId="0" xfId="1" applyFont="1" applyFill="1" applyAlignment="1">
      <alignment horizontal="left"/>
    </xf>
    <xf numFmtId="49" fontId="12" fillId="2" borderId="0" xfId="2" applyNumberFormat="1" applyFont="1" applyFill="1" applyProtection="1">
      <protection locked="0"/>
    </xf>
    <xf numFmtId="0" fontId="9" fillId="0" borderId="0" xfId="3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3" fontId="17" fillId="3" borderId="1" xfId="1" applyNumberFormat="1" applyFont="1" applyFill="1" applyBorder="1" applyAlignment="1" applyProtection="1">
      <alignment vertical="top"/>
    </xf>
    <xf numFmtId="3" fontId="17" fillId="3" borderId="1" xfId="1" applyNumberFormat="1" applyFont="1" applyFill="1" applyBorder="1" applyProtection="1">
      <protection locked="0"/>
    </xf>
    <xf numFmtId="3" fontId="20" fillId="3" borderId="1" xfId="1" applyNumberFormat="1" applyFont="1" applyFill="1" applyBorder="1" applyAlignment="1" applyProtection="1">
      <alignment vertical="top"/>
    </xf>
    <xf numFmtId="3" fontId="20" fillId="3" borderId="1" xfId="1" applyNumberFormat="1" applyFont="1" applyFill="1" applyBorder="1" applyAlignment="1" applyProtection="1">
      <alignment vertical="top"/>
      <protection locked="0"/>
    </xf>
    <xf numFmtId="3" fontId="20" fillId="3" borderId="1" xfId="1" applyNumberFormat="1" applyFont="1" applyFill="1" applyBorder="1" applyProtection="1">
      <protection locked="0"/>
    </xf>
    <xf numFmtId="0" fontId="20" fillId="3" borderId="1" xfId="1" applyFont="1" applyFill="1" applyBorder="1" applyProtection="1">
      <protection locked="0"/>
    </xf>
    <xf numFmtId="3" fontId="21" fillId="3" borderId="1" xfId="1" applyNumberFormat="1" applyFont="1" applyFill="1" applyBorder="1" applyProtection="1">
      <protection locked="0"/>
    </xf>
    <xf numFmtId="3" fontId="17" fillId="3" borderId="1" xfId="1" applyNumberFormat="1" applyFont="1" applyFill="1" applyBorder="1" applyProtection="1"/>
    <xf numFmtId="0" fontId="17" fillId="3" borderId="1" xfId="1" applyFont="1" applyFill="1" applyBorder="1" applyProtection="1">
      <protection locked="0"/>
    </xf>
    <xf numFmtId="0" fontId="23" fillId="3" borderId="0" xfId="4" applyFont="1" applyFill="1" applyProtection="1">
      <protection locked="0"/>
    </xf>
    <xf numFmtId="14" fontId="23" fillId="3" borderId="0" xfId="4" applyNumberFormat="1" applyFont="1" applyFill="1" applyProtection="1">
      <protection locked="0"/>
    </xf>
    <xf numFmtId="0" fontId="8" fillId="3" borderId="0" xfId="4" applyFont="1" applyFill="1" applyProtection="1">
      <protection locked="0"/>
    </xf>
    <xf numFmtId="0" fontId="18" fillId="3" borderId="0" xfId="1" applyFont="1" applyFill="1" applyAlignment="1" applyProtection="1">
      <alignment horizontal="right" wrapText="1"/>
      <protection locked="0"/>
    </xf>
    <xf numFmtId="0" fontId="18" fillId="3" borderId="0" xfId="1" applyFont="1" applyFill="1" applyAlignment="1">
      <alignment horizontal="right" wrapText="1"/>
    </xf>
    <xf numFmtId="0" fontId="18" fillId="3" borderId="0" xfId="1" applyFont="1" applyFill="1" applyAlignment="1" applyProtection="1">
      <alignment horizontal="right" wrapText="1"/>
    </xf>
    <xf numFmtId="0" fontId="4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Protection="1"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19" fillId="3" borderId="0" xfId="1" applyFont="1" applyFill="1" applyAlignment="1" applyProtection="1">
      <alignment horizontal="center"/>
      <protection locked="0"/>
    </xf>
    <xf numFmtId="0" fontId="12" fillId="3" borderId="0" xfId="1" applyFont="1" applyFill="1" applyAlignment="1" applyProtection="1">
      <alignment horizontal="center"/>
      <protection locked="0"/>
    </xf>
    <xf numFmtId="0" fontId="8" fillId="3" borderId="0" xfId="1" applyFont="1" applyFill="1" applyAlignment="1" applyProtection="1">
      <alignment horizontal="right"/>
    </xf>
    <xf numFmtId="0" fontId="17" fillId="3" borderId="2" xfId="1" applyFont="1" applyFill="1" applyBorder="1" applyAlignment="1" applyProtection="1">
      <alignment vertical="top" wrapText="1"/>
    </xf>
    <xf numFmtId="0" fontId="17" fillId="3" borderId="3" xfId="1" applyFont="1" applyFill="1" applyBorder="1" applyAlignment="1" applyProtection="1">
      <alignment horizontal="center" vertical="top" wrapText="1"/>
      <protection locked="0"/>
    </xf>
    <xf numFmtId="49" fontId="17" fillId="3" borderId="3" xfId="1" applyNumberFormat="1" applyFont="1" applyFill="1" applyBorder="1" applyAlignment="1" applyProtection="1">
      <alignment horizontal="center" vertical="top" wrapText="1"/>
      <protection locked="0"/>
    </xf>
    <xf numFmtId="0" fontId="20" fillId="3" borderId="2" xfId="1" applyFont="1" applyFill="1" applyBorder="1" applyAlignment="1" applyProtection="1">
      <alignment vertical="top" wrapText="1"/>
    </xf>
    <xf numFmtId="0" fontId="20" fillId="3" borderId="3" xfId="1" applyFont="1" applyFill="1" applyBorder="1" applyAlignment="1" applyProtection="1">
      <alignment horizontal="center" vertical="top" wrapText="1"/>
      <protection locked="0"/>
    </xf>
    <xf numFmtId="0" fontId="11" fillId="3" borderId="0" xfId="1" applyFont="1" applyFill="1" applyProtection="1">
      <protection locked="0"/>
    </xf>
    <xf numFmtId="3" fontId="17" fillId="3" borderId="1" xfId="1" applyNumberFormat="1" applyFont="1" applyFill="1" applyBorder="1" applyAlignment="1" applyProtection="1"/>
    <xf numFmtId="49" fontId="20" fillId="3" borderId="3" xfId="1" applyNumberFormat="1" applyFont="1" applyFill="1" applyBorder="1" applyAlignment="1" applyProtection="1">
      <alignment horizontal="center" vertical="top" wrapText="1"/>
      <protection locked="0"/>
    </xf>
    <xf numFmtId="49" fontId="17" fillId="3" borderId="4" xfId="1" applyNumberFormat="1" applyFont="1" applyFill="1" applyBorder="1" applyAlignment="1" applyProtection="1">
      <alignment horizontal="center" vertical="top" wrapText="1"/>
      <protection locked="0"/>
    </xf>
    <xf numFmtId="0" fontId="21" fillId="3" borderId="2" xfId="1" applyFont="1" applyFill="1" applyBorder="1" applyAlignment="1" applyProtection="1">
      <alignment vertical="top" wrapText="1"/>
    </xf>
    <xf numFmtId="49" fontId="20" fillId="3" borderId="4" xfId="1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" applyFont="1" applyFill="1" applyBorder="1" applyAlignment="1" applyProtection="1">
      <alignment vertical="top" wrapText="1"/>
    </xf>
    <xf numFmtId="49" fontId="17" fillId="3" borderId="1" xfId="1" applyNumberFormat="1" applyFont="1" applyFill="1" applyBorder="1" applyAlignment="1" applyProtection="1">
      <alignment horizontal="center"/>
      <protection locked="0"/>
    </xf>
    <xf numFmtId="0" fontId="21" fillId="3" borderId="1" xfId="1" applyFont="1" applyFill="1" applyBorder="1" applyAlignment="1" applyProtection="1">
      <alignment vertical="top" wrapText="1"/>
    </xf>
    <xf numFmtId="0" fontId="12" fillId="3" borderId="0" xfId="1" applyFont="1" applyFill="1" applyAlignment="1" applyProtection="1">
      <alignment horizontal="left" wrapText="1"/>
      <protection locked="0"/>
    </xf>
    <xf numFmtId="0" fontId="12" fillId="3" borderId="0" xfId="1" applyFont="1" applyFill="1" applyAlignment="1" applyProtection="1">
      <alignment horizontal="left" wrapText="1"/>
      <protection locked="0"/>
    </xf>
    <xf numFmtId="0" fontId="21" fillId="3" borderId="0" xfId="4" applyFont="1" applyFill="1" applyAlignment="1" applyProtection="1">
      <protection locked="0"/>
    </xf>
    <xf numFmtId="0" fontId="22" fillId="3" borderId="0" xfId="4" applyFont="1" applyFill="1" applyProtection="1">
      <protection locked="0"/>
    </xf>
    <xf numFmtId="0" fontId="24" fillId="3" borderId="0" xfId="1" applyFont="1" applyFill="1" applyProtection="1">
      <protection locked="0"/>
    </xf>
    <xf numFmtId="3" fontId="24" fillId="3" borderId="0" xfId="1" applyNumberFormat="1" applyFont="1" applyFill="1" applyProtection="1">
      <protection locked="0"/>
    </xf>
    <xf numFmtId="0" fontId="14" fillId="3" borderId="0" xfId="4" applyFont="1" applyFill="1" applyAlignment="1" applyProtection="1">
      <alignment wrapText="1"/>
      <protection locked="0"/>
    </xf>
    <xf numFmtId="0" fontId="9" fillId="3" borderId="0" xfId="4" applyFont="1" applyFill="1" applyProtection="1">
      <protection locked="0"/>
    </xf>
    <xf numFmtId="0" fontId="8" fillId="3" borderId="0" xfId="4" applyFont="1" applyFill="1" applyAlignment="1" applyProtection="1">
      <alignment wrapText="1"/>
      <protection locked="0"/>
    </xf>
    <xf numFmtId="0" fontId="8" fillId="3" borderId="0" xfId="4" applyFont="1" applyFill="1" applyAlignment="1" applyProtection="1">
      <alignment horizontal="left" wrapText="1"/>
      <protection locked="0"/>
    </xf>
    <xf numFmtId="49" fontId="12" fillId="3" borderId="0" xfId="2" applyNumberFormat="1" applyFont="1" applyFill="1" applyProtection="1">
      <protection locked="0"/>
    </xf>
  </cellXfs>
  <cellStyles count="39">
    <cellStyle name="Euro" xfId="5"/>
    <cellStyle name="S0" xfId="6"/>
    <cellStyle name="S1" xfId="7"/>
    <cellStyle name="S19" xfId="8"/>
    <cellStyle name="S2" xfId="9"/>
    <cellStyle name="S3" xfId="10"/>
    <cellStyle name="S8" xfId="11"/>
    <cellStyle name="Гиперссылка 2" xfId="12"/>
    <cellStyle name="Обычный" xfId="0" builtinId="0"/>
    <cellStyle name="Обычный 2" xfId="4"/>
    <cellStyle name="Обычный 2 2" xfId="13"/>
    <cellStyle name="Обычный 2 3" xfId="14"/>
    <cellStyle name="Обычный 2 4" xfId="15"/>
    <cellStyle name="Обычный 3" xfId="3"/>
    <cellStyle name="Обычный 3 2" xfId="16"/>
    <cellStyle name="Обычный 4" xfId="17"/>
    <cellStyle name="Обычный 5" xfId="18"/>
    <cellStyle name="Обычный_I0000609Айнаш" xfId="1"/>
    <cellStyle name="Обычный_Приложения к Правилам по ИК_рус" xfId="2"/>
    <cellStyle name="Процентный 2" xfId="19"/>
    <cellStyle name="Процентный 3" xfId="20"/>
    <cellStyle name="Стиль 1" xfId="21"/>
    <cellStyle name="Финансовый 2" xfId="22"/>
    <cellStyle name="Финансовый 2 2" xfId="23"/>
    <cellStyle name="Финансовый 2 3" xfId="24"/>
    <cellStyle name="Финансовый 2 4" xfId="25"/>
    <cellStyle name="Финансовый 2 5" xfId="26"/>
    <cellStyle name="Финансовый 2 6" xfId="27"/>
    <cellStyle name="Финансовый 3" xfId="28"/>
    <cellStyle name="Финансовый 3 2" xfId="29"/>
    <cellStyle name="Финансовый 3 2 2" xfId="30"/>
    <cellStyle name="Финансовый 3 2 3" xfId="31"/>
    <cellStyle name="Финансовый 4" xfId="32"/>
    <cellStyle name="Финансовый 5" xfId="33"/>
    <cellStyle name="Финансовый 6" xfId="34"/>
    <cellStyle name="Финансовый 7" xfId="35"/>
    <cellStyle name="Финансовый 8" xfId="36"/>
    <cellStyle name="Финансовый 8 2" xfId="37"/>
    <cellStyle name="Финансовый 9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s/Accounting%20department/Satpaeva_sh/&#1054;&#1090;&#1095;&#1077;&#1090;&#1099;%20&#1087;&#1086;%20&#1092;&#1086;&#1088;&#1084;&#1077;%20&#1040;&#1060;&#1053;/2017/06/&#1041;&#1058;&#1040;&#1057;_K1_01.07.2017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4"/>
      <sheetName val="Приложение 5"/>
      <sheetName val="8 пр УИП БД (2)"/>
      <sheetName val="Пруд УИП БД (2)"/>
      <sheetName val="оборотк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131"/>
  <sheetViews>
    <sheetView tabSelected="1" view="pageBreakPreview" zoomScale="85" zoomScaleSheetLayoutView="85" workbookViewId="0"/>
  </sheetViews>
  <sheetFormatPr defaultRowHeight="12.75"/>
  <cols>
    <col min="1" max="1" width="77" style="1" customWidth="1"/>
    <col min="2" max="2" width="12.140625" style="1" customWidth="1"/>
    <col min="3" max="3" width="15.85546875" style="62" customWidth="1"/>
    <col min="4" max="4" width="17.7109375" style="1" customWidth="1"/>
    <col min="5" max="16384" width="9.140625" style="1"/>
  </cols>
  <sheetData>
    <row r="1" spans="1:4" ht="68.25" customHeight="1">
      <c r="C1" s="2" t="s">
        <v>0</v>
      </c>
      <c r="D1" s="3"/>
    </row>
    <row r="2" spans="1:4" ht="21" customHeight="1">
      <c r="C2" s="4"/>
      <c r="D2" s="5" t="s">
        <v>1</v>
      </c>
    </row>
    <row r="3" spans="1:4" s="7" customFormat="1" ht="14.25">
      <c r="A3" s="6" t="s">
        <v>2</v>
      </c>
      <c r="B3" s="6"/>
      <c r="C3" s="6"/>
      <c r="D3" s="6"/>
    </row>
    <row r="4" spans="1:4" s="7" customFormat="1" ht="14.25">
      <c r="A4" s="8" t="s">
        <v>3</v>
      </c>
      <c r="B4" s="8"/>
      <c r="C4" s="8"/>
      <c r="D4" s="8"/>
    </row>
    <row r="5" spans="1:4" s="7" customFormat="1" ht="15">
      <c r="A5" s="9" t="s">
        <v>4</v>
      </c>
      <c r="B5" s="9"/>
      <c r="C5" s="9"/>
      <c r="D5" s="9"/>
    </row>
    <row r="6" spans="1:4" s="7" customFormat="1" ht="15">
      <c r="A6" s="9" t="s">
        <v>5</v>
      </c>
      <c r="B6" s="9"/>
      <c r="C6" s="9"/>
      <c r="D6" s="9"/>
    </row>
    <row r="7" spans="1:4" s="13" customFormat="1">
      <c r="A7" s="10"/>
      <c r="B7" s="10"/>
      <c r="C7" s="11"/>
      <c r="D7" s="12" t="s">
        <v>6</v>
      </c>
    </row>
    <row r="8" spans="1:4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4">
      <c r="A9" s="16">
        <v>1</v>
      </c>
      <c r="B9" s="16">
        <v>2</v>
      </c>
      <c r="C9" s="17">
        <v>3</v>
      </c>
      <c r="D9" s="16">
        <v>4</v>
      </c>
    </row>
    <row r="10" spans="1:4">
      <c r="A10" s="18" t="s">
        <v>11</v>
      </c>
      <c r="B10" s="19"/>
      <c r="C10" s="20"/>
      <c r="D10" s="21"/>
    </row>
    <row r="11" spans="1:4">
      <c r="A11" s="22" t="s">
        <v>12</v>
      </c>
      <c r="B11" s="23">
        <v>1</v>
      </c>
      <c r="C11" s="24">
        <f>C13+C14</f>
        <v>8826</v>
      </c>
      <c r="D11" s="24">
        <f>D13+D14</f>
        <v>2976464</v>
      </c>
    </row>
    <row r="12" spans="1:4" s="28" customFormat="1">
      <c r="A12" s="25" t="s">
        <v>13</v>
      </c>
      <c r="B12" s="26"/>
      <c r="C12" s="27"/>
      <c r="D12" s="27"/>
    </row>
    <row r="13" spans="1:4" s="28" customFormat="1">
      <c r="A13" s="29" t="s">
        <v>14</v>
      </c>
      <c r="B13" s="30" t="s">
        <v>15</v>
      </c>
      <c r="C13" s="27">
        <v>0</v>
      </c>
      <c r="D13" s="27">
        <v>0</v>
      </c>
    </row>
    <row r="14" spans="1:4" s="28" customFormat="1" ht="25.5">
      <c r="A14" s="25" t="s">
        <v>16</v>
      </c>
      <c r="B14" s="30" t="s">
        <v>17</v>
      </c>
      <c r="C14" s="27">
        <v>8826</v>
      </c>
      <c r="D14" s="27">
        <v>2976464</v>
      </c>
    </row>
    <row r="15" spans="1:4">
      <c r="A15" s="31" t="s">
        <v>18</v>
      </c>
      <c r="B15" s="23">
        <v>2</v>
      </c>
      <c r="C15" s="24"/>
      <c r="D15" s="24"/>
    </row>
    <row r="16" spans="1:4">
      <c r="A16" s="31" t="s">
        <v>19</v>
      </c>
      <c r="B16" s="23">
        <v>3</v>
      </c>
      <c r="C16" s="24">
        <v>2904636</v>
      </c>
      <c r="D16" s="24"/>
    </row>
    <row r="17" spans="1:4" s="28" customFormat="1">
      <c r="A17" s="32" t="s">
        <v>20</v>
      </c>
      <c r="B17" s="26"/>
      <c r="C17" s="27"/>
      <c r="D17" s="27"/>
    </row>
    <row r="18" spans="1:4" s="28" customFormat="1">
      <c r="A18" s="32" t="s">
        <v>21</v>
      </c>
      <c r="B18" s="30" t="s">
        <v>22</v>
      </c>
      <c r="C18" s="27">
        <v>4206</v>
      </c>
      <c r="D18" s="27">
        <v>0</v>
      </c>
    </row>
    <row r="19" spans="1:4">
      <c r="A19" s="31" t="s">
        <v>23</v>
      </c>
      <c r="B19" s="23">
        <v>4</v>
      </c>
      <c r="C19" s="24">
        <v>2157217</v>
      </c>
      <c r="D19" s="24">
        <v>3188888</v>
      </c>
    </row>
    <row r="20" spans="1:4" s="28" customFormat="1">
      <c r="A20" s="32" t="s">
        <v>20</v>
      </c>
      <c r="B20" s="30"/>
      <c r="C20" s="27"/>
      <c r="D20" s="27"/>
    </row>
    <row r="21" spans="1:4" s="28" customFormat="1">
      <c r="A21" s="32" t="s">
        <v>21</v>
      </c>
      <c r="B21" s="30" t="s">
        <v>24</v>
      </c>
      <c r="C21" s="27">
        <v>216</v>
      </c>
      <c r="D21" s="27">
        <v>2887</v>
      </c>
    </row>
    <row r="22" spans="1:4" ht="25.5">
      <c r="A22" s="31" t="s">
        <v>25</v>
      </c>
      <c r="B22" s="23">
        <v>5</v>
      </c>
      <c r="C22" s="24">
        <v>2467646</v>
      </c>
      <c r="D22" s="24">
        <v>6251315</v>
      </c>
    </row>
    <row r="23" spans="1:4">
      <c r="A23" s="32" t="s">
        <v>20</v>
      </c>
      <c r="B23" s="23"/>
      <c r="C23" s="24"/>
      <c r="D23" s="24"/>
    </row>
    <row r="24" spans="1:4" s="28" customFormat="1">
      <c r="A24" s="32" t="s">
        <v>21</v>
      </c>
      <c r="B24" s="30" t="s">
        <v>26</v>
      </c>
      <c r="C24" s="27">
        <v>14096</v>
      </c>
      <c r="D24" s="27">
        <v>61153</v>
      </c>
    </row>
    <row r="25" spans="1:4">
      <c r="A25" s="31" t="s">
        <v>27</v>
      </c>
      <c r="B25" s="23">
        <v>6</v>
      </c>
      <c r="C25" s="24">
        <v>4215024</v>
      </c>
      <c r="D25" s="24">
        <v>561718</v>
      </c>
    </row>
    <row r="26" spans="1:4" s="28" customFormat="1">
      <c r="A26" s="32" t="s">
        <v>20</v>
      </c>
      <c r="B26" s="30"/>
      <c r="C26" s="27"/>
      <c r="D26" s="27"/>
    </row>
    <row r="27" spans="1:4" s="28" customFormat="1">
      <c r="A27" s="32" t="s">
        <v>21</v>
      </c>
      <c r="B27" s="30" t="s">
        <v>28</v>
      </c>
      <c r="C27" s="27">
        <v>52934</v>
      </c>
      <c r="D27" s="27">
        <v>0</v>
      </c>
    </row>
    <row r="28" spans="1:4">
      <c r="A28" s="31" t="s">
        <v>29</v>
      </c>
      <c r="B28" s="33" t="s">
        <v>30</v>
      </c>
      <c r="C28" s="24">
        <v>1298320</v>
      </c>
      <c r="D28" s="24"/>
    </row>
    <row r="29" spans="1:4" s="28" customFormat="1">
      <c r="A29" s="32" t="s">
        <v>20</v>
      </c>
      <c r="B29" s="30"/>
      <c r="C29" s="27"/>
      <c r="D29" s="27"/>
    </row>
    <row r="30" spans="1:4" s="28" customFormat="1">
      <c r="A30" s="32" t="s">
        <v>21</v>
      </c>
      <c r="B30" s="30" t="s">
        <v>31</v>
      </c>
      <c r="C30" s="27"/>
      <c r="D30" s="27"/>
    </row>
    <row r="31" spans="1:4">
      <c r="A31" s="31" t="s">
        <v>32</v>
      </c>
      <c r="B31" s="23">
        <v>8</v>
      </c>
      <c r="C31" s="24"/>
      <c r="D31" s="24"/>
    </row>
    <row r="32" spans="1:4">
      <c r="A32" s="31" t="s">
        <v>33</v>
      </c>
      <c r="B32" s="23">
        <v>9</v>
      </c>
      <c r="C32" s="24">
        <v>0</v>
      </c>
      <c r="D32" s="24">
        <v>1640188</v>
      </c>
    </row>
    <row r="33" spans="1:4">
      <c r="A33" s="31" t="s">
        <v>34</v>
      </c>
      <c r="B33" s="23">
        <v>10</v>
      </c>
      <c r="C33" s="24">
        <v>1076</v>
      </c>
      <c r="D33" s="24">
        <v>832</v>
      </c>
    </row>
    <row r="34" spans="1:4">
      <c r="A34" s="31" t="s">
        <v>35</v>
      </c>
      <c r="B34" s="23">
        <v>11</v>
      </c>
      <c r="C34" s="24"/>
      <c r="D34" s="24"/>
    </row>
    <row r="35" spans="1:4">
      <c r="A35" s="34" t="s">
        <v>36</v>
      </c>
      <c r="B35" s="23">
        <v>12</v>
      </c>
      <c r="C35" s="24">
        <v>2764</v>
      </c>
      <c r="D35" s="24">
        <v>3024</v>
      </c>
    </row>
    <row r="36" spans="1:4">
      <c r="A36" s="31" t="s">
        <v>37</v>
      </c>
      <c r="B36" s="23">
        <v>13</v>
      </c>
      <c r="C36" s="24">
        <v>0</v>
      </c>
      <c r="D36" s="24">
        <v>0</v>
      </c>
    </row>
    <row r="37" spans="1:4">
      <c r="A37" s="31" t="s">
        <v>38</v>
      </c>
      <c r="B37" s="23">
        <v>14</v>
      </c>
      <c r="C37" s="24">
        <f>169696-C38-C18-C21</f>
        <v>155037</v>
      </c>
      <c r="D37" s="24">
        <f>33746-D38-D18-D21</f>
        <v>18563</v>
      </c>
    </row>
    <row r="38" spans="1:4">
      <c r="A38" s="31" t="s">
        <v>39</v>
      </c>
      <c r="B38" s="23">
        <v>15</v>
      </c>
      <c r="C38" s="24">
        <f>SUM(C40,C43:C50)</f>
        <v>10237</v>
      </c>
      <c r="D38" s="24">
        <f>SUM(D40,D43:D50)</f>
        <v>12296</v>
      </c>
    </row>
    <row r="39" spans="1:4" s="28" customFormat="1">
      <c r="A39" s="35" t="s">
        <v>20</v>
      </c>
      <c r="B39" s="26"/>
      <c r="C39" s="27"/>
      <c r="D39" s="27"/>
    </row>
    <row r="40" spans="1:4" s="28" customFormat="1">
      <c r="A40" s="35" t="s">
        <v>40</v>
      </c>
      <c r="B40" s="30" t="s">
        <v>41</v>
      </c>
      <c r="C40" s="27"/>
      <c r="D40" s="27"/>
    </row>
    <row r="41" spans="1:4" s="28" customFormat="1">
      <c r="A41" s="35" t="s">
        <v>42</v>
      </c>
      <c r="B41" s="30" t="s">
        <v>43</v>
      </c>
      <c r="C41" s="27"/>
      <c r="D41" s="27"/>
    </row>
    <row r="42" spans="1:4" s="28" customFormat="1">
      <c r="A42" s="35" t="s">
        <v>44</v>
      </c>
      <c r="B42" s="30" t="s">
        <v>45</v>
      </c>
      <c r="C42" s="27"/>
      <c r="D42" s="27"/>
    </row>
    <row r="43" spans="1:4" s="28" customFormat="1">
      <c r="A43" s="35" t="s">
        <v>46</v>
      </c>
      <c r="B43" s="30" t="s">
        <v>47</v>
      </c>
      <c r="C43" s="27">
        <v>215</v>
      </c>
      <c r="D43" s="27">
        <v>120</v>
      </c>
    </row>
    <row r="44" spans="1:4" s="28" customFormat="1">
      <c r="A44" s="35" t="s">
        <v>48</v>
      </c>
      <c r="B44" s="30" t="s">
        <v>49</v>
      </c>
      <c r="C44" s="27"/>
      <c r="D44" s="27"/>
    </row>
    <row r="45" spans="1:4" s="28" customFormat="1">
      <c r="A45" s="35" t="s">
        <v>50</v>
      </c>
      <c r="B45" s="30" t="s">
        <v>51</v>
      </c>
      <c r="C45" s="27">
        <v>9603</v>
      </c>
      <c r="D45" s="27">
        <v>11757</v>
      </c>
    </row>
    <row r="46" spans="1:4" s="28" customFormat="1">
      <c r="A46" s="35" t="s">
        <v>52</v>
      </c>
      <c r="B46" s="30" t="s">
        <v>53</v>
      </c>
      <c r="C46" s="27">
        <v>419</v>
      </c>
      <c r="D46" s="27">
        <v>419</v>
      </c>
    </row>
    <row r="47" spans="1:4" s="28" customFormat="1">
      <c r="A47" s="35" t="s">
        <v>54</v>
      </c>
      <c r="B47" s="30" t="s">
        <v>55</v>
      </c>
      <c r="C47" s="27"/>
      <c r="D47" s="27"/>
    </row>
    <row r="48" spans="1:4" s="28" customFormat="1">
      <c r="A48" s="35" t="s">
        <v>56</v>
      </c>
      <c r="B48" s="30" t="s">
        <v>57</v>
      </c>
      <c r="C48" s="27"/>
      <c r="D48" s="27"/>
    </row>
    <row r="49" spans="1:4" s="28" customFormat="1">
      <c r="A49" s="32" t="s">
        <v>58</v>
      </c>
      <c r="B49" s="30" t="s">
        <v>59</v>
      </c>
      <c r="C49" s="27"/>
      <c r="D49" s="27"/>
    </row>
    <row r="50" spans="1:4" s="28" customFormat="1">
      <c r="A50" s="32" t="s">
        <v>60</v>
      </c>
      <c r="B50" s="30" t="s">
        <v>61</v>
      </c>
      <c r="C50" s="27"/>
      <c r="D50" s="27"/>
    </row>
    <row r="51" spans="1:4">
      <c r="A51" s="31" t="s">
        <v>62</v>
      </c>
      <c r="B51" s="33" t="s">
        <v>63</v>
      </c>
      <c r="C51" s="24"/>
      <c r="D51" s="24"/>
    </row>
    <row r="52" spans="1:4" s="28" customFormat="1">
      <c r="A52" s="32" t="s">
        <v>20</v>
      </c>
      <c r="B52" s="30"/>
      <c r="C52" s="27"/>
      <c r="D52" s="27"/>
    </row>
    <row r="53" spans="1:4" s="28" customFormat="1">
      <c r="A53" s="32" t="s">
        <v>64</v>
      </c>
      <c r="B53" s="30" t="s">
        <v>65</v>
      </c>
      <c r="C53" s="27"/>
      <c r="D53" s="27"/>
    </row>
    <row r="54" spans="1:4" s="28" customFormat="1">
      <c r="A54" s="32" t="s">
        <v>66</v>
      </c>
      <c r="B54" s="30" t="s">
        <v>67</v>
      </c>
      <c r="C54" s="27"/>
      <c r="D54" s="27"/>
    </row>
    <row r="55" spans="1:4" s="28" customFormat="1">
      <c r="A55" s="32" t="s">
        <v>68</v>
      </c>
      <c r="B55" s="30" t="s">
        <v>69</v>
      </c>
      <c r="C55" s="27"/>
      <c r="D55" s="27"/>
    </row>
    <row r="56" spans="1:4" s="28" customFormat="1">
      <c r="A56" s="32" t="s">
        <v>70</v>
      </c>
      <c r="B56" s="30" t="s">
        <v>71</v>
      </c>
      <c r="C56" s="27"/>
      <c r="D56" s="27"/>
    </row>
    <row r="57" spans="1:4">
      <c r="A57" s="31" t="s">
        <v>72</v>
      </c>
      <c r="B57" s="23">
        <v>17</v>
      </c>
      <c r="C57" s="24">
        <v>9355</v>
      </c>
      <c r="D57" s="24">
        <v>6355</v>
      </c>
    </row>
    <row r="58" spans="1:4">
      <c r="A58" s="31" t="s">
        <v>73</v>
      </c>
      <c r="B58" s="23">
        <v>18</v>
      </c>
      <c r="C58" s="24">
        <v>6095</v>
      </c>
      <c r="D58" s="24">
        <v>6095</v>
      </c>
    </row>
    <row r="59" spans="1:4">
      <c r="A59" s="31" t="s">
        <v>74</v>
      </c>
      <c r="B59" s="23">
        <v>19</v>
      </c>
      <c r="C59" s="24">
        <f>16455+1</f>
        <v>16456</v>
      </c>
      <c r="D59" s="24">
        <v>20684</v>
      </c>
    </row>
    <row r="60" spans="1:4">
      <c r="A60" s="31" t="s">
        <v>75</v>
      </c>
      <c r="B60" s="23">
        <v>20</v>
      </c>
      <c r="C60" s="24"/>
      <c r="D60" s="24"/>
    </row>
    <row r="61" spans="1:4">
      <c r="A61" s="36" t="s">
        <v>76</v>
      </c>
      <c r="B61" s="23">
        <v>21</v>
      </c>
      <c r="C61" s="37">
        <f>C11+C15+C16+C19+C22+C25+C28+C31+C32+C33+C34+C35+C36+C37+C38+C51+C57+C58+C59+C60</f>
        <v>13252689</v>
      </c>
      <c r="D61" s="37">
        <f>D11+D15+D16+D19+D22+D25+D28+D31+D32+D33+D34+D35+D36+D37+D38+D51+D57+D58+D59+D60</f>
        <v>14686422</v>
      </c>
    </row>
    <row r="62" spans="1:4">
      <c r="A62" s="38"/>
      <c r="B62" s="23"/>
      <c r="C62" s="37"/>
      <c r="D62" s="39"/>
    </row>
    <row r="63" spans="1:4">
      <c r="A63" s="40" t="s">
        <v>77</v>
      </c>
      <c r="B63" s="23"/>
      <c r="C63" s="41"/>
      <c r="D63" s="42"/>
    </row>
    <row r="64" spans="1:4">
      <c r="A64" s="31" t="s">
        <v>78</v>
      </c>
      <c r="B64" s="23">
        <v>22</v>
      </c>
      <c r="C64" s="24"/>
      <c r="D64" s="43">
        <v>0</v>
      </c>
    </row>
    <row r="65" spans="1:4">
      <c r="A65" s="44" t="s">
        <v>79</v>
      </c>
      <c r="B65" s="23">
        <v>23</v>
      </c>
      <c r="C65" s="24"/>
      <c r="D65" s="45"/>
    </row>
    <row r="66" spans="1:4">
      <c r="A66" s="46" t="s">
        <v>80</v>
      </c>
      <c r="B66" s="23">
        <v>24</v>
      </c>
      <c r="C66" s="41"/>
      <c r="D66" s="42"/>
    </row>
    <row r="67" spans="1:4">
      <c r="A67" s="22" t="s">
        <v>81</v>
      </c>
      <c r="B67" s="23">
        <v>25</v>
      </c>
      <c r="C67" s="41"/>
      <c r="D67" s="42"/>
    </row>
    <row r="68" spans="1:4">
      <c r="A68" s="22" t="s">
        <v>82</v>
      </c>
      <c r="B68" s="23">
        <v>26</v>
      </c>
      <c r="C68" s="41"/>
      <c r="D68" s="42"/>
    </row>
    <row r="69" spans="1:4">
      <c r="A69" s="46" t="s">
        <v>83</v>
      </c>
      <c r="B69" s="23">
        <v>27</v>
      </c>
      <c r="C69" s="41"/>
      <c r="D69" s="42"/>
    </row>
    <row r="70" spans="1:4">
      <c r="A70" s="22" t="s">
        <v>84</v>
      </c>
      <c r="B70" s="23">
        <v>28</v>
      </c>
      <c r="C70" s="24">
        <f>5279-C71</f>
        <v>4411</v>
      </c>
      <c r="D70" s="24">
        <f>15838-D71-D94</f>
        <v>8544</v>
      </c>
    </row>
    <row r="71" spans="1:4">
      <c r="A71" s="22" t="s">
        <v>85</v>
      </c>
      <c r="B71" s="23">
        <v>29</v>
      </c>
      <c r="C71" s="47">
        <f>SUM(C73:C84)</f>
        <v>868</v>
      </c>
      <c r="D71" s="47">
        <f>SUM(D73:D84)</f>
        <v>1399</v>
      </c>
    </row>
    <row r="72" spans="1:4" s="28" customFormat="1">
      <c r="A72" s="25" t="s">
        <v>20</v>
      </c>
      <c r="B72" s="26"/>
      <c r="C72" s="48"/>
      <c r="D72" s="48"/>
    </row>
    <row r="73" spans="1:4" s="28" customFormat="1">
      <c r="A73" s="25" t="s">
        <v>86</v>
      </c>
      <c r="B73" s="30" t="s">
        <v>87</v>
      </c>
      <c r="C73" s="48"/>
      <c r="D73" s="48"/>
    </row>
    <row r="74" spans="1:4" s="28" customFormat="1">
      <c r="A74" s="25" t="s">
        <v>88</v>
      </c>
      <c r="B74" s="30" t="s">
        <v>89</v>
      </c>
      <c r="C74" s="48"/>
      <c r="D74" s="48"/>
    </row>
    <row r="75" spans="1:4" s="28" customFormat="1">
      <c r="A75" s="25" t="s">
        <v>90</v>
      </c>
      <c r="B75" s="30" t="s">
        <v>91</v>
      </c>
      <c r="C75" s="48"/>
      <c r="D75" s="48"/>
    </row>
    <row r="76" spans="1:4" s="28" customFormat="1">
      <c r="A76" s="25" t="s">
        <v>92</v>
      </c>
      <c r="B76" s="30" t="s">
        <v>93</v>
      </c>
      <c r="C76" s="48"/>
      <c r="D76" s="48"/>
    </row>
    <row r="77" spans="1:4" s="28" customFormat="1">
      <c r="A77" s="25" t="s">
        <v>94</v>
      </c>
      <c r="B77" s="30" t="s">
        <v>95</v>
      </c>
      <c r="C77" s="48"/>
      <c r="D77" s="48"/>
    </row>
    <row r="78" spans="1:4" s="28" customFormat="1">
      <c r="A78" s="25" t="s">
        <v>96</v>
      </c>
      <c r="B78" s="30" t="s">
        <v>97</v>
      </c>
      <c r="C78" s="48"/>
      <c r="D78" s="48"/>
    </row>
    <row r="79" spans="1:4" s="28" customFormat="1">
      <c r="A79" s="25" t="s">
        <v>98</v>
      </c>
      <c r="B79" s="30" t="s">
        <v>99</v>
      </c>
      <c r="C79" s="48">
        <v>7</v>
      </c>
      <c r="D79" s="48">
        <v>55</v>
      </c>
    </row>
    <row r="80" spans="1:4" s="28" customFormat="1">
      <c r="A80" s="25" t="s">
        <v>100</v>
      </c>
      <c r="B80" s="30" t="s">
        <v>101</v>
      </c>
      <c r="C80" s="48"/>
      <c r="D80" s="48">
        <f>418</f>
        <v>418</v>
      </c>
    </row>
    <row r="81" spans="1:4" s="28" customFormat="1">
      <c r="A81" s="25" t="s">
        <v>102</v>
      </c>
      <c r="B81" s="30" t="s">
        <v>103</v>
      </c>
      <c r="C81" s="48"/>
      <c r="D81" s="48"/>
    </row>
    <row r="82" spans="1:4" s="28" customFormat="1">
      <c r="A82" s="25" t="s">
        <v>104</v>
      </c>
      <c r="B82" s="30" t="s">
        <v>105</v>
      </c>
      <c r="C82" s="48">
        <v>828</v>
      </c>
      <c r="D82" s="48">
        <v>896</v>
      </c>
    </row>
    <row r="83" spans="1:4" s="28" customFormat="1">
      <c r="A83" s="25" t="s">
        <v>106</v>
      </c>
      <c r="B83" s="30" t="s">
        <v>107</v>
      </c>
      <c r="C83" s="48">
        <v>33</v>
      </c>
      <c r="D83" s="48">
        <v>30</v>
      </c>
    </row>
    <row r="84" spans="1:4" s="28" customFormat="1">
      <c r="A84" s="25" t="s">
        <v>108</v>
      </c>
      <c r="B84" s="30" t="s">
        <v>109</v>
      </c>
      <c r="C84" s="48"/>
      <c r="D84" s="48"/>
    </row>
    <row r="85" spans="1:4">
      <c r="A85" s="22" t="s">
        <v>110</v>
      </c>
      <c r="B85" s="23">
        <v>30</v>
      </c>
      <c r="C85" s="41"/>
      <c r="D85" s="41"/>
    </row>
    <row r="86" spans="1:4" s="28" customFormat="1">
      <c r="A86" s="25" t="s">
        <v>20</v>
      </c>
      <c r="B86" s="26"/>
      <c r="C86" s="49"/>
      <c r="D86" s="49"/>
    </row>
    <row r="87" spans="1:4" s="28" customFormat="1">
      <c r="A87" s="25" t="s">
        <v>111</v>
      </c>
      <c r="B87" s="30" t="s">
        <v>112</v>
      </c>
      <c r="C87" s="49"/>
      <c r="D87" s="49"/>
    </row>
    <row r="88" spans="1:4" s="28" customFormat="1">
      <c r="A88" s="25" t="s">
        <v>113</v>
      </c>
      <c r="B88" s="30" t="s">
        <v>114</v>
      </c>
      <c r="C88" s="49"/>
      <c r="D88" s="49"/>
    </row>
    <row r="89" spans="1:4" s="28" customFormat="1">
      <c r="A89" s="25" t="s">
        <v>115</v>
      </c>
      <c r="B89" s="30" t="s">
        <v>116</v>
      </c>
      <c r="C89" s="49"/>
      <c r="D89" s="49"/>
    </row>
    <row r="90" spans="1:4" s="28" customFormat="1">
      <c r="A90" s="25" t="s">
        <v>117</v>
      </c>
      <c r="B90" s="30" t="s">
        <v>118</v>
      </c>
      <c r="C90" s="49"/>
      <c r="D90" s="49"/>
    </row>
    <row r="91" spans="1:4">
      <c r="A91" s="31" t="s">
        <v>119</v>
      </c>
      <c r="B91" s="23">
        <v>31</v>
      </c>
      <c r="C91" s="24">
        <v>1756</v>
      </c>
      <c r="D91" s="24">
        <v>2423</v>
      </c>
    </row>
    <row r="92" spans="1:4">
      <c r="A92" s="31" t="s">
        <v>120</v>
      </c>
      <c r="B92" s="23">
        <v>32</v>
      </c>
      <c r="C92" s="24"/>
      <c r="D92" s="24"/>
    </row>
    <row r="93" spans="1:4">
      <c r="A93" s="31" t="s">
        <v>121</v>
      </c>
      <c r="B93" s="23">
        <v>33</v>
      </c>
      <c r="C93" s="24"/>
      <c r="D93" s="24"/>
    </row>
    <row r="94" spans="1:4">
      <c r="A94" s="31" t="s">
        <v>122</v>
      </c>
      <c r="B94" s="23">
        <v>34</v>
      </c>
      <c r="C94" s="24">
        <v>3860</v>
      </c>
      <c r="D94" s="24">
        <v>5895</v>
      </c>
    </row>
    <row r="95" spans="1:4">
      <c r="A95" s="31" t="s">
        <v>123</v>
      </c>
      <c r="B95" s="23">
        <v>35</v>
      </c>
      <c r="C95" s="24"/>
      <c r="D95" s="24"/>
    </row>
    <row r="96" spans="1:4">
      <c r="A96" s="36" t="s">
        <v>124</v>
      </c>
      <c r="B96" s="23">
        <v>36</v>
      </c>
      <c r="C96" s="50">
        <f>C64+C65+C66+C67+C68+C69+C70+C71+C85+C91+C92+C93+C94+C95</f>
        <v>10895</v>
      </c>
      <c r="D96" s="50">
        <f>D64+D65+D66+D67+D68+D69+D70+D71+D85+D91+D92+D93+D94+D95</f>
        <v>18261</v>
      </c>
    </row>
    <row r="97" spans="1:4">
      <c r="A97" s="36"/>
      <c r="B97" s="23"/>
      <c r="C97" s="24"/>
      <c r="D97" s="45"/>
    </row>
    <row r="98" spans="1:4">
      <c r="A98" s="51" t="s">
        <v>125</v>
      </c>
      <c r="B98" s="23"/>
      <c r="C98" s="52"/>
      <c r="D98" s="53"/>
    </row>
    <row r="99" spans="1:4">
      <c r="A99" s="31" t="s">
        <v>126</v>
      </c>
      <c r="B99" s="23">
        <v>37</v>
      </c>
      <c r="C99" s="24">
        <v>50559902</v>
      </c>
      <c r="D99" s="45">
        <v>50559902</v>
      </c>
    </row>
    <row r="100" spans="1:4" s="28" customFormat="1">
      <c r="A100" s="32" t="s">
        <v>13</v>
      </c>
      <c r="B100" s="26"/>
      <c r="C100" s="27"/>
      <c r="D100" s="54"/>
    </row>
    <row r="101" spans="1:4" s="28" customFormat="1">
      <c r="A101" s="55" t="s">
        <v>127</v>
      </c>
      <c r="B101" s="26" t="s">
        <v>128</v>
      </c>
      <c r="C101" s="27">
        <v>50559902</v>
      </c>
      <c r="D101" s="56">
        <v>50559902</v>
      </c>
    </row>
    <row r="102" spans="1:4" s="28" customFormat="1">
      <c r="A102" s="32" t="s">
        <v>129</v>
      </c>
      <c r="B102" s="26" t="s">
        <v>130</v>
      </c>
      <c r="C102" s="27"/>
      <c r="D102" s="56"/>
    </row>
    <row r="103" spans="1:4">
      <c r="A103" s="31" t="s">
        <v>131</v>
      </c>
      <c r="B103" s="23">
        <v>38</v>
      </c>
      <c r="C103" s="24"/>
      <c r="D103" s="45"/>
    </row>
    <row r="104" spans="1:4">
      <c r="A104" s="31" t="s">
        <v>132</v>
      </c>
      <c r="B104" s="23">
        <v>39</v>
      </c>
      <c r="C104" s="24"/>
      <c r="D104" s="45"/>
    </row>
    <row r="105" spans="1:4">
      <c r="A105" s="31" t="s">
        <v>133</v>
      </c>
      <c r="B105" s="23">
        <v>40</v>
      </c>
      <c r="C105" s="24">
        <f>SUM(C107:C108)</f>
        <v>52946</v>
      </c>
      <c r="D105" s="24">
        <f>SUM(D107:D108)</f>
        <v>-421911</v>
      </c>
    </row>
    <row r="106" spans="1:4" s="28" customFormat="1">
      <c r="A106" s="32" t="s">
        <v>20</v>
      </c>
      <c r="B106" s="26"/>
      <c r="C106" s="27"/>
      <c r="D106" s="54"/>
    </row>
    <row r="107" spans="1:4" s="28" customFormat="1">
      <c r="A107" s="32" t="s">
        <v>134</v>
      </c>
      <c r="B107" s="26" t="s">
        <v>135</v>
      </c>
      <c r="C107" s="27">
        <v>52946</v>
      </c>
      <c r="D107" s="27">
        <v>-421911</v>
      </c>
    </row>
    <row r="108" spans="1:4" s="28" customFormat="1">
      <c r="A108" s="32" t="s">
        <v>136</v>
      </c>
      <c r="B108" s="26" t="s">
        <v>137</v>
      </c>
      <c r="C108" s="27"/>
      <c r="D108" s="54"/>
    </row>
    <row r="109" spans="1:4">
      <c r="A109" s="31" t="s">
        <v>138</v>
      </c>
      <c r="B109" s="23">
        <v>41</v>
      </c>
      <c r="C109" s="24"/>
      <c r="D109" s="24"/>
    </row>
    <row r="110" spans="1:4">
      <c r="A110" s="31" t="s">
        <v>139</v>
      </c>
      <c r="B110" s="23">
        <v>42</v>
      </c>
      <c r="C110" s="57">
        <f>C112+C113</f>
        <v>-37371054</v>
      </c>
      <c r="D110" s="58">
        <v>-35469830</v>
      </c>
    </row>
    <row r="111" spans="1:4" s="28" customFormat="1">
      <c r="A111" s="32" t="s">
        <v>20</v>
      </c>
      <c r="B111" s="59"/>
      <c r="C111" s="27"/>
      <c r="D111" s="54"/>
    </row>
    <row r="112" spans="1:4" s="28" customFormat="1">
      <c r="A112" s="60" t="s">
        <v>140</v>
      </c>
      <c r="B112" s="26" t="s">
        <v>141</v>
      </c>
      <c r="C112" s="27">
        <v>-38081152</v>
      </c>
      <c r="D112" s="27">
        <v>-25525033</v>
      </c>
    </row>
    <row r="113" spans="1:4" s="28" customFormat="1">
      <c r="A113" s="32" t="s">
        <v>142</v>
      </c>
      <c r="B113" s="26" t="s">
        <v>143</v>
      </c>
      <c r="C113" s="27">
        <v>710098</v>
      </c>
      <c r="D113" s="27">
        <v>-9944797</v>
      </c>
    </row>
    <row r="114" spans="1:4">
      <c r="A114" s="51" t="s">
        <v>144</v>
      </c>
      <c r="B114" s="61">
        <v>43</v>
      </c>
      <c r="C114" s="52">
        <f>C99+C103+C104+C105+C109+C110</f>
        <v>13241794</v>
      </c>
      <c r="D114" s="52">
        <f>D99+D103+D104+D105+D109+D110</f>
        <v>14668161</v>
      </c>
    </row>
    <row r="115" spans="1:4">
      <c r="A115" s="51"/>
      <c r="B115" s="61"/>
      <c r="C115" s="52"/>
      <c r="D115" s="53"/>
    </row>
    <row r="116" spans="1:4">
      <c r="A116" s="51" t="s">
        <v>145</v>
      </c>
      <c r="B116" s="61">
        <v>44</v>
      </c>
      <c r="C116" s="52">
        <f>C96+C114</f>
        <v>13252689</v>
      </c>
      <c r="D116" s="52">
        <f>D96+D114</f>
        <v>14686422</v>
      </c>
    </row>
    <row r="117" spans="1:4">
      <c r="D117" s="63"/>
    </row>
    <row r="118" spans="1:4">
      <c r="A118" s="64" t="s">
        <v>146</v>
      </c>
      <c r="B118" s="64"/>
      <c r="C118" s="64"/>
      <c r="D118" s="64"/>
    </row>
    <row r="119" spans="1:4">
      <c r="A119" s="65"/>
    </row>
    <row r="120" spans="1:4">
      <c r="A120" s="65"/>
    </row>
    <row r="121" spans="1:4">
      <c r="A121" s="65"/>
    </row>
    <row r="122" spans="1:4">
      <c r="A122" s="66" t="s">
        <v>147</v>
      </c>
      <c r="B122" s="67"/>
      <c r="C122" s="68"/>
      <c r="D122" s="69"/>
    </row>
    <row r="123" spans="1:4">
      <c r="A123" s="70"/>
      <c r="B123" s="71"/>
      <c r="C123" s="68"/>
      <c r="D123" s="72"/>
    </row>
    <row r="124" spans="1:4">
      <c r="A124" s="73" t="s">
        <v>148</v>
      </c>
      <c r="B124" s="71"/>
      <c r="C124" s="68"/>
      <c r="D124" s="69"/>
    </row>
    <row r="125" spans="1:4">
      <c r="A125" s="70"/>
      <c r="B125" s="67"/>
      <c r="C125" s="68"/>
      <c r="D125" s="71"/>
    </row>
    <row r="127" spans="1:4">
      <c r="A127" s="70"/>
      <c r="B127" s="71"/>
      <c r="C127" s="68"/>
      <c r="D127" s="71"/>
    </row>
    <row r="128" spans="1:4">
      <c r="A128" s="74" t="s">
        <v>149</v>
      </c>
      <c r="B128" s="67"/>
      <c r="C128" s="68"/>
      <c r="D128" s="71"/>
    </row>
    <row r="129" spans="1:4">
      <c r="A129" s="75">
        <v>3937308</v>
      </c>
      <c r="B129" s="67"/>
      <c r="C129" s="68"/>
      <c r="D129" s="71"/>
    </row>
    <row r="130" spans="1:4">
      <c r="A130" s="74" t="s">
        <v>150</v>
      </c>
      <c r="B130" s="71"/>
      <c r="C130" s="68"/>
      <c r="D130" s="71"/>
    </row>
    <row r="131" spans="1:4">
      <c r="A131" s="65"/>
    </row>
  </sheetData>
  <mergeCells count="6">
    <mergeCell ref="C1:D1"/>
    <mergeCell ref="A3:D3"/>
    <mergeCell ref="A4:D4"/>
    <mergeCell ref="A5:D5"/>
    <mergeCell ref="A6:D6"/>
    <mergeCell ref="A118:D118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131"/>
  <sheetViews>
    <sheetView view="pageBreakPreview" topLeftCell="A85" zoomScale="70" zoomScaleSheetLayoutView="70" workbookViewId="0">
      <selection activeCell="A7" sqref="A7"/>
    </sheetView>
  </sheetViews>
  <sheetFormatPr defaultRowHeight="12.75"/>
  <cols>
    <col min="1" max="1" width="102.28515625" style="62" customWidth="1"/>
    <col min="2" max="2" width="10.85546875" style="62" customWidth="1"/>
    <col min="3" max="3" width="16.5703125" style="62" customWidth="1"/>
    <col min="4" max="4" width="16.42578125" style="62" customWidth="1"/>
    <col min="5" max="5" width="17.5703125" style="62" customWidth="1"/>
    <col min="6" max="6" width="21.42578125" style="62" customWidth="1"/>
    <col min="7" max="16384" width="9.140625" style="62"/>
  </cols>
  <sheetData>
    <row r="1" spans="1:6" ht="45.75" customHeight="1">
      <c r="E1" s="90" t="s">
        <v>151</v>
      </c>
      <c r="F1" s="91"/>
    </row>
    <row r="2" spans="1:6">
      <c r="E2" s="4"/>
      <c r="F2" s="92" t="s">
        <v>152</v>
      </c>
    </row>
    <row r="3" spans="1:6" s="94" customFormat="1" ht="14.25">
      <c r="A3" s="93" t="s">
        <v>153</v>
      </c>
      <c r="B3" s="93"/>
      <c r="C3" s="93"/>
      <c r="D3" s="93"/>
      <c r="E3" s="93"/>
      <c r="F3" s="93"/>
    </row>
    <row r="4" spans="1:6" s="94" customFormat="1" ht="14.25">
      <c r="A4" s="95" t="s">
        <v>3</v>
      </c>
      <c r="B4" s="95"/>
      <c r="C4" s="95"/>
      <c r="D4" s="95"/>
      <c r="E4" s="95"/>
      <c r="F4" s="95"/>
    </row>
    <row r="5" spans="1:6" s="94" customFormat="1" ht="15">
      <c r="A5" s="96" t="s">
        <v>4</v>
      </c>
      <c r="B5" s="96"/>
      <c r="C5" s="96"/>
      <c r="D5" s="96"/>
      <c r="E5" s="96"/>
      <c r="F5" s="96"/>
    </row>
    <row r="6" spans="1:6" s="94" customFormat="1" ht="15">
      <c r="A6" s="97" t="str">
        <f>ф1!A6</f>
        <v xml:space="preserve"> по состоянию на "01" июля  2017 года</v>
      </c>
      <c r="B6" s="97"/>
      <c r="C6" s="97"/>
      <c r="D6" s="97"/>
      <c r="E6" s="97"/>
      <c r="F6" s="97"/>
    </row>
    <row r="7" spans="1:6">
      <c r="A7" s="98"/>
      <c r="B7" s="98"/>
      <c r="C7" s="98"/>
      <c r="D7" s="98"/>
      <c r="E7" s="98"/>
      <c r="F7" s="98"/>
    </row>
    <row r="8" spans="1:6" s="77" customFormat="1">
      <c r="A8" s="76"/>
      <c r="B8" s="76"/>
      <c r="C8" s="76"/>
      <c r="D8" s="76"/>
      <c r="E8" s="76"/>
      <c r="F8" s="76"/>
    </row>
    <row r="9" spans="1:6" s="77" customFormat="1">
      <c r="A9" s="11"/>
      <c r="B9" s="11"/>
      <c r="C9" s="11"/>
      <c r="F9" s="99" t="s">
        <v>154</v>
      </c>
    </row>
    <row r="10" spans="1:6" ht="63.75">
      <c r="A10" s="15" t="s">
        <v>7</v>
      </c>
      <c r="B10" s="15" t="s">
        <v>8</v>
      </c>
      <c r="C10" s="15" t="s">
        <v>155</v>
      </c>
      <c r="D10" s="15" t="s">
        <v>156</v>
      </c>
      <c r="E10" s="15" t="s">
        <v>157</v>
      </c>
      <c r="F10" s="15" t="s">
        <v>158</v>
      </c>
    </row>
    <row r="11" spans="1:6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</row>
    <row r="12" spans="1:6" ht="15.75">
      <c r="A12" s="100" t="s">
        <v>159</v>
      </c>
      <c r="B12" s="101">
        <v>1</v>
      </c>
      <c r="C12" s="79">
        <v>95327</v>
      </c>
      <c r="D12" s="79">
        <v>558170</v>
      </c>
      <c r="E12" s="78">
        <f>SUM(E14:E16,E29,E30)</f>
        <v>53902</v>
      </c>
      <c r="F12" s="78">
        <f>SUM(F14:F16,F29,F30)</f>
        <v>327728</v>
      </c>
    </row>
    <row r="13" spans="1:6" ht="15.75">
      <c r="A13" s="100" t="s">
        <v>20</v>
      </c>
      <c r="B13" s="101"/>
      <c r="C13" s="78"/>
      <c r="D13" s="78"/>
      <c r="E13" s="78"/>
      <c r="F13" s="78"/>
    </row>
    <row r="14" spans="1:6" ht="15.75">
      <c r="A14" s="100" t="s">
        <v>160</v>
      </c>
      <c r="B14" s="102" t="s">
        <v>15</v>
      </c>
      <c r="C14" s="79"/>
      <c r="D14" s="79"/>
      <c r="E14" s="79"/>
      <c r="F14" s="79"/>
    </row>
    <row r="15" spans="1:6" ht="15.75">
      <c r="A15" s="100" t="s">
        <v>161</v>
      </c>
      <c r="B15" s="102" t="s">
        <v>17</v>
      </c>
      <c r="C15" s="79">
        <v>4164</v>
      </c>
      <c r="D15" s="79">
        <v>4164</v>
      </c>
      <c r="E15" s="79">
        <v>5355</v>
      </c>
      <c r="F15" s="79">
        <v>34268</v>
      </c>
    </row>
    <row r="16" spans="1:6" ht="15.75">
      <c r="A16" s="100" t="s">
        <v>162</v>
      </c>
      <c r="B16" s="102" t="s">
        <v>163</v>
      </c>
      <c r="C16" s="79">
        <v>88460</v>
      </c>
      <c r="D16" s="79">
        <f>321282+C16</f>
        <v>409742</v>
      </c>
      <c r="E16" s="79">
        <v>37469</v>
      </c>
      <c r="F16" s="79">
        <v>216860</v>
      </c>
    </row>
    <row r="17" spans="1:6" ht="15.75">
      <c r="A17" s="100" t="s">
        <v>20</v>
      </c>
      <c r="B17" s="101"/>
      <c r="C17" s="78"/>
      <c r="D17" s="78"/>
      <c r="E17" s="78"/>
      <c r="F17" s="78"/>
    </row>
    <row r="18" spans="1:6" ht="15.75">
      <c r="A18" s="100" t="s">
        <v>164</v>
      </c>
      <c r="B18" s="102" t="s">
        <v>165</v>
      </c>
      <c r="C18" s="78">
        <v>30980</v>
      </c>
      <c r="D18" s="78">
        <f>58033+C18</f>
        <v>89013</v>
      </c>
      <c r="E18" s="78"/>
      <c r="F18" s="78"/>
    </row>
    <row r="19" spans="1:6" ht="15.75">
      <c r="A19" s="103" t="s">
        <v>20</v>
      </c>
      <c r="B19" s="102"/>
      <c r="C19" s="78"/>
      <c r="D19" s="78"/>
      <c r="E19" s="78"/>
      <c r="F19" s="78"/>
    </row>
    <row r="20" spans="1:6" s="105" customFormat="1" ht="31.5">
      <c r="A20" s="103" t="s">
        <v>166</v>
      </c>
      <c r="B20" s="104" t="s">
        <v>167</v>
      </c>
      <c r="C20" s="80"/>
      <c r="D20" s="80"/>
      <c r="E20" s="80"/>
      <c r="F20" s="80"/>
    </row>
    <row r="21" spans="1:6" s="105" customFormat="1" ht="31.5">
      <c r="A21" s="103" t="s">
        <v>168</v>
      </c>
      <c r="B21" s="104" t="s">
        <v>169</v>
      </c>
      <c r="C21" s="80">
        <v>719</v>
      </c>
      <c r="D21" s="80">
        <f>1434+C21</f>
        <v>2153</v>
      </c>
      <c r="E21" s="80"/>
      <c r="F21" s="80"/>
    </row>
    <row r="22" spans="1:6" ht="31.5">
      <c r="A22" s="100" t="s">
        <v>170</v>
      </c>
      <c r="B22" s="102" t="s">
        <v>171</v>
      </c>
      <c r="C22" s="79">
        <v>33643</v>
      </c>
      <c r="D22" s="79">
        <f>263249+C22</f>
        <v>296892</v>
      </c>
      <c r="E22" s="106">
        <v>37469</v>
      </c>
      <c r="F22" s="106">
        <f>179391+E22</f>
        <v>216860</v>
      </c>
    </row>
    <row r="23" spans="1:6" ht="15.75">
      <c r="A23" s="103" t="s">
        <v>20</v>
      </c>
      <c r="B23" s="102"/>
      <c r="C23" s="78"/>
      <c r="D23" s="78"/>
      <c r="E23" s="78"/>
      <c r="F23" s="78"/>
    </row>
    <row r="24" spans="1:6" s="105" customFormat="1" ht="31.5">
      <c r="A24" s="103" t="s">
        <v>172</v>
      </c>
      <c r="B24" s="104" t="s">
        <v>173</v>
      </c>
      <c r="C24" s="81"/>
      <c r="D24" s="81"/>
      <c r="E24" s="81"/>
      <c r="F24" s="81">
        <f>1792+E24</f>
        <v>1792</v>
      </c>
    </row>
    <row r="25" spans="1:6" s="105" customFormat="1" ht="31.5">
      <c r="A25" s="103" t="s">
        <v>174</v>
      </c>
      <c r="B25" s="104" t="s">
        <v>175</v>
      </c>
      <c r="C25" s="80">
        <v>9848</v>
      </c>
      <c r="D25" s="80">
        <f>51430+C25</f>
        <v>61278</v>
      </c>
      <c r="E25" s="80">
        <v>816</v>
      </c>
      <c r="F25" s="80">
        <f>4347+E25</f>
        <v>5163</v>
      </c>
    </row>
    <row r="26" spans="1:6" ht="15.75">
      <c r="A26" s="100" t="s">
        <v>176</v>
      </c>
      <c r="B26" s="102" t="s">
        <v>177</v>
      </c>
      <c r="C26" s="79">
        <v>23837</v>
      </c>
      <c r="D26" s="79">
        <f>C26</f>
        <v>23837</v>
      </c>
      <c r="E26" s="79"/>
      <c r="F26" s="79"/>
    </row>
    <row r="27" spans="1:6" ht="15.75">
      <c r="A27" s="103" t="s">
        <v>20</v>
      </c>
      <c r="B27" s="102"/>
      <c r="C27" s="78"/>
      <c r="D27" s="78"/>
      <c r="E27" s="78"/>
      <c r="F27" s="78"/>
    </row>
    <row r="28" spans="1:6" s="105" customFormat="1" ht="15.75" customHeight="1">
      <c r="A28" s="103" t="s">
        <v>178</v>
      </c>
      <c r="B28" s="104" t="s">
        <v>179</v>
      </c>
      <c r="C28" s="80">
        <v>23837</v>
      </c>
      <c r="D28" s="82">
        <f>C28</f>
        <v>23837</v>
      </c>
      <c r="E28" s="80"/>
      <c r="F28" s="80"/>
    </row>
    <row r="29" spans="1:6" ht="15.75">
      <c r="A29" s="100" t="s">
        <v>180</v>
      </c>
      <c r="B29" s="102" t="s">
        <v>181</v>
      </c>
      <c r="C29" s="78">
        <v>2703</v>
      </c>
      <c r="D29" s="78">
        <f>141561+C29</f>
        <v>144264</v>
      </c>
      <c r="E29" s="78">
        <v>11078</v>
      </c>
      <c r="F29" s="79">
        <v>76600</v>
      </c>
    </row>
    <row r="30" spans="1:6" ht="15.75">
      <c r="A30" s="100" t="s">
        <v>182</v>
      </c>
      <c r="B30" s="102" t="s">
        <v>183</v>
      </c>
      <c r="C30" s="79"/>
      <c r="D30" s="79"/>
      <c r="E30" s="79"/>
      <c r="F30" s="79"/>
    </row>
    <row r="31" spans="1:6" ht="15.75">
      <c r="A31" s="100" t="s">
        <v>39</v>
      </c>
      <c r="B31" s="102">
        <v>2</v>
      </c>
      <c r="C31" s="79">
        <v>1521</v>
      </c>
      <c r="D31" s="79">
        <v>10233</v>
      </c>
      <c r="E31" s="79">
        <v>1862</v>
      </c>
      <c r="F31" s="79">
        <v>10238</v>
      </c>
    </row>
    <row r="32" spans="1:6" s="105" customFormat="1" ht="15.75">
      <c r="A32" s="103" t="s">
        <v>184</v>
      </c>
      <c r="B32" s="107"/>
      <c r="C32" s="83"/>
      <c r="D32" s="83"/>
      <c r="E32" s="83"/>
      <c r="F32" s="83"/>
    </row>
    <row r="33" spans="1:6" s="105" customFormat="1" ht="15.75">
      <c r="A33" s="103" t="s">
        <v>185</v>
      </c>
      <c r="B33" s="107" t="s">
        <v>186</v>
      </c>
      <c r="C33" s="82"/>
      <c r="D33" s="82"/>
      <c r="E33" s="80"/>
      <c r="F33" s="82"/>
    </row>
    <row r="34" spans="1:6" s="105" customFormat="1" ht="15.75">
      <c r="A34" s="103" t="s">
        <v>20</v>
      </c>
      <c r="B34" s="107"/>
      <c r="C34" s="82"/>
      <c r="D34" s="82"/>
      <c r="E34" s="82"/>
      <c r="F34" s="82"/>
    </row>
    <row r="35" spans="1:6" s="105" customFormat="1" ht="15.75">
      <c r="A35" s="103" t="s">
        <v>42</v>
      </c>
      <c r="B35" s="107" t="s">
        <v>187</v>
      </c>
      <c r="C35" s="82"/>
      <c r="D35" s="82"/>
      <c r="E35" s="82"/>
      <c r="F35" s="82"/>
    </row>
    <row r="36" spans="1:6" s="105" customFormat="1" ht="15.75">
      <c r="A36" s="103" t="s">
        <v>44</v>
      </c>
      <c r="B36" s="107" t="s">
        <v>188</v>
      </c>
      <c r="C36" s="80"/>
      <c r="D36" s="80"/>
      <c r="E36" s="80"/>
      <c r="F36" s="80"/>
    </row>
    <row r="37" spans="1:6" s="105" customFormat="1" ht="15.75">
      <c r="A37" s="103" t="s">
        <v>46</v>
      </c>
      <c r="B37" s="107" t="s">
        <v>189</v>
      </c>
      <c r="C37" s="80">
        <v>215</v>
      </c>
      <c r="D37" s="80">
        <f>1075+C37</f>
        <v>1290</v>
      </c>
      <c r="E37" s="80">
        <v>215</v>
      </c>
      <c r="F37" s="80">
        <f>1510+E37</f>
        <v>1725</v>
      </c>
    </row>
    <row r="38" spans="1:6" s="105" customFormat="1" ht="15.75">
      <c r="A38" s="103" t="s">
        <v>48</v>
      </c>
      <c r="B38" s="107" t="s">
        <v>190</v>
      </c>
      <c r="C38" s="80"/>
      <c r="D38" s="80"/>
      <c r="E38" s="80"/>
      <c r="F38" s="80"/>
    </row>
    <row r="39" spans="1:6" s="105" customFormat="1" ht="15.75">
      <c r="A39" s="103" t="s">
        <v>52</v>
      </c>
      <c r="B39" s="107" t="s">
        <v>191</v>
      </c>
      <c r="C39" s="80"/>
      <c r="D39" s="80"/>
      <c r="E39" s="80"/>
      <c r="F39" s="80"/>
    </row>
    <row r="40" spans="1:6" s="105" customFormat="1" ht="15.75">
      <c r="A40" s="103" t="s">
        <v>50</v>
      </c>
      <c r="B40" s="107" t="s">
        <v>192</v>
      </c>
      <c r="C40" s="80">
        <v>1306</v>
      </c>
      <c r="D40" s="80">
        <f>7165+C40</f>
        <v>8471</v>
      </c>
      <c r="E40" s="80">
        <v>1647</v>
      </c>
      <c r="F40" s="80">
        <f>6765+E40</f>
        <v>8412</v>
      </c>
    </row>
    <row r="41" spans="1:6" s="105" customFormat="1" ht="15.75">
      <c r="A41" s="103" t="s">
        <v>54</v>
      </c>
      <c r="B41" s="107" t="s">
        <v>193</v>
      </c>
      <c r="C41" s="80"/>
      <c r="D41" s="80"/>
      <c r="E41" s="80"/>
      <c r="F41" s="80"/>
    </row>
    <row r="42" spans="1:6" s="105" customFormat="1" ht="15.75">
      <c r="A42" s="103" t="s">
        <v>194</v>
      </c>
      <c r="B42" s="107" t="s">
        <v>195</v>
      </c>
      <c r="C42" s="80">
        <f>C31-SUM(C37:C41,C33)</f>
        <v>0</v>
      </c>
      <c r="D42" s="80">
        <f>D31-SUM(D37:D41,D33)</f>
        <v>472</v>
      </c>
      <c r="E42" s="80">
        <f>E31-SUM(E37:E41,E33)</f>
        <v>0</v>
      </c>
      <c r="F42" s="80">
        <f>F31-SUM(F37:F41,F33)</f>
        <v>101</v>
      </c>
    </row>
    <row r="43" spans="1:6" s="105" customFormat="1" ht="15.75">
      <c r="A43" s="103" t="s">
        <v>56</v>
      </c>
      <c r="B43" s="107" t="s">
        <v>196</v>
      </c>
      <c r="C43" s="80"/>
      <c r="D43" s="80"/>
      <c r="E43" s="80"/>
      <c r="F43" s="80"/>
    </row>
    <row r="44" spans="1:6" s="105" customFormat="1" ht="15.75">
      <c r="A44" s="103" t="s">
        <v>58</v>
      </c>
      <c r="B44" s="107" t="s">
        <v>197</v>
      </c>
      <c r="C44" s="80"/>
      <c r="D44" s="80"/>
      <c r="E44" s="80"/>
      <c r="F44" s="80"/>
    </row>
    <row r="45" spans="1:6" ht="15.75">
      <c r="A45" s="100" t="s">
        <v>198</v>
      </c>
      <c r="B45" s="102">
        <v>3</v>
      </c>
      <c r="C45" s="78">
        <v>0</v>
      </c>
      <c r="D45" s="78">
        <v>136</v>
      </c>
      <c r="E45" s="78">
        <v>0</v>
      </c>
      <c r="F45" s="78">
        <v>176350</v>
      </c>
    </row>
    <row r="46" spans="1:6" ht="31.5">
      <c r="A46" s="100" t="s">
        <v>199</v>
      </c>
      <c r="B46" s="102">
        <v>4</v>
      </c>
      <c r="C46" s="78">
        <v>844194</v>
      </c>
      <c r="D46" s="78">
        <v>4435589</v>
      </c>
      <c r="E46" s="78">
        <v>156108</v>
      </c>
      <c r="F46" s="78">
        <v>2525634</v>
      </c>
    </row>
    <row r="47" spans="1:6" ht="15.75">
      <c r="A47" s="100" t="s">
        <v>200</v>
      </c>
      <c r="B47" s="102">
        <v>5</v>
      </c>
      <c r="C47" s="78">
        <v>2</v>
      </c>
      <c r="D47" s="78">
        <v>4</v>
      </c>
      <c r="E47" s="78">
        <v>0</v>
      </c>
      <c r="F47" s="78">
        <v>330</v>
      </c>
    </row>
    <row r="48" spans="1:6" ht="15.75">
      <c r="A48" s="100" t="s">
        <v>201</v>
      </c>
      <c r="B48" s="102">
        <v>6</v>
      </c>
      <c r="C48" s="78">
        <v>167722</v>
      </c>
      <c r="D48" s="78">
        <v>824259</v>
      </c>
      <c r="E48" s="78">
        <v>219389</v>
      </c>
      <c r="F48" s="78">
        <v>4264230</v>
      </c>
    </row>
    <row r="49" spans="1:6" ht="15.75">
      <c r="A49" s="100" t="s">
        <v>202</v>
      </c>
      <c r="B49" s="102">
        <v>7</v>
      </c>
      <c r="C49" s="78"/>
      <c r="D49" s="78"/>
      <c r="E49" s="78"/>
      <c r="F49" s="78"/>
    </row>
    <row r="50" spans="1:6" ht="15.75">
      <c r="A50" s="100" t="s">
        <v>203</v>
      </c>
      <c r="B50" s="102">
        <v>8</v>
      </c>
      <c r="C50" s="78"/>
      <c r="D50" s="78"/>
      <c r="E50" s="78"/>
      <c r="F50" s="78"/>
    </row>
    <row r="51" spans="1:6" ht="15.75">
      <c r="A51" s="100" t="s">
        <v>204</v>
      </c>
      <c r="B51" s="102">
        <v>9</v>
      </c>
      <c r="C51" s="78"/>
      <c r="D51" s="78"/>
      <c r="E51" s="78"/>
      <c r="F51" s="78"/>
    </row>
    <row r="52" spans="1:6" ht="15.75">
      <c r="A52" s="100" t="s">
        <v>205</v>
      </c>
      <c r="B52" s="102">
        <v>10</v>
      </c>
      <c r="C52" s="78"/>
      <c r="D52" s="78"/>
      <c r="E52" s="78"/>
      <c r="F52" s="78"/>
    </row>
    <row r="53" spans="1:6" ht="15.75">
      <c r="A53" s="100" t="s">
        <v>20</v>
      </c>
      <c r="B53" s="102"/>
      <c r="C53" s="78"/>
      <c r="D53" s="78"/>
      <c r="E53" s="78"/>
      <c r="F53" s="78"/>
    </row>
    <row r="54" spans="1:6" ht="15.75">
      <c r="A54" s="100" t="s">
        <v>206</v>
      </c>
      <c r="B54" s="102" t="s">
        <v>207</v>
      </c>
      <c r="C54" s="78"/>
      <c r="D54" s="78"/>
      <c r="E54" s="78"/>
      <c r="F54" s="78"/>
    </row>
    <row r="55" spans="1:6" ht="15.75">
      <c r="A55" s="100" t="s">
        <v>208</v>
      </c>
      <c r="B55" s="102" t="s">
        <v>209</v>
      </c>
      <c r="C55" s="78"/>
      <c r="D55" s="78"/>
      <c r="E55" s="78"/>
      <c r="F55" s="78"/>
    </row>
    <row r="56" spans="1:6" ht="15.75">
      <c r="A56" s="100" t="s">
        <v>210</v>
      </c>
      <c r="B56" s="102" t="s">
        <v>211</v>
      </c>
      <c r="C56" s="78"/>
      <c r="D56" s="78"/>
      <c r="E56" s="78"/>
      <c r="F56" s="78"/>
    </row>
    <row r="57" spans="1:6" ht="15.75">
      <c r="A57" s="100" t="s">
        <v>212</v>
      </c>
      <c r="B57" s="102" t="s">
        <v>213</v>
      </c>
      <c r="C57" s="78"/>
      <c r="D57" s="78"/>
      <c r="E57" s="78"/>
      <c r="F57" s="78"/>
    </row>
    <row r="58" spans="1:6" ht="31.5">
      <c r="A58" s="100" t="s">
        <v>214</v>
      </c>
      <c r="B58" s="102">
        <v>11</v>
      </c>
      <c r="C58" s="78">
        <v>255</v>
      </c>
      <c r="D58" s="78">
        <v>460</v>
      </c>
      <c r="E58" s="78">
        <v>5135</v>
      </c>
      <c r="F58" s="78">
        <v>5149</v>
      </c>
    </row>
    <row r="59" spans="1:6" ht="15.75">
      <c r="A59" s="100" t="s">
        <v>215</v>
      </c>
      <c r="B59" s="108" t="s">
        <v>216</v>
      </c>
      <c r="C59" s="78"/>
      <c r="D59" s="78"/>
      <c r="E59" s="78"/>
      <c r="F59" s="78"/>
    </row>
    <row r="60" spans="1:6" ht="15.75">
      <c r="A60" s="109" t="s">
        <v>217</v>
      </c>
      <c r="B60" s="108" t="s">
        <v>218</v>
      </c>
      <c r="C60" s="84">
        <f>C12+C31+C45+C46+C47+C48+C49+C50+C51+C52+C58+C59</f>
        <v>1109021</v>
      </c>
      <c r="D60" s="84">
        <f t="shared" ref="D60:F60" si="0">D12+D31+D45+D46+D47+D48+D49+D50+D51+D52+D58+D59</f>
        <v>5828851</v>
      </c>
      <c r="E60" s="84">
        <f t="shared" si="0"/>
        <v>436396</v>
      </c>
      <c r="F60" s="84">
        <f t="shared" si="0"/>
        <v>7309659</v>
      </c>
    </row>
    <row r="61" spans="1:6" ht="15.75">
      <c r="A61" s="109"/>
      <c r="B61" s="108"/>
      <c r="C61" s="78"/>
      <c r="D61" s="78"/>
      <c r="E61" s="78"/>
      <c r="F61" s="78"/>
    </row>
    <row r="62" spans="1:6" ht="15.75">
      <c r="A62" s="100" t="s">
        <v>219</v>
      </c>
      <c r="B62" s="108">
        <v>14</v>
      </c>
      <c r="C62" s="79">
        <f>SUM(C64:C67)</f>
        <v>0</v>
      </c>
      <c r="D62" s="79">
        <f t="shared" ref="D62:F62" si="1">SUM(D64:D67)</f>
        <v>0</v>
      </c>
      <c r="E62" s="79">
        <f t="shared" si="1"/>
        <v>0</v>
      </c>
      <c r="F62" s="79">
        <f t="shared" si="1"/>
        <v>0</v>
      </c>
    </row>
    <row r="63" spans="1:6" ht="15.75">
      <c r="A63" s="100" t="s">
        <v>20</v>
      </c>
      <c r="B63" s="108"/>
      <c r="C63" s="79"/>
      <c r="D63" s="79"/>
      <c r="E63" s="79"/>
      <c r="F63" s="79"/>
    </row>
    <row r="64" spans="1:6" ht="15.75">
      <c r="A64" s="100" t="s">
        <v>220</v>
      </c>
      <c r="B64" s="108" t="s">
        <v>221</v>
      </c>
      <c r="C64" s="85"/>
      <c r="D64" s="85"/>
      <c r="E64" s="85"/>
      <c r="F64" s="85"/>
    </row>
    <row r="65" spans="1:6" ht="15.75">
      <c r="A65" s="100" t="s">
        <v>222</v>
      </c>
      <c r="B65" s="108" t="s">
        <v>223</v>
      </c>
      <c r="C65" s="79"/>
      <c r="D65" s="79"/>
      <c r="E65" s="79"/>
      <c r="F65" s="79"/>
    </row>
    <row r="66" spans="1:6" ht="15.75">
      <c r="A66" s="100" t="s">
        <v>224</v>
      </c>
      <c r="B66" s="108" t="s">
        <v>225</v>
      </c>
      <c r="C66" s="79"/>
      <c r="D66" s="79"/>
      <c r="E66" s="79"/>
      <c r="F66" s="79"/>
    </row>
    <row r="67" spans="1:6" ht="15.75">
      <c r="A67" s="100" t="s">
        <v>226</v>
      </c>
      <c r="B67" s="108" t="s">
        <v>227</v>
      </c>
      <c r="C67" s="79"/>
      <c r="D67" s="79"/>
      <c r="E67" s="79"/>
      <c r="F67" s="79"/>
    </row>
    <row r="68" spans="1:6" ht="15.75">
      <c r="A68" s="100" t="s">
        <v>228</v>
      </c>
      <c r="B68" s="108">
        <v>15</v>
      </c>
      <c r="C68" s="79">
        <v>2199</v>
      </c>
      <c r="D68" s="79">
        <v>15499</v>
      </c>
      <c r="E68" s="79">
        <v>2202</v>
      </c>
      <c r="F68" s="79">
        <v>16032</v>
      </c>
    </row>
    <row r="69" spans="1:6" s="105" customFormat="1" ht="15.75">
      <c r="A69" s="103" t="s">
        <v>20</v>
      </c>
      <c r="B69" s="110"/>
      <c r="C69" s="82"/>
      <c r="D69" s="82"/>
      <c r="E69" s="82"/>
      <c r="F69" s="82"/>
    </row>
    <row r="70" spans="1:6" s="105" customFormat="1" ht="15.75">
      <c r="A70" s="103" t="s">
        <v>229</v>
      </c>
      <c r="B70" s="110" t="s">
        <v>41</v>
      </c>
      <c r="C70" s="82"/>
      <c r="D70" s="82"/>
      <c r="E70" s="82"/>
      <c r="F70" s="82"/>
    </row>
    <row r="71" spans="1:6" s="105" customFormat="1" ht="15.75">
      <c r="A71" s="103" t="s">
        <v>230</v>
      </c>
      <c r="B71" s="110" t="s">
        <v>47</v>
      </c>
      <c r="C71" s="82">
        <v>1127</v>
      </c>
      <c r="D71" s="82">
        <f>6362+C71</f>
        <v>7489</v>
      </c>
      <c r="E71" s="82">
        <v>932</v>
      </c>
      <c r="F71" s="82">
        <f>6541+E71</f>
        <v>7473</v>
      </c>
    </row>
    <row r="72" spans="1:6" s="105" customFormat="1" ht="15.75">
      <c r="A72" s="103" t="s">
        <v>231</v>
      </c>
      <c r="B72" s="110" t="s">
        <v>49</v>
      </c>
      <c r="C72" s="82">
        <v>109</v>
      </c>
      <c r="D72" s="82">
        <f>903+C72</f>
        <v>1012</v>
      </c>
      <c r="E72" s="82">
        <v>127</v>
      </c>
      <c r="F72" s="82">
        <f>533+E72</f>
        <v>660</v>
      </c>
    </row>
    <row r="73" spans="1:6" s="105" customFormat="1" ht="15.75">
      <c r="A73" s="103" t="s">
        <v>232</v>
      </c>
      <c r="B73" s="110" t="s">
        <v>51</v>
      </c>
      <c r="C73" s="82">
        <v>33</v>
      </c>
      <c r="D73" s="82">
        <f>45+C73</f>
        <v>78</v>
      </c>
      <c r="E73" s="82">
        <v>29</v>
      </c>
      <c r="F73" s="82">
        <f>73+E73</f>
        <v>102</v>
      </c>
    </row>
    <row r="74" spans="1:6" s="105" customFormat="1" ht="15.75">
      <c r="A74" s="103" t="s">
        <v>233</v>
      </c>
      <c r="B74" s="110" t="s">
        <v>53</v>
      </c>
      <c r="C74" s="82"/>
      <c r="D74" s="82"/>
      <c r="E74" s="82"/>
      <c r="F74" s="82"/>
    </row>
    <row r="75" spans="1:6" s="105" customFormat="1" ht="15.75">
      <c r="A75" s="103" t="s">
        <v>234</v>
      </c>
      <c r="B75" s="110" t="s">
        <v>55</v>
      </c>
      <c r="C75" s="82">
        <f>C68-SUM(C70:C74)</f>
        <v>930</v>
      </c>
      <c r="D75" s="82">
        <f>D68-SUM(D70:D74)</f>
        <v>6920</v>
      </c>
      <c r="E75" s="82">
        <f>E68-SUM(E70:E74)</f>
        <v>1114</v>
      </c>
      <c r="F75" s="82">
        <f>F68-SUM(F70:F74)</f>
        <v>7797</v>
      </c>
    </row>
    <row r="76" spans="1:6" ht="15.75">
      <c r="A76" s="100" t="s">
        <v>235</v>
      </c>
      <c r="B76" s="108">
        <v>16</v>
      </c>
      <c r="C76" s="79">
        <f>SUM(C78:C82)</f>
        <v>0</v>
      </c>
      <c r="D76" s="79">
        <f t="shared" ref="D76" si="2">SUM(D78:D82)</f>
        <v>0</v>
      </c>
      <c r="E76" s="79">
        <v>0</v>
      </c>
      <c r="F76" s="79">
        <v>0</v>
      </c>
    </row>
    <row r="77" spans="1:6" ht="15.75">
      <c r="A77" s="100" t="s">
        <v>20</v>
      </c>
      <c r="B77" s="108"/>
      <c r="C77" s="79"/>
      <c r="D77" s="79"/>
      <c r="E77" s="79"/>
      <c r="F77" s="79"/>
    </row>
    <row r="78" spans="1:6" ht="15.75">
      <c r="A78" s="100" t="s">
        <v>236</v>
      </c>
      <c r="B78" s="108" t="s">
        <v>65</v>
      </c>
      <c r="C78" s="79"/>
      <c r="D78" s="79"/>
      <c r="E78" s="79"/>
      <c r="F78" s="79"/>
    </row>
    <row r="79" spans="1:6" ht="15.75">
      <c r="A79" s="100" t="s">
        <v>237</v>
      </c>
      <c r="B79" s="108" t="s">
        <v>67</v>
      </c>
      <c r="C79" s="79"/>
      <c r="D79" s="79"/>
      <c r="E79" s="79"/>
      <c r="F79" s="79"/>
    </row>
    <row r="80" spans="1:6" ht="15.75">
      <c r="A80" s="100" t="s">
        <v>238</v>
      </c>
      <c r="B80" s="108" t="s">
        <v>69</v>
      </c>
      <c r="C80" s="79"/>
      <c r="D80" s="79"/>
      <c r="E80" s="79"/>
      <c r="F80" s="79"/>
    </row>
    <row r="81" spans="1:6" ht="15.75">
      <c r="A81" s="100" t="s">
        <v>239</v>
      </c>
      <c r="B81" s="108" t="s">
        <v>71</v>
      </c>
      <c r="C81" s="79"/>
      <c r="D81" s="79"/>
      <c r="E81" s="79"/>
      <c r="F81" s="79"/>
    </row>
    <row r="82" spans="1:6" ht="15.75">
      <c r="A82" s="100" t="s">
        <v>240</v>
      </c>
      <c r="B82" s="108" t="s">
        <v>241</v>
      </c>
      <c r="C82" s="79"/>
      <c r="D82" s="79"/>
      <c r="E82" s="79"/>
      <c r="F82" s="79"/>
    </row>
    <row r="83" spans="1:6" ht="15.75">
      <c r="A83" s="100" t="s">
        <v>242</v>
      </c>
      <c r="B83" s="108">
        <v>17</v>
      </c>
      <c r="C83" s="79">
        <v>0</v>
      </c>
      <c r="D83" s="79">
        <v>0</v>
      </c>
      <c r="E83" s="79">
        <v>0</v>
      </c>
      <c r="F83" s="79">
        <v>0</v>
      </c>
    </row>
    <row r="84" spans="1:6" ht="31.5">
      <c r="A84" s="100" t="s">
        <v>243</v>
      </c>
      <c r="B84" s="108">
        <v>18</v>
      </c>
      <c r="C84" s="79">
        <v>710201</v>
      </c>
      <c r="D84" s="79">
        <v>4093183</v>
      </c>
      <c r="E84" s="79">
        <v>188033</v>
      </c>
      <c r="F84" s="79">
        <v>3434567</v>
      </c>
    </row>
    <row r="85" spans="1:6" ht="15.75">
      <c r="A85" s="100" t="s">
        <v>244</v>
      </c>
      <c r="B85" s="108">
        <v>19</v>
      </c>
      <c r="C85" s="79">
        <v>157</v>
      </c>
      <c r="D85" s="79">
        <v>157</v>
      </c>
      <c r="E85" s="79">
        <v>744</v>
      </c>
      <c r="F85" s="79">
        <v>101306</v>
      </c>
    </row>
    <row r="86" spans="1:6" ht="15.75">
      <c r="A86" s="100" t="s">
        <v>245</v>
      </c>
      <c r="B86" s="108">
        <v>20</v>
      </c>
      <c r="C86" s="79">
        <v>76832</v>
      </c>
      <c r="D86" s="79">
        <v>926643</v>
      </c>
      <c r="E86" s="79">
        <v>21566</v>
      </c>
      <c r="F86" s="79">
        <v>4267779</v>
      </c>
    </row>
    <row r="87" spans="1:6" ht="15.75">
      <c r="A87" s="100" t="s">
        <v>246</v>
      </c>
      <c r="B87" s="108">
        <v>21</v>
      </c>
      <c r="C87" s="79"/>
      <c r="D87" s="79"/>
      <c r="E87" s="79"/>
      <c r="F87" s="79"/>
    </row>
    <row r="88" spans="1:6" ht="15.75">
      <c r="A88" s="100" t="s">
        <v>247</v>
      </c>
      <c r="B88" s="108">
        <v>22</v>
      </c>
      <c r="C88" s="79"/>
      <c r="D88" s="79"/>
      <c r="E88" s="79"/>
      <c r="F88" s="79"/>
    </row>
    <row r="89" spans="1:6" ht="15.75">
      <c r="A89" s="100" t="s">
        <v>248</v>
      </c>
      <c r="B89" s="108">
        <v>23</v>
      </c>
      <c r="C89" s="79"/>
      <c r="D89" s="79"/>
      <c r="E89" s="79"/>
      <c r="F89" s="79"/>
    </row>
    <row r="90" spans="1:6" ht="15.75">
      <c r="A90" s="100" t="s">
        <v>249</v>
      </c>
      <c r="B90" s="108">
        <v>24</v>
      </c>
      <c r="C90" s="79"/>
      <c r="D90" s="79"/>
      <c r="E90" s="79"/>
      <c r="F90" s="79"/>
    </row>
    <row r="91" spans="1:6" ht="15.75">
      <c r="A91" s="100" t="s">
        <v>20</v>
      </c>
      <c r="B91" s="108"/>
      <c r="C91" s="79"/>
      <c r="D91" s="79"/>
      <c r="E91" s="79"/>
      <c r="F91" s="79"/>
    </row>
    <row r="92" spans="1:6" ht="15.75">
      <c r="A92" s="100" t="s">
        <v>206</v>
      </c>
      <c r="B92" s="108" t="s">
        <v>250</v>
      </c>
      <c r="C92" s="79"/>
      <c r="D92" s="79"/>
      <c r="E92" s="79"/>
      <c r="F92" s="79"/>
    </row>
    <row r="93" spans="1:6" ht="15.75">
      <c r="A93" s="100" t="s">
        <v>208</v>
      </c>
      <c r="B93" s="108" t="s">
        <v>251</v>
      </c>
      <c r="C93" s="79"/>
      <c r="D93" s="79"/>
      <c r="E93" s="79"/>
      <c r="F93" s="79"/>
    </row>
    <row r="94" spans="1:6" ht="15.75">
      <c r="A94" s="100" t="s">
        <v>210</v>
      </c>
      <c r="B94" s="108" t="s">
        <v>252</v>
      </c>
      <c r="C94" s="79"/>
      <c r="D94" s="79"/>
      <c r="E94" s="79"/>
      <c r="F94" s="79"/>
    </row>
    <row r="95" spans="1:6" ht="15.75">
      <c r="A95" s="100" t="s">
        <v>212</v>
      </c>
      <c r="B95" s="108" t="s">
        <v>253</v>
      </c>
      <c r="C95" s="79"/>
      <c r="D95" s="79"/>
      <c r="E95" s="79"/>
      <c r="F95" s="79"/>
    </row>
    <row r="96" spans="1:6" ht="31.5">
      <c r="A96" s="100" t="s">
        <v>254</v>
      </c>
      <c r="B96" s="108">
        <v>25</v>
      </c>
      <c r="C96" s="79">
        <v>0</v>
      </c>
      <c r="D96" s="79">
        <v>0</v>
      </c>
      <c r="E96" s="79"/>
      <c r="F96" s="79"/>
    </row>
    <row r="97" spans="1:6" ht="15.75">
      <c r="A97" s="100" t="s">
        <v>255</v>
      </c>
      <c r="B97" s="108">
        <v>26</v>
      </c>
      <c r="C97" s="79">
        <v>15479</v>
      </c>
      <c r="D97" s="79">
        <v>83271</v>
      </c>
      <c r="E97" s="79">
        <v>16602</v>
      </c>
      <c r="F97" s="79">
        <v>315638</v>
      </c>
    </row>
    <row r="98" spans="1:6" s="105" customFormat="1" ht="15.75">
      <c r="A98" s="103" t="s">
        <v>20</v>
      </c>
      <c r="B98" s="110"/>
      <c r="C98" s="82"/>
      <c r="D98" s="82"/>
      <c r="E98" s="82"/>
      <c r="F98" s="82"/>
    </row>
    <row r="99" spans="1:6" s="105" customFormat="1" ht="15.75">
      <c r="A99" s="103" t="s">
        <v>256</v>
      </c>
      <c r="B99" s="110" t="s">
        <v>257</v>
      </c>
      <c r="C99" s="82">
        <v>6639</v>
      </c>
      <c r="D99" s="82">
        <f>32804+C99</f>
        <v>39443</v>
      </c>
      <c r="E99" s="82">
        <v>6510</v>
      </c>
      <c r="F99" s="82">
        <v>188473</v>
      </c>
    </row>
    <row r="100" spans="1:6" s="105" customFormat="1" ht="15.75">
      <c r="A100" s="103" t="s">
        <v>258</v>
      </c>
      <c r="B100" s="110" t="s">
        <v>259</v>
      </c>
      <c r="C100" s="82"/>
      <c r="D100" s="82"/>
      <c r="E100" s="82"/>
      <c r="F100" s="82"/>
    </row>
    <row r="101" spans="1:6" s="105" customFormat="1" ht="15.75">
      <c r="A101" s="103" t="s">
        <v>260</v>
      </c>
      <c r="B101" s="110" t="s">
        <v>261</v>
      </c>
      <c r="C101" s="82">
        <f>C97-C99-C102-C103-C104</f>
        <v>5682</v>
      </c>
      <c r="D101" s="82">
        <f>D97-D99-D102-D103-D104</f>
        <v>35840</v>
      </c>
      <c r="E101" s="82">
        <f>E97-E99-E102-E103-E104</f>
        <v>6969</v>
      </c>
      <c r="F101" s="82">
        <f>F97-F99-F102-F103-F104</f>
        <v>102159</v>
      </c>
    </row>
    <row r="102" spans="1:6" s="105" customFormat="1" ht="15.75">
      <c r="A102" s="103" t="s">
        <v>262</v>
      </c>
      <c r="B102" s="110" t="s">
        <v>263</v>
      </c>
      <c r="C102" s="82">
        <v>43</v>
      </c>
      <c r="D102" s="82">
        <f>216+C102</f>
        <v>259</v>
      </c>
      <c r="E102" s="82">
        <v>56</v>
      </c>
      <c r="F102" s="82">
        <v>462</v>
      </c>
    </row>
    <row r="103" spans="1:6" s="105" customFormat="1" ht="31.5">
      <c r="A103" s="103" t="s">
        <v>264</v>
      </c>
      <c r="B103" s="110" t="s">
        <v>265</v>
      </c>
      <c r="C103" s="82">
        <v>3115</v>
      </c>
      <c r="D103" s="82">
        <f>4614+C103</f>
        <v>7729</v>
      </c>
      <c r="E103" s="82">
        <v>3067</v>
      </c>
      <c r="F103" s="82">
        <v>23034</v>
      </c>
    </row>
    <row r="104" spans="1:6" s="105" customFormat="1" ht="15.75">
      <c r="A104" s="103" t="s">
        <v>266</v>
      </c>
      <c r="B104" s="110" t="s">
        <v>267</v>
      </c>
      <c r="C104" s="82"/>
      <c r="D104" s="82"/>
      <c r="E104" s="82">
        <v>0</v>
      </c>
      <c r="F104" s="82">
        <v>1510</v>
      </c>
    </row>
    <row r="105" spans="1:6" ht="15.75">
      <c r="A105" s="111" t="s">
        <v>268</v>
      </c>
      <c r="B105" s="112" t="s">
        <v>269</v>
      </c>
      <c r="C105" s="79"/>
      <c r="D105" s="79"/>
      <c r="E105" s="79"/>
      <c r="F105" s="79"/>
    </row>
    <row r="106" spans="1:6" ht="15.75">
      <c r="A106" s="113" t="s">
        <v>270</v>
      </c>
      <c r="B106" s="112" t="s">
        <v>271</v>
      </c>
      <c r="C106" s="84">
        <f>C62+C68+C76+C83+C84+C85+C86+C87+C88+C89+C90+C96+C97+C105</f>
        <v>804868</v>
      </c>
      <c r="D106" s="84">
        <f>D62+D68+D76+D83+D84+D85+D86+D87+D88+D89+D90+D96+D97+D105</f>
        <v>5118753</v>
      </c>
      <c r="E106" s="84">
        <f>E62+E68+E76+E83+E84+E85+E86+E87+E88+E89+E90+E96+E97+E105</f>
        <v>229147</v>
      </c>
      <c r="F106" s="84">
        <f>F62+F68+F76+F83+F84+F85+F86+F87+F88+F89+F90+F96+F97+F105</f>
        <v>8135322</v>
      </c>
    </row>
    <row r="107" spans="1:6" ht="15.75">
      <c r="A107" s="111"/>
      <c r="B107" s="112"/>
      <c r="C107" s="86"/>
      <c r="D107" s="86"/>
      <c r="E107" s="86"/>
      <c r="F107" s="86"/>
    </row>
    <row r="108" spans="1:6" ht="15.75">
      <c r="A108" s="113" t="s">
        <v>272</v>
      </c>
      <c r="B108" s="112" t="s">
        <v>273</v>
      </c>
      <c r="C108" s="84">
        <f>C60-C106</f>
        <v>304153</v>
      </c>
      <c r="D108" s="84">
        <f>D60-D106</f>
        <v>710098</v>
      </c>
      <c r="E108" s="84">
        <f>E60-E106</f>
        <v>207249</v>
      </c>
      <c r="F108" s="84">
        <f>F60-F106</f>
        <v>-825663</v>
      </c>
    </row>
    <row r="109" spans="1:6" ht="15.75">
      <c r="A109" s="111"/>
      <c r="B109" s="112"/>
      <c r="C109" s="86"/>
      <c r="D109" s="86"/>
      <c r="E109" s="86"/>
      <c r="F109" s="86"/>
    </row>
    <row r="110" spans="1:6" ht="15.75">
      <c r="A110" s="111" t="s">
        <v>274</v>
      </c>
      <c r="B110" s="112" t="s">
        <v>275</v>
      </c>
      <c r="C110" s="79"/>
      <c r="D110" s="79"/>
      <c r="E110" s="79"/>
      <c r="F110" s="79"/>
    </row>
    <row r="111" spans="1:6" ht="15.75">
      <c r="A111" s="111"/>
      <c r="B111" s="112"/>
      <c r="C111" s="86"/>
      <c r="D111" s="86"/>
      <c r="E111" s="86"/>
      <c r="F111" s="86"/>
    </row>
    <row r="112" spans="1:6" ht="15.75">
      <c r="A112" s="113" t="s">
        <v>276</v>
      </c>
      <c r="B112" s="112" t="s">
        <v>277</v>
      </c>
      <c r="C112" s="84">
        <f>C108-C110</f>
        <v>304153</v>
      </c>
      <c r="D112" s="84">
        <f>D108-D110</f>
        <v>710098</v>
      </c>
      <c r="E112" s="84">
        <f>E108-E110</f>
        <v>207249</v>
      </c>
      <c r="F112" s="84">
        <f>F108-F110</f>
        <v>-825663</v>
      </c>
    </row>
    <row r="113" spans="1:6" ht="15.75">
      <c r="A113" s="111" t="s">
        <v>278</v>
      </c>
      <c r="B113" s="112" t="s">
        <v>279</v>
      </c>
      <c r="C113" s="86"/>
      <c r="D113" s="86"/>
      <c r="E113" s="86"/>
      <c r="F113" s="86"/>
    </row>
    <row r="114" spans="1:6" ht="15.75">
      <c r="A114" s="111"/>
      <c r="B114" s="112"/>
      <c r="C114" s="86"/>
      <c r="D114" s="86"/>
      <c r="E114" s="86"/>
      <c r="F114" s="86"/>
    </row>
    <row r="115" spans="1:6" ht="15.75">
      <c r="A115" s="113" t="s">
        <v>280</v>
      </c>
      <c r="B115" s="112" t="s">
        <v>281</v>
      </c>
      <c r="C115" s="84">
        <f>C112+C113</f>
        <v>304153</v>
      </c>
      <c r="D115" s="84">
        <f t="shared" ref="D115:F115" si="3">D112+D113</f>
        <v>710098</v>
      </c>
      <c r="E115" s="84">
        <f t="shared" si="3"/>
        <v>207249</v>
      </c>
      <c r="F115" s="84">
        <f t="shared" si="3"/>
        <v>-825663</v>
      </c>
    </row>
    <row r="117" spans="1:6">
      <c r="A117" s="114" t="s">
        <v>146</v>
      </c>
      <c r="B117" s="114"/>
      <c r="C117" s="114"/>
      <c r="D117" s="114"/>
      <c r="E117" s="114"/>
      <c r="F117" s="114"/>
    </row>
    <row r="118" spans="1:6">
      <c r="A118" s="115"/>
      <c r="B118" s="115"/>
      <c r="C118" s="115"/>
      <c r="D118" s="115"/>
      <c r="E118" s="115"/>
      <c r="F118" s="115"/>
    </row>
    <row r="121" spans="1:6" s="118" customFormat="1" ht="15.75">
      <c r="A121" s="116" t="str">
        <f>ф1!A122</f>
        <v>Председатель Правления _________________________Колдасов Е.Т.</v>
      </c>
      <c r="B121" s="117"/>
      <c r="C121" s="87"/>
      <c r="D121" s="88"/>
      <c r="F121" s="119"/>
    </row>
    <row r="122" spans="1:6" s="118" customFormat="1" ht="15.75">
      <c r="A122" s="116"/>
      <c r="B122" s="117"/>
      <c r="C122" s="87"/>
      <c r="D122" s="88"/>
    </row>
    <row r="123" spans="1:6" s="118" customFormat="1" ht="15.75">
      <c r="A123" s="116" t="str">
        <f>ф1!A124</f>
        <v>Главный бухгалтер  ______________________________Сатпаева Ш.К.</v>
      </c>
      <c r="B123" s="117"/>
      <c r="C123" s="87"/>
      <c r="D123" s="88"/>
    </row>
    <row r="124" spans="1:6">
      <c r="A124" s="120"/>
      <c r="B124" s="121"/>
      <c r="C124" s="89"/>
      <c r="D124" s="89"/>
    </row>
    <row r="125" spans="1:6">
      <c r="A125" s="120"/>
      <c r="B125" s="89"/>
      <c r="C125" s="89"/>
      <c r="D125" s="89"/>
    </row>
    <row r="126" spans="1:6">
      <c r="A126" s="122" t="s">
        <v>149</v>
      </c>
      <c r="B126" s="121"/>
      <c r="C126" s="89"/>
      <c r="D126" s="89"/>
    </row>
    <row r="127" spans="1:6">
      <c r="A127" s="123">
        <v>3937308</v>
      </c>
      <c r="B127" s="121"/>
      <c r="C127" s="89"/>
      <c r="D127" s="89"/>
    </row>
    <row r="128" spans="1:6">
      <c r="A128" s="122" t="s">
        <v>150</v>
      </c>
      <c r="B128" s="89"/>
      <c r="C128" s="89"/>
      <c r="D128" s="89"/>
    </row>
    <row r="129" spans="1:1">
      <c r="A129" s="124"/>
    </row>
    <row r="130" spans="1:1">
      <c r="A130" s="124"/>
    </row>
    <row r="131" spans="1:1">
      <c r="A131" s="124"/>
    </row>
  </sheetData>
  <mergeCells count="6">
    <mergeCell ref="E1:F1"/>
    <mergeCell ref="A3:F3"/>
    <mergeCell ref="A4:F4"/>
    <mergeCell ref="A5:F5"/>
    <mergeCell ref="A6:F6"/>
    <mergeCell ref="A117:F117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2017-07-11T09:19:38Z</dcterms:created>
  <dcterms:modified xsi:type="dcterms:W3CDTF">2017-07-11T09:20:41Z</dcterms:modified>
</cp:coreProperties>
</file>