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835" activeTab="1"/>
  </bookViews>
  <sheets>
    <sheet name="ф1" sheetId="1" r:id="rId1"/>
    <sheet name="ф2" sheetId="2" r:id="rId2"/>
  </sheets>
  <externalReferences>
    <externalReference r:id="rId3"/>
    <externalReference r:id="rId4"/>
    <externalReference r:id="rId5"/>
  </externalReferences>
  <definedNames>
    <definedName name="__MAIN__">#REF!</definedName>
    <definedName name="__MAIN1__">#REF!</definedName>
    <definedName name="__MAIN2__">#REF!</definedName>
    <definedName name="__mdDATA_GeneralData__">#REF!</definedName>
    <definedName name="__mdDATAbody_1__">#REF!</definedName>
    <definedName name="__mdDATAbody_2__">#REF!</definedName>
    <definedName name="__mdDATAbody_3__">#REF!</definedName>
    <definedName name="__mdDATABody1__">#REF!</definedName>
    <definedName name="__mdDATABody10__">#REF!</definedName>
    <definedName name="__mdDATABody2__">#REF!</definedName>
    <definedName name="__mdDATABody21__">#REF!</definedName>
    <definedName name="__mdDATABody22__">#REF!</definedName>
    <definedName name="__mdDATABody3__">#REF!</definedName>
    <definedName name="__mdDATABody30__">#REF!</definedName>
    <definedName name="__mdDATABody4__">#REF!</definedName>
    <definedName name="__mdDATABody40__">#REF!</definedName>
    <definedName name="__mdDATABody5__">#REF!</definedName>
    <definedName name="__mdDATABody50__">#REF!</definedName>
    <definedName name="__mdDATABody60__">#REF!</definedName>
    <definedName name="__mdDATAempty_t1__">'[1]ПРИЛ2ф1-2-3-4-5'!#REF!</definedName>
    <definedName name="__mdDATAempty_t3__">#REF!</definedName>
    <definedName name="__mdDATAmain__">#REF!</definedName>
    <definedName name="__mdDATAshow_1_1__">'[1]ПРИЛ2ф1-2-3-4-5'!#REF!</definedName>
    <definedName name="__mdDATAshow_7__">#REF!</definedName>
    <definedName name="__mdDATAshow_7_3__">#REF!</definedName>
    <definedName name="__mdDATAshow2__">#REF!</definedName>
    <definedName name="__mdDATAshow2_2__">#REF!</definedName>
    <definedName name="__mdDATASQL1__">'[1]ПРИЛ2ф1-2-3-4-5'!#REF!</definedName>
    <definedName name="__mdDATASQL1_2__">'[1]ПРИЛ2ф1-2-3-4-5'!#REF!</definedName>
    <definedName name="__mdDATASQL1_2g__">'[1]ПРИЛ2ф1-2-3-4-5'!#REF!</definedName>
    <definedName name="__mdDATASQL2__">#REF!</definedName>
    <definedName name="__mdDATASQL2_2__">#REF!</definedName>
    <definedName name="__mdDATASQL2_2g__">#REF!</definedName>
    <definedName name="__mdDATASQL5__">#REF!</definedName>
    <definedName name="__mdDATASQL6__">#REF!</definedName>
    <definedName name="__mdDATASQL7__">#REF!</definedName>
    <definedName name="__mdDATASQL7_3__">#REF!</definedName>
    <definedName name="__mdDATASQL7_3g__">#REF!</definedName>
    <definedName name="kbcn">[2]прил4!#REF!</definedName>
    <definedName name="kbcnb">[2]прил3!#REF!</definedName>
    <definedName name="o">#REF!</definedName>
    <definedName name="q">#REF!</definedName>
    <definedName name="вп">#REF!</definedName>
    <definedName name="_xlnm.Print_Titles" localSheetId="0">ф1!$8:$8</definedName>
    <definedName name="_xlnm.Print_Titles" localSheetId="1">ф2!$10:$10</definedName>
    <definedName name="_xlnm.Print_Area" localSheetId="0">ф1!$A$1:$D$130</definedName>
    <definedName name="_xlnm.Print_Area" localSheetId="1">ф2!$A$1:$F$128</definedName>
    <definedName name="ф77">#REF!</definedName>
  </definedNames>
  <calcPr calcId="124519"/>
</workbook>
</file>

<file path=xl/calcChain.xml><?xml version="1.0" encoding="utf-8"?>
<calcChain xmlns="http://schemas.openxmlformats.org/spreadsheetml/2006/main">
  <c r="A127" i="2"/>
  <c r="A123"/>
  <c r="A121"/>
  <c r="D110"/>
  <c r="D103"/>
  <c r="D102"/>
  <c r="F101"/>
  <c r="E101"/>
  <c r="C101"/>
  <c r="D99"/>
  <c r="D101" s="1"/>
  <c r="D86"/>
  <c r="C86"/>
  <c r="D84"/>
  <c r="C84"/>
  <c r="D76"/>
  <c r="C76"/>
  <c r="C75"/>
  <c r="D74"/>
  <c r="D73"/>
  <c r="D72"/>
  <c r="D71"/>
  <c r="D75" s="1"/>
  <c r="F62"/>
  <c r="F106" s="1"/>
  <c r="E62"/>
  <c r="E106" s="1"/>
  <c r="D62"/>
  <c r="D106" s="1"/>
  <c r="C62"/>
  <c r="C106" s="1"/>
  <c r="C58"/>
  <c r="D50"/>
  <c r="D48"/>
  <c r="C48"/>
  <c r="D46"/>
  <c r="C46"/>
  <c r="D45"/>
  <c r="D60" s="1"/>
  <c r="D108" s="1"/>
  <c r="D112" s="1"/>
  <c r="D115" s="1"/>
  <c r="D116" s="1"/>
  <c r="C42"/>
  <c r="D40"/>
  <c r="D37"/>
  <c r="D42" s="1"/>
  <c r="C31"/>
  <c r="D29"/>
  <c r="D28"/>
  <c r="D26"/>
  <c r="D25"/>
  <c r="D24"/>
  <c r="D21"/>
  <c r="D20"/>
  <c r="C18"/>
  <c r="D15"/>
  <c r="F12"/>
  <c r="F60" s="1"/>
  <c r="F108" s="1"/>
  <c r="F112" s="1"/>
  <c r="F115" s="1"/>
  <c r="E12"/>
  <c r="E60" s="1"/>
  <c r="E108" s="1"/>
  <c r="E112" s="1"/>
  <c r="E115" s="1"/>
  <c r="C12"/>
  <c r="C60" s="1"/>
  <c r="C108" s="1"/>
  <c r="C112" s="1"/>
  <c r="C115" s="1"/>
  <c r="A6"/>
  <c r="A4"/>
  <c r="C110" i="1"/>
  <c r="D105"/>
  <c r="D114" s="1"/>
  <c r="C105"/>
  <c r="C114" s="1"/>
  <c r="D80"/>
  <c r="D71" s="1"/>
  <c r="D70" s="1"/>
  <c r="D96" s="1"/>
  <c r="D116" s="1"/>
  <c r="C71"/>
  <c r="C96" s="1"/>
  <c r="C116" s="1"/>
  <c r="C45"/>
  <c r="D38"/>
  <c r="C32"/>
  <c r="D18"/>
  <c r="C18"/>
  <c r="C16"/>
  <c r="C14"/>
  <c r="D11"/>
  <c r="C11"/>
  <c r="C61" s="1"/>
  <c r="D37" l="1"/>
  <c r="D61" s="1"/>
</calcChain>
</file>

<file path=xl/sharedStrings.xml><?xml version="1.0" encoding="utf-8"?>
<sst xmlns="http://schemas.openxmlformats.org/spreadsheetml/2006/main" count="342" uniqueCount="283">
  <si>
    <t>Приложение 10                                                                         к  Постановлению  Правления Национального Банка Республики Казахстан от 28 января 2016 года №41</t>
  </si>
  <si>
    <t>Форма № 1</t>
  </si>
  <si>
    <t>Бухгалтерский баланс</t>
  </si>
  <si>
    <t>АО "Инвестиционный дом "Fincraft"</t>
  </si>
  <si>
    <t>(полное наименование организации)</t>
  </si>
  <si>
    <t xml:space="preserve"> по состоянию на "01" января 2018 года</t>
  </si>
  <si>
    <t>( в тысячах тенге)</t>
  </si>
  <si>
    <t>Наименование статьи</t>
  </si>
  <si>
    <t>Код строки</t>
  </si>
  <si>
    <t>на конец отчетного периода</t>
  </si>
  <si>
    <t>на конец предыдущего года</t>
  </si>
  <si>
    <t>Активы</t>
  </si>
  <si>
    <t>Денежные средства и эквиваленты денежных средств</t>
  </si>
  <si>
    <t>из них:</t>
  </si>
  <si>
    <t>наличные деньги в кассе</t>
  </si>
  <si>
    <t>1.1</t>
  </si>
  <si>
    <t>деньги на счетах в банках и организациях, осуществляющих отдельные виды банковских операций</t>
  </si>
  <si>
    <t>1.2</t>
  </si>
  <si>
    <t>Аффинированные драгоценные металлы</t>
  </si>
  <si>
    <t>Вклады размещенные (за вычетом резервов на обесценение)</t>
  </si>
  <si>
    <t>в том числе:</t>
  </si>
  <si>
    <t>начисленные, но не полученные доходы в виде вознаграждения</t>
  </si>
  <si>
    <t>3.1</t>
  </si>
  <si>
    <t>Операция «обратное РЕПО»</t>
  </si>
  <si>
    <t>4.1</t>
  </si>
  <si>
    <t>Ценные бумаги, оцениваемые по справедливой стоимости, изменения которых отражаются в составе прибыли или убытка</t>
  </si>
  <si>
    <t>5.1</t>
  </si>
  <si>
    <t>Ценные бумаги, имеющиеся в наличии для продажи (за вычетом резервов на обесценение)</t>
  </si>
  <si>
    <t>6.1</t>
  </si>
  <si>
    <t>Ценные бумаги, удерживаемые до погашения (за вычетом резервов на обесценение)</t>
  </si>
  <si>
    <t>7</t>
  </si>
  <si>
    <t>7.1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</si>
  <si>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</si>
  <si>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</si>
  <si>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</si>
  <si>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</si>
  <si>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Основные средства (за вычетом амортизации и убытков от обесценения)</t>
  </si>
  <si>
    <t>Нематериальные активы (за вычетом амортизации и убытков от обесценения)</t>
  </si>
  <si>
    <t>Дебиторская задолженность</t>
  </si>
  <si>
    <t>Комиссионные вознаграждения</t>
  </si>
  <si>
    <t>от консалтинговых услуг, в том числе:</t>
  </si>
  <si>
    <t>15.1</t>
  </si>
  <si>
    <t>аффилированным лицам</t>
  </si>
  <si>
    <t>15.1.1</t>
  </si>
  <si>
    <t>прочим клиентам</t>
  </si>
  <si>
    <t>15.1.2</t>
  </si>
  <si>
    <t>от услуг представителя держателей облигаций</t>
  </si>
  <si>
    <t>15.2</t>
  </si>
  <si>
    <t>от услуг андеррайтера</t>
  </si>
  <si>
    <t>15.3</t>
  </si>
  <si>
    <t>от брокерских услуг</t>
  </si>
  <si>
    <t>15.4</t>
  </si>
  <si>
    <t>от управления активами</t>
  </si>
  <si>
    <t>15.5</t>
  </si>
  <si>
    <t>от услуг маркет-мейкера</t>
  </si>
  <si>
    <t>15.6</t>
  </si>
  <si>
    <t>от пенсионных активов</t>
  </si>
  <si>
    <t>15.7</t>
  </si>
  <si>
    <t>от инвестиционного дохода (убытка) по пенсионным активам</t>
  </si>
  <si>
    <t>15.8</t>
  </si>
  <si>
    <t>прочие</t>
  </si>
  <si>
    <t>15.9</t>
  </si>
  <si>
    <t>Производные инструменты</t>
  </si>
  <si>
    <t>16</t>
  </si>
  <si>
    <t>требования по сделке фьючерсы</t>
  </si>
  <si>
    <t>16.1</t>
  </si>
  <si>
    <t>требования по сделке форварды</t>
  </si>
  <si>
    <t>16.2</t>
  </si>
  <si>
    <t>требования по сделке опционы</t>
  </si>
  <si>
    <t>16.3</t>
  </si>
  <si>
    <t>требования по сделке свопы</t>
  </si>
  <si>
    <t>16.4</t>
  </si>
  <si>
    <t>Текущее налоговое требование</t>
  </si>
  <si>
    <t>Отложенное налоговое требование</t>
  </si>
  <si>
    <t>Авансы выданные и предоплата</t>
  </si>
  <si>
    <t>Прочие активы</t>
  </si>
  <si>
    <t>Итого активы</t>
  </si>
  <si>
    <t>Обязательства</t>
  </si>
  <si>
    <t>Операция «РЕПО»</t>
  </si>
  <si>
    <t>Выпущенные долговые ценные бумаги</t>
  </si>
  <si>
    <t>Займы полученные</t>
  </si>
  <si>
    <t>Субординированный долг</t>
  </si>
  <si>
    <t>Резервы</t>
  </si>
  <si>
    <t>Расчеты с акционерами (по дивидендам)</t>
  </si>
  <si>
    <t>Кредиторская задолженность</t>
  </si>
  <si>
    <t>Начисленные комиссионные расходы к оплате</t>
  </si>
  <si>
    <t>по переводным операциям</t>
  </si>
  <si>
    <t>29.1</t>
  </si>
  <si>
    <t>по клиринговым операциям</t>
  </si>
  <si>
    <t>29.2</t>
  </si>
  <si>
    <t>по кассовым операциям</t>
  </si>
  <si>
    <t>29.3</t>
  </si>
  <si>
    <t>по сейфовым операциям</t>
  </si>
  <si>
    <t>29.4</t>
  </si>
  <si>
    <t>по инкассации банкнот, монет и ценностей</t>
  </si>
  <si>
    <t>29.5</t>
  </si>
  <si>
    <t>по доверительным операциям</t>
  </si>
  <si>
    <t>29.6</t>
  </si>
  <si>
    <t>по услугам фондовой биржи</t>
  </si>
  <si>
    <t>29.7</t>
  </si>
  <si>
    <t>по кастодиальному обслуживанию</t>
  </si>
  <si>
    <t>29.8</t>
  </si>
  <si>
    <t>по брокерским услугам</t>
  </si>
  <si>
    <t>29.9</t>
  </si>
  <si>
    <t>по услугам центрального депозитария</t>
  </si>
  <si>
    <t>29.10</t>
  </si>
  <si>
    <t>по услугам единого регистратора</t>
  </si>
  <si>
    <t>29.11</t>
  </si>
  <si>
    <t>по услугам иных профессиональных участников рынка ценных бумаг</t>
  </si>
  <si>
    <t>29.12</t>
  </si>
  <si>
    <t>Производные финансовые инструменты</t>
  </si>
  <si>
    <t>обязательства по сделке фьючерсы</t>
  </si>
  <si>
    <t>30.1</t>
  </si>
  <si>
    <t>обязательства по сделке форварды</t>
  </si>
  <si>
    <t>30.2</t>
  </si>
  <si>
    <t>обязательства по сделке опционы</t>
  </si>
  <si>
    <t>30.3</t>
  </si>
  <si>
    <t>обязательства по сделке свопы</t>
  </si>
  <si>
    <t>30.4</t>
  </si>
  <si>
    <t>Текущее налоговое обязательство</t>
  </si>
  <si>
    <t>Отложенное налоговое обязательство</t>
  </si>
  <si>
    <t>Авансы полученные</t>
  </si>
  <si>
    <t>Обязательства по вознаграждениям работникам</t>
  </si>
  <si>
    <t>Прочие обязательства</t>
  </si>
  <si>
    <t>Итого обязательства</t>
  </si>
  <si>
    <t>Собственный капитал</t>
  </si>
  <si>
    <t>Уставный капитал</t>
  </si>
  <si>
    <t>простые акции</t>
  </si>
  <si>
    <t>37.1</t>
  </si>
  <si>
    <t>привилегированные акции</t>
  </si>
  <si>
    <t>37.2</t>
  </si>
  <si>
    <t>Премии (дополнительный оплаченный капитал)</t>
  </si>
  <si>
    <t>Изъятый капитал</t>
  </si>
  <si>
    <t>Резервный капитал</t>
  </si>
  <si>
    <t>резервы переоценки ценных бумаг, предназначенных для продажи</t>
  </si>
  <si>
    <t>40.1</t>
  </si>
  <si>
    <t>резерв на переоценку основных средств</t>
  </si>
  <si>
    <t>40.2</t>
  </si>
  <si>
    <t>Прочие резервы</t>
  </si>
  <si>
    <t>Нераспределенная прибыль (непокрытый убыток)</t>
  </si>
  <si>
    <t>предыдущих лет</t>
  </si>
  <si>
    <t>42.1</t>
  </si>
  <si>
    <t>отчетного периода</t>
  </si>
  <si>
    <t>42.2</t>
  </si>
  <si>
    <t>Итого капитал</t>
  </si>
  <si>
    <t>Итого капитал и обязательства (стр. 35 + стр. 43)</t>
  </si>
  <si>
    <t>Статья «Доля меньшинства» заполняется при составлении консолидированной финансовой отчетности.</t>
  </si>
  <si>
    <t>Председатель Правления _________________________Колдасов Е.Т.</t>
  </si>
  <si>
    <t>Главный бухгалтер  ______________________________Сатпаева Ш.К.</t>
  </si>
  <si>
    <t>Телефон</t>
  </si>
  <si>
    <t>355-01-02 (вн.206)</t>
  </si>
  <si>
    <t>Место для печати</t>
  </si>
  <si>
    <t>Приложение 11                                                                                                                                                                        к  Постановлению  Правления Национального Банка Республики Казахстан от 26 января 2016 года №41</t>
  </si>
  <si>
    <t>Форма № 2</t>
  </si>
  <si>
    <t>Отчет о прибылях и убытках</t>
  </si>
  <si>
    <t>(в тысячах тенге)</t>
  </si>
  <si>
    <t>За отчетный период</t>
  </si>
  <si>
    <t>За период с начала текущего года (с нарастающим итогом)</t>
  </si>
  <si>
    <t>За аналогичный отчетный период предыдущего года</t>
  </si>
  <si>
    <t>За аналогичный период с начала предыдущего года (с нарастающим итогом)</t>
  </si>
  <si>
    <t>Доходы, связанные с получением вознаграждения</t>
  </si>
  <si>
    <t>по корреспондентским и текущим счетам</t>
  </si>
  <si>
    <t>по размещенным вкладам</t>
  </si>
  <si>
    <t>по приобретенным ценным бумагам</t>
  </si>
  <si>
    <t>1.3</t>
  </si>
  <si>
    <t>по ценным бумагам, имеющимся в наличии для продажи (за вычетом резервов на обесценение)</t>
  </si>
  <si>
    <t>1.3.1</t>
  </si>
  <si>
    <t xml:space="preserve">     доходы в виде дивидендов по акциям, находящимся в портфеле ценных бумаг, имеющихся в наличии для продажи</t>
  </si>
  <si>
    <t>1.3.1.1</t>
  </si>
  <si>
    <t xml:space="preserve">     доходы, связанные с амортизацией дисконта по ценным бумагам, имеющимся в наличии для продажи</t>
  </si>
  <si>
    <t>1.3.1.2</t>
  </si>
  <si>
    <t>по ценным бумагам, оцениваемым по справедливой стоимости, изменения которых отражаются в составе прибыли или убытка</t>
  </si>
  <si>
    <t>1.3.2</t>
  </si>
  <si>
    <t xml:space="preserve">     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</si>
  <si>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1.3.2.1</t>
  </si>
  <si>
    <t xml:space="preserve">     доходы, связанные с амортизацией дисконта по ценным бумагам, оцениваемым по справедливой стоимости</t>
  </si>
  <si>
    <t>1.3.2.2</t>
  </si>
  <si>
    <t>по ценным бумаги, удерживаемым до погашения (за вычетом резервов на обесценение)</t>
  </si>
  <si>
    <t>1.3.3</t>
  </si>
  <si>
    <t xml:space="preserve">     доходы, связанные с амортизацией дисконта по ценным бумагам, удерживаемым до погашения</t>
  </si>
  <si>
    <t>1.3.3.1</t>
  </si>
  <si>
    <t>по операциям «обратное РЕПО»</t>
  </si>
  <si>
    <t>1.4</t>
  </si>
  <si>
    <t>прочие доходы, связанные с получением вознаграждения</t>
  </si>
  <si>
    <t>1.5</t>
  </si>
  <si>
    <t xml:space="preserve">в том числе: </t>
  </si>
  <si>
    <t>от консалтинговых услуг</t>
  </si>
  <si>
    <t>2.1</t>
  </si>
  <si>
    <t>2.1.1</t>
  </si>
  <si>
    <t>2.1.2</t>
  </si>
  <si>
    <t>2.2</t>
  </si>
  <si>
    <t>2.3</t>
  </si>
  <si>
    <t>2.4</t>
  </si>
  <si>
    <t>2.5</t>
  </si>
  <si>
    <t>2.6</t>
  </si>
  <si>
    <t>от прочих услуг</t>
  </si>
  <si>
    <t>2.7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</si>
  <si>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</si>
  <si>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</si>
  <si>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</si>
  <si>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</si>
  <si>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</si>
  <si>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</si>
  <si>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</si>
  <si>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</si>
  <si>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</si>
  <si>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</si>
  <si>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>по сделкам фьючерс</t>
  </si>
  <si>
    <t>10.1</t>
  </si>
  <si>
    <t>по сделкам форвард</t>
  </si>
  <si>
    <t>10.2</t>
  </si>
  <si>
    <t>по сделкам опцион</t>
  </si>
  <si>
    <t>10.3</t>
  </si>
  <si>
    <t>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</si>
  <si>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</si>
  <si>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</si>
  <si>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>Прочие доходы</t>
  </si>
  <si>
    <t>12</t>
  </si>
  <si>
    <t>Итого доходов (сумма строк с 1 по 12)</t>
  </si>
  <si>
    <t>13</t>
  </si>
  <si>
    <t>Расходы, связанные с выплатой вознаграждения</t>
  </si>
  <si>
    <t>по полученным займам</t>
  </si>
  <si>
    <t>14.1</t>
  </si>
  <si>
    <t>по выпущенным ценным бумагам</t>
  </si>
  <si>
    <t>14.2</t>
  </si>
  <si>
    <t>по операциям «РЕПО»</t>
  </si>
  <si>
    <t>14.3</t>
  </si>
  <si>
    <t>прочие расходы, связанные с выплатой вознаграждения</t>
  </si>
  <si>
    <t>14.4</t>
  </si>
  <si>
    <t>Комиссионные расходы</t>
  </si>
  <si>
    <t>управляющему агенту</t>
  </si>
  <si>
    <t>за кастодиальное обслуживание</t>
  </si>
  <si>
    <t>за услуги фондовой биржи</t>
  </si>
  <si>
    <t>за услуги регистратора</t>
  </si>
  <si>
    <t>за брокерские услуги</t>
  </si>
  <si>
    <t>за прочие услуги</t>
  </si>
  <si>
    <t>Расходы от деятельности, не связанной с выплатой вознаграждения</t>
  </si>
  <si>
    <t>от переводных операций</t>
  </si>
  <si>
    <t>от клиринговых операций</t>
  </si>
  <si>
    <t>от кассовых операций</t>
  </si>
  <si>
    <t>от сейфовых операций</t>
  </si>
  <si>
    <t>от инкассации</t>
  </si>
  <si>
    <t>16.5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</si>
  <si>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</si>
  <si>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</si>
  <si>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</si>
  <si>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</si>
  <si>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</si>
  <si>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</si>
  <si>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</si>
  <si>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</si>
  <si>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>24.1</t>
  </si>
  <si>
    <t>24.2</t>
  </si>
  <si>
    <t>24.3</t>
  </si>
  <si>
    <t>24.5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</si>
  <si>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</si>
  <si>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</si>
  <si>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>расходы на оплату труда и командировочные</t>
  </si>
  <si>
    <t>26.1</t>
  </si>
  <si>
    <t>транспортные расходы</t>
  </si>
  <si>
    <t>26.3</t>
  </si>
  <si>
    <t>общехозяйственные  и административные расходы</t>
  </si>
  <si>
    <t>26.4</t>
  </si>
  <si>
    <t>амортизационные отчисления</t>
  </si>
  <si>
    <t>26.5</t>
  </si>
  <si>
    <t>расходы по уплате налогов и других обязательных платежей в бюджет, за исключением корпоративного подоходного налога</t>
  </si>
  <si>
    <t>26.6</t>
  </si>
  <si>
    <t>неустойка (штраф, пеня)</t>
  </si>
  <si>
    <t>26.7</t>
  </si>
  <si>
    <t>Прочие расходы</t>
  </si>
  <si>
    <t>27</t>
  </si>
  <si>
    <t>Итого расходов (сумма строк с 14 по 27)</t>
  </si>
  <si>
    <t>28</t>
  </si>
  <si>
    <t>Чистая прибыль (убыток) до корпоративного подоходного налога (стр. 13 - стр. 28)</t>
  </si>
  <si>
    <t>29</t>
  </si>
  <si>
    <t>Корпоративный подоходный налог</t>
  </si>
  <si>
    <t>30</t>
  </si>
  <si>
    <t>Чистая прибыль (убыток) после уплаты корпоративного подоходного налога (стр.29 - стр.30)</t>
  </si>
  <si>
    <t>31</t>
  </si>
  <si>
    <t>Прибыль (убыток) от прекращенной деятельности</t>
  </si>
  <si>
    <t>32</t>
  </si>
  <si>
    <t>Итого чистая прибыль (убыток) за период (стр. 31 +/- стр. 32)</t>
  </si>
  <si>
    <t>33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</si>
</sst>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_([$€]* #,##0.00_);_([$€]* \(#,##0.00\);_([$€]* &quot;-&quot;??_);_(@_)"/>
    <numFmt numFmtId="165" formatCode="_(* #,##0.00_);_(* \(#,##0.00\);_(* &quot;-&quot;??_);_(@_)"/>
    <numFmt numFmtId="166" formatCode="_(* #,##0.000_);_(* \(#,##0.000\);_(* &quot;-&quot;??_);_(@_)"/>
    <numFmt numFmtId="167" formatCode="_-* #,##0.00_K_Z_T_-;\-* #,##0.00_K_Z_T_-;_-* &quot;-&quot;??_K_Z_T_-;_-@_-"/>
  </numFmts>
  <fonts count="37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</font>
    <font>
      <sz val="11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 Cyr"/>
      <charset val="204"/>
    </font>
    <font>
      <i/>
      <sz val="10"/>
      <name val="Times New Roman"/>
      <family val="1"/>
    </font>
    <font>
      <i/>
      <sz val="10"/>
      <name val="Arial Cyr"/>
      <charset val="204"/>
    </font>
    <font>
      <i/>
      <sz val="8"/>
      <name val="Arial Cyr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  <font>
      <sz val="9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Arial Cyr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name val="Helv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</borders>
  <cellStyleXfs count="41">
    <xf numFmtId="0" fontId="0" fillId="0" borderId="0"/>
    <xf numFmtId="0" fontId="2" fillId="0" borderId="0"/>
    <xf numFmtId="0" fontId="2" fillId="0" borderId="0"/>
    <xf numFmtId="0" fontId="20" fillId="0" borderId="0"/>
    <xf numFmtId="0" fontId="17" fillId="0" borderId="0"/>
    <xf numFmtId="0" fontId="26" fillId="0" borderId="0"/>
    <xf numFmtId="0" fontId="17" fillId="0" borderId="0"/>
    <xf numFmtId="164" fontId="17" fillId="0" borderId="0" applyFont="0" applyFill="0" applyBorder="0" applyAlignment="0" applyProtection="0"/>
    <xf numFmtId="0" fontId="31" fillId="0" borderId="0">
      <alignment horizontal="left" vertical="top"/>
    </xf>
    <xf numFmtId="0" fontId="31" fillId="0" borderId="0">
      <alignment horizontal="left" vertical="top"/>
    </xf>
    <xf numFmtId="0" fontId="31" fillId="0" borderId="0">
      <alignment horizontal="left" vertical="top"/>
    </xf>
    <xf numFmtId="0" fontId="32" fillId="0" borderId="0">
      <alignment horizontal="center" vertical="top"/>
    </xf>
    <xf numFmtId="0" fontId="33" fillId="0" borderId="0">
      <alignment horizontal="center" vertical="top"/>
    </xf>
    <xf numFmtId="0" fontId="31" fillId="0" borderId="0">
      <alignment horizontal="left" vertical="top"/>
    </xf>
    <xf numFmtId="0" fontId="34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9" fontId="1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5" fillId="0" borderId="0"/>
    <xf numFmtId="165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7" fillId="0" borderId="0" applyFont="0" applyFill="0" applyBorder="0" applyAlignment="0" applyProtection="0"/>
  </cellStyleXfs>
  <cellXfs count="146">
    <xf numFmtId="0" fontId="0" fillId="0" borderId="0" xfId="0"/>
    <xf numFmtId="0" fontId="2" fillId="2" borderId="0" xfId="1" applyFont="1" applyFill="1" applyProtection="1">
      <protection locked="0"/>
    </xf>
    <xf numFmtId="0" fontId="3" fillId="3" borderId="0" xfId="1" applyFont="1" applyFill="1" applyAlignment="1">
      <alignment horizontal="justify" shrinkToFit="1"/>
    </xf>
    <xf numFmtId="0" fontId="3" fillId="2" borderId="0" xfId="1" applyFont="1" applyFill="1" applyAlignment="1" applyProtection="1">
      <alignment horizontal="right" wrapText="1"/>
    </xf>
    <xf numFmtId="0" fontId="5" fillId="2" borderId="0" xfId="1" applyFont="1" applyFill="1" applyProtection="1">
      <protection locked="0"/>
    </xf>
    <xf numFmtId="0" fontId="8" fillId="2" borderId="0" xfId="1" applyFont="1" applyFill="1" applyProtection="1"/>
    <xf numFmtId="0" fontId="8" fillId="3" borderId="0" xfId="1" applyFont="1" applyFill="1" applyProtection="1"/>
    <xf numFmtId="0" fontId="8" fillId="2" borderId="0" xfId="1" applyFont="1" applyFill="1" applyAlignment="1" applyProtection="1">
      <alignment horizontal="right"/>
    </xf>
    <xf numFmtId="0" fontId="2" fillId="2" borderId="0" xfId="1" applyFont="1" applyFill="1" applyProtection="1"/>
    <xf numFmtId="0" fontId="9" fillId="2" borderId="1" xfId="1" applyFont="1" applyFill="1" applyBorder="1" applyAlignment="1" applyProtection="1">
      <alignment horizontal="center" vertical="center" wrapText="1"/>
      <protection locked="0"/>
    </xf>
    <xf numFmtId="0" fontId="9" fillId="3" borderId="1" xfId="1" applyFont="1" applyFill="1" applyBorder="1" applyAlignment="1" applyProtection="1">
      <alignment horizontal="center" vertical="center" wrapText="1"/>
      <protection locked="0"/>
    </xf>
    <xf numFmtId="0" fontId="8" fillId="2" borderId="1" xfId="1" applyFont="1" applyFill="1" applyBorder="1" applyAlignment="1" applyProtection="1">
      <alignment horizontal="center"/>
      <protection locked="0"/>
    </xf>
    <xf numFmtId="0" fontId="8" fillId="3" borderId="1" xfId="1" applyFont="1" applyFill="1" applyBorder="1" applyAlignment="1" applyProtection="1">
      <alignment horizontal="center"/>
      <protection locked="0"/>
    </xf>
    <xf numFmtId="0" fontId="9" fillId="2" borderId="1" xfId="1" applyFont="1" applyFill="1" applyBorder="1" applyAlignment="1" applyProtection="1">
      <alignment horizontal="left"/>
    </xf>
    <xf numFmtId="0" fontId="9" fillId="2" borderId="1" xfId="1" applyFont="1" applyFill="1" applyBorder="1" applyAlignment="1" applyProtection="1">
      <alignment horizontal="center"/>
      <protection locked="0"/>
    </xf>
    <xf numFmtId="3" fontId="2" fillId="3" borderId="1" xfId="1" applyNumberFormat="1" applyFont="1" applyFill="1" applyBorder="1" applyProtection="1">
      <protection locked="0"/>
    </xf>
    <xf numFmtId="3" fontId="2" fillId="2" borderId="1" xfId="1" applyNumberFormat="1" applyFont="1" applyFill="1" applyBorder="1" applyProtection="1">
      <protection locked="0"/>
    </xf>
    <xf numFmtId="0" fontId="8" fillId="2" borderId="1" xfId="1" applyFont="1" applyFill="1" applyBorder="1" applyAlignment="1" applyProtection="1">
      <alignment horizontal="left" wrapText="1"/>
    </xf>
    <xf numFmtId="0" fontId="8" fillId="2" borderId="1" xfId="1" applyFont="1" applyFill="1" applyBorder="1" applyAlignment="1" applyProtection="1">
      <alignment horizontal="center" vertical="center" wrapText="1"/>
      <protection locked="0"/>
    </xf>
    <xf numFmtId="3" fontId="8" fillId="3" borderId="1" xfId="1" applyNumberFormat="1" applyFont="1" applyFill="1" applyBorder="1" applyAlignment="1" applyProtection="1">
      <alignment vertical="top" wrapText="1"/>
      <protection locked="0"/>
    </xf>
    <xf numFmtId="4" fontId="10" fillId="2" borderId="0" xfId="1" applyNumberFormat="1" applyFont="1" applyFill="1" applyProtection="1">
      <protection locked="0"/>
    </xf>
    <xf numFmtId="0" fontId="11" fillId="2" borderId="1" xfId="1" applyFont="1" applyFill="1" applyBorder="1" applyAlignment="1" applyProtection="1">
      <alignment horizontal="left" wrapText="1"/>
    </xf>
    <xf numFmtId="0" fontId="11" fillId="2" borderId="1" xfId="1" applyFont="1" applyFill="1" applyBorder="1" applyAlignment="1" applyProtection="1">
      <alignment horizontal="center" vertical="center" wrapText="1"/>
      <protection locked="0"/>
    </xf>
    <xf numFmtId="3" fontId="11" fillId="3" borderId="1" xfId="1" applyNumberFormat="1" applyFont="1" applyFill="1" applyBorder="1" applyAlignment="1" applyProtection="1">
      <alignment vertical="top" wrapText="1"/>
      <protection locked="0"/>
    </xf>
    <xf numFmtId="0" fontId="12" fillId="2" borderId="0" xfId="1" applyFont="1" applyFill="1" applyProtection="1">
      <protection locked="0"/>
    </xf>
    <xf numFmtId="4" fontId="13" fillId="2" borderId="0" xfId="1" applyNumberFormat="1" applyFont="1" applyFill="1" applyProtection="1">
      <protection locked="0"/>
    </xf>
    <xf numFmtId="0" fontId="11" fillId="2" borderId="1" xfId="1" quotePrefix="1" applyFont="1" applyFill="1" applyBorder="1" applyAlignment="1" applyProtection="1">
      <alignment horizontal="left" wrapText="1"/>
    </xf>
    <xf numFmtId="49" fontId="1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1" applyFont="1" applyFill="1" applyBorder="1" applyAlignment="1" applyProtection="1">
      <alignment wrapText="1"/>
    </xf>
    <xf numFmtId="3" fontId="2" fillId="2" borderId="0" xfId="1" applyNumberFormat="1" applyFont="1" applyFill="1" applyProtection="1">
      <protection locked="0"/>
    </xf>
    <xf numFmtId="0" fontId="11" fillId="2" borderId="1" xfId="1" applyFont="1" applyFill="1" applyBorder="1" applyAlignment="1" applyProtection="1">
      <alignment wrapText="1"/>
    </xf>
    <xf numFmtId="3" fontId="12" fillId="2" borderId="0" xfId="1" applyNumberFormat="1" applyFont="1" applyFill="1" applyProtection="1">
      <protection locked="0"/>
    </xf>
    <xf numFmtId="49" fontId="8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2" fillId="2" borderId="0" xfId="1" applyNumberFormat="1" applyFont="1" applyFill="1" applyProtection="1">
      <protection locked="0"/>
    </xf>
    <xf numFmtId="0" fontId="14" fillId="2" borderId="1" xfId="1" applyFont="1" applyFill="1" applyBorder="1" applyAlignment="1" applyProtection="1">
      <protection locked="0"/>
    </xf>
    <xf numFmtId="0" fontId="14" fillId="2" borderId="0" xfId="2" applyFont="1" applyFill="1" applyProtection="1">
      <protection locked="0"/>
    </xf>
    <xf numFmtId="0" fontId="15" fillId="2" borderId="1" xfId="1" applyFont="1" applyFill="1" applyBorder="1" applyAlignment="1" applyProtection="1">
      <protection locked="0"/>
    </xf>
    <xf numFmtId="4" fontId="12" fillId="2" borderId="0" xfId="1" applyNumberFormat="1" applyFont="1" applyFill="1" applyProtection="1">
      <protection locked="0"/>
    </xf>
    <xf numFmtId="0" fontId="16" fillId="2" borderId="1" xfId="1" applyFont="1" applyFill="1" applyBorder="1" applyAlignment="1" applyProtection="1">
      <alignment wrapText="1"/>
    </xf>
    <xf numFmtId="3" fontId="9" fillId="3" borderId="1" xfId="1" applyNumberFormat="1" applyFont="1" applyFill="1" applyBorder="1" applyAlignment="1" applyProtection="1">
      <alignment horizontal="right"/>
    </xf>
    <xf numFmtId="3" fontId="18" fillId="4" borderId="1" xfId="0" applyNumberFormat="1" applyFont="1" applyFill="1" applyBorder="1" applyAlignment="1">
      <alignment horizontal="right" vertical="center"/>
    </xf>
    <xf numFmtId="0" fontId="14" fillId="2" borderId="1" xfId="1" applyFont="1" applyFill="1" applyBorder="1" applyAlignment="1" applyProtection="1">
      <alignment wrapText="1"/>
    </xf>
    <xf numFmtId="3" fontId="9" fillId="2" borderId="1" xfId="1" applyNumberFormat="1" applyFont="1" applyFill="1" applyBorder="1" applyAlignment="1" applyProtection="1">
      <alignment horizontal="right"/>
    </xf>
    <xf numFmtId="0" fontId="16" fillId="2" borderId="1" xfId="1" applyFont="1" applyFill="1" applyBorder="1" applyAlignment="1" applyProtection="1">
      <alignment horizontal="left" wrapText="1"/>
    </xf>
    <xf numFmtId="3" fontId="2" fillId="3" borderId="1" xfId="1" applyNumberFormat="1" applyFont="1" applyFill="1" applyBorder="1" applyAlignment="1" applyProtection="1">
      <alignment vertical="top" wrapText="1"/>
      <protection locked="0"/>
    </xf>
    <xf numFmtId="3" fontId="2" fillId="2" borderId="1" xfId="1" applyNumberFormat="1" applyFont="1" applyFill="1" applyBorder="1" applyAlignment="1" applyProtection="1">
      <alignment vertical="top" wrapText="1"/>
      <protection locked="0"/>
    </xf>
    <xf numFmtId="3" fontId="16" fillId="2" borderId="1" xfId="1" applyNumberFormat="1" applyFont="1" applyFill="1" applyBorder="1" applyAlignment="1" applyProtection="1">
      <alignment vertical="top" wrapText="1"/>
    </xf>
    <xf numFmtId="0" fontId="8" fillId="2" borderId="1" xfId="1" applyFont="1" applyFill="1" applyBorder="1" applyAlignment="1" applyProtection="1">
      <alignment horizontal="justify" wrapText="1"/>
    </xf>
    <xf numFmtId="3" fontId="8" fillId="2" borderId="1" xfId="1" applyNumberFormat="1" applyFont="1" applyFill="1" applyBorder="1" applyAlignment="1" applyProtection="1">
      <alignment vertical="top" wrapText="1"/>
      <protection locked="0"/>
    </xf>
    <xf numFmtId="0" fontId="14" fillId="2" borderId="1" xfId="1" applyFont="1" applyFill="1" applyBorder="1" applyAlignment="1" applyProtection="1">
      <alignment horizontal="left" wrapText="1"/>
    </xf>
    <xf numFmtId="3" fontId="14" fillId="3" borderId="1" xfId="1" applyNumberFormat="1" applyFont="1" applyFill="1" applyBorder="1" applyAlignment="1" applyProtection="1">
      <alignment vertical="top" wrapText="1"/>
      <protection locked="0"/>
    </xf>
    <xf numFmtId="3" fontId="15" fillId="3" borderId="1" xfId="1" applyNumberFormat="1" applyFont="1" applyFill="1" applyBorder="1" applyAlignment="1" applyProtection="1">
      <alignment vertical="top" wrapText="1"/>
      <protection locked="0"/>
    </xf>
    <xf numFmtId="3" fontId="12" fillId="3" borderId="1" xfId="1" applyNumberFormat="1" applyFont="1" applyFill="1" applyBorder="1" applyAlignment="1" applyProtection="1">
      <alignment vertical="top" wrapText="1"/>
      <protection locked="0"/>
    </xf>
    <xf numFmtId="3" fontId="16" fillId="3" borderId="1" xfId="1" applyNumberFormat="1" applyFont="1" applyFill="1" applyBorder="1" applyAlignment="1" applyProtection="1">
      <alignment vertical="top" wrapText="1"/>
      <protection locked="0"/>
    </xf>
    <xf numFmtId="0" fontId="9" fillId="2" borderId="1" xfId="1" applyFont="1" applyFill="1" applyBorder="1" applyAlignment="1" applyProtection="1">
      <alignment wrapText="1"/>
    </xf>
    <xf numFmtId="3" fontId="9" fillId="3" borderId="1" xfId="1" applyNumberFormat="1" applyFont="1" applyFill="1" applyBorder="1" applyAlignment="1" applyProtection="1">
      <alignment vertical="top" wrapText="1"/>
    </xf>
    <xf numFmtId="3" fontId="9" fillId="2" borderId="1" xfId="1" applyNumberFormat="1" applyFont="1" applyFill="1" applyBorder="1" applyAlignment="1" applyProtection="1">
      <alignment vertical="top" wrapText="1"/>
    </xf>
    <xf numFmtId="3" fontId="11" fillId="2" borderId="1" xfId="1" applyNumberFormat="1" applyFont="1" applyFill="1" applyBorder="1" applyAlignment="1" applyProtection="1">
      <alignment vertical="top" wrapText="1"/>
    </xf>
    <xf numFmtId="0" fontId="11" fillId="2" borderId="1" xfId="1" applyFont="1" applyFill="1" applyBorder="1" applyAlignment="1" applyProtection="1">
      <alignment horizontal="justify" wrapText="1"/>
    </xf>
    <xf numFmtId="3" fontId="11" fillId="2" borderId="1" xfId="1" applyNumberFormat="1" applyFont="1" applyFill="1" applyBorder="1" applyAlignment="1" applyProtection="1">
      <alignment vertical="top" wrapText="1"/>
      <protection locked="0"/>
    </xf>
    <xf numFmtId="3" fontId="8" fillId="3" borderId="1" xfId="1" applyNumberFormat="1" applyFont="1" applyFill="1" applyBorder="1" applyAlignment="1" applyProtection="1">
      <alignment vertical="top" wrapText="1"/>
    </xf>
    <xf numFmtId="3" fontId="8" fillId="2" borderId="1" xfId="1" applyNumberFormat="1" applyFont="1" applyFill="1" applyBorder="1" applyAlignment="1" applyProtection="1">
      <alignment vertical="top" wrapText="1"/>
    </xf>
    <xf numFmtId="0" fontId="15" fillId="2" borderId="1" xfId="1" applyFont="1" applyFill="1" applyBorder="1" applyAlignment="1" applyProtection="1">
      <alignment horizontal="center" vertical="center"/>
      <protection locked="0"/>
    </xf>
    <xf numFmtId="0" fontId="15" fillId="2" borderId="0" xfId="1" applyFont="1" applyFill="1" applyProtection="1">
      <protection locked="0"/>
    </xf>
    <xf numFmtId="0" fontId="14" fillId="2" borderId="1" xfId="1" applyFont="1" applyFill="1" applyBorder="1" applyAlignment="1" applyProtection="1">
      <alignment horizontal="center" vertical="center"/>
      <protection locked="0"/>
    </xf>
    <xf numFmtId="0" fontId="2" fillId="3" borderId="0" xfId="1" applyFont="1" applyFill="1" applyProtection="1">
      <protection locked="0"/>
    </xf>
    <xf numFmtId="3" fontId="19" fillId="2" borderId="0" xfId="1" applyNumberFormat="1" applyFont="1" applyFill="1" applyProtection="1">
      <protection locked="0"/>
    </xf>
    <xf numFmtId="3" fontId="19" fillId="3" borderId="0" xfId="1" applyNumberFormat="1" applyFont="1" applyFill="1" applyProtection="1">
      <protection locked="0"/>
    </xf>
    <xf numFmtId="49" fontId="14" fillId="2" borderId="0" xfId="3" applyNumberFormat="1" applyFont="1" applyFill="1" applyProtection="1">
      <protection locked="0"/>
    </xf>
    <xf numFmtId="0" fontId="9" fillId="0" borderId="0" xfId="4" applyFont="1" applyFill="1" applyAlignment="1"/>
    <xf numFmtId="0" fontId="9" fillId="2" borderId="0" xfId="0" applyFont="1" applyFill="1" applyProtection="1">
      <protection locked="0"/>
    </xf>
    <xf numFmtId="0" fontId="8" fillId="3" borderId="0" xfId="0" applyFont="1" applyFill="1" applyProtection="1">
      <protection locked="0"/>
    </xf>
    <xf numFmtId="14" fontId="8" fillId="2" borderId="0" xfId="0" applyNumberFormat="1" applyFont="1" applyFill="1" applyProtection="1">
      <protection locked="0"/>
    </xf>
    <xf numFmtId="0" fontId="16" fillId="2" borderId="0" xfId="0" applyFont="1" applyFill="1" applyAlignment="1" applyProtection="1">
      <alignment wrapText="1"/>
      <protection locked="0"/>
    </xf>
    <xf numFmtId="0" fontId="8" fillId="2" borderId="0" xfId="0" applyFont="1" applyFill="1" applyProtection="1">
      <protection locked="0"/>
    </xf>
    <xf numFmtId="16" fontId="8" fillId="2" borderId="0" xfId="0" applyNumberFormat="1" applyFont="1" applyFill="1" applyProtection="1">
      <protection locked="0"/>
    </xf>
    <xf numFmtId="0" fontId="16" fillId="2" borderId="0" xfId="0" applyFont="1" applyFill="1" applyAlignment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3" borderId="0" xfId="1" applyFont="1" applyFill="1" applyAlignment="1" applyProtection="1">
      <alignment horizontal="center"/>
    </xf>
    <xf numFmtId="0" fontId="2" fillId="3" borderId="0" xfId="1" applyFont="1" applyFill="1" applyProtection="1"/>
    <xf numFmtId="3" fontId="20" fillId="3" borderId="1" xfId="1" applyNumberFormat="1" applyFont="1" applyFill="1" applyBorder="1" applyAlignment="1" applyProtection="1">
      <alignment vertical="top"/>
    </xf>
    <xf numFmtId="3" fontId="20" fillId="3" borderId="1" xfId="1" applyNumberFormat="1" applyFont="1" applyFill="1" applyBorder="1" applyProtection="1">
      <protection locked="0"/>
    </xf>
    <xf numFmtId="3" fontId="24" fillId="3" borderId="1" xfId="1" applyNumberFormat="1" applyFont="1" applyFill="1" applyBorder="1" applyAlignment="1" applyProtection="1">
      <alignment vertical="top"/>
    </xf>
    <xf numFmtId="3" fontId="24" fillId="3" borderId="1" xfId="1" applyNumberFormat="1" applyFont="1" applyFill="1" applyBorder="1" applyAlignment="1" applyProtection="1">
      <alignment vertical="top"/>
      <protection locked="0"/>
    </xf>
    <xf numFmtId="3" fontId="24" fillId="3" borderId="1" xfId="1" applyNumberFormat="1" applyFont="1" applyFill="1" applyBorder="1" applyProtection="1">
      <protection locked="0"/>
    </xf>
    <xf numFmtId="0" fontId="24" fillId="3" borderId="1" xfId="1" applyFont="1" applyFill="1" applyBorder="1" applyProtection="1">
      <protection locked="0"/>
    </xf>
    <xf numFmtId="3" fontId="25" fillId="3" borderId="1" xfId="1" applyNumberFormat="1" applyFont="1" applyFill="1" applyBorder="1" applyProtection="1">
      <protection locked="0"/>
    </xf>
    <xf numFmtId="3" fontId="20" fillId="3" borderId="1" xfId="1" applyNumberFormat="1" applyFont="1" applyFill="1" applyBorder="1" applyProtection="1"/>
    <xf numFmtId="0" fontId="20" fillId="3" borderId="1" xfId="1" applyFont="1" applyFill="1" applyBorder="1" applyProtection="1">
      <protection locked="0"/>
    </xf>
    <xf numFmtId="3" fontId="2" fillId="3" borderId="0" xfId="1" applyNumberFormat="1" applyFont="1" applyFill="1" applyProtection="1">
      <protection locked="0"/>
    </xf>
    <xf numFmtId="0" fontId="29" fillId="3" borderId="0" xfId="6" applyFont="1" applyFill="1" applyProtection="1">
      <protection locked="0"/>
    </xf>
    <xf numFmtId="14" fontId="29" fillId="3" borderId="0" xfId="6" applyNumberFormat="1" applyFont="1" applyFill="1" applyProtection="1">
      <protection locked="0"/>
    </xf>
    <xf numFmtId="0" fontId="8" fillId="3" borderId="0" xfId="6" applyFont="1" applyFill="1" applyProtection="1">
      <protection locked="0"/>
    </xf>
    <xf numFmtId="0" fontId="21" fillId="3" borderId="0" xfId="1" applyFont="1" applyFill="1" applyAlignment="1" applyProtection="1">
      <alignment horizontal="right" wrapText="1"/>
    </xf>
    <xf numFmtId="0" fontId="5" fillId="3" borderId="0" xfId="1" applyFont="1" applyFill="1" applyProtection="1">
      <protection locked="0"/>
    </xf>
    <xf numFmtId="0" fontId="14" fillId="3" borderId="0" xfId="1" applyFont="1" applyFill="1" applyAlignment="1" applyProtection="1">
      <alignment horizontal="center"/>
      <protection locked="0"/>
    </xf>
    <xf numFmtId="0" fontId="8" fillId="3" borderId="0" xfId="1" applyFont="1" applyFill="1" applyAlignment="1" applyProtection="1">
      <alignment horizontal="right"/>
    </xf>
    <xf numFmtId="0" fontId="2" fillId="3" borderId="2" xfId="1" applyFont="1" applyFill="1" applyBorder="1" applyAlignment="1" applyProtection="1">
      <alignment horizontal="center"/>
      <protection locked="0"/>
    </xf>
    <xf numFmtId="0" fontId="2" fillId="3" borderId="0" xfId="1" applyFont="1" applyFill="1" applyAlignment="1" applyProtection="1">
      <alignment horizontal="center"/>
      <protection locked="0"/>
    </xf>
    <xf numFmtId="0" fontId="20" fillId="3" borderId="3" xfId="1" applyFont="1" applyFill="1" applyBorder="1" applyAlignment="1" applyProtection="1">
      <alignment vertical="top" wrapText="1"/>
    </xf>
    <xf numFmtId="0" fontId="20" fillId="3" borderId="4" xfId="1" applyFont="1" applyFill="1" applyBorder="1" applyAlignment="1" applyProtection="1">
      <alignment horizontal="center" vertical="top" wrapText="1"/>
      <protection locked="0"/>
    </xf>
    <xf numFmtId="3" fontId="14" fillId="3" borderId="0" xfId="2" applyNumberFormat="1" applyFont="1" applyFill="1" applyProtection="1">
      <protection locked="0"/>
    </xf>
    <xf numFmtId="0" fontId="23" fillId="3" borderId="0" xfId="2" applyFont="1" applyFill="1" applyAlignment="1" applyProtection="1">
      <alignment wrapText="1" shrinkToFit="1"/>
      <protection locked="0"/>
    </xf>
    <xf numFmtId="0" fontId="14" fillId="3" borderId="0" xfId="2" applyFont="1" applyFill="1" applyProtection="1">
      <protection locked="0"/>
    </xf>
    <xf numFmtId="49" fontId="20" fillId="3" borderId="4" xfId="1" applyNumberFormat="1" applyFont="1" applyFill="1" applyBorder="1" applyAlignment="1" applyProtection="1">
      <alignment horizontal="center" vertical="top" wrapText="1"/>
      <protection locked="0"/>
    </xf>
    <xf numFmtId="0" fontId="24" fillId="3" borderId="3" xfId="1" applyFont="1" applyFill="1" applyBorder="1" applyAlignment="1" applyProtection="1">
      <alignment vertical="top" wrapText="1"/>
    </xf>
    <xf numFmtId="0" fontId="24" fillId="3" borderId="4" xfId="1" applyFont="1" applyFill="1" applyBorder="1" applyAlignment="1" applyProtection="1">
      <alignment horizontal="center" vertical="top" wrapText="1"/>
      <protection locked="0"/>
    </xf>
    <xf numFmtId="0" fontId="15" fillId="3" borderId="0" xfId="2" applyFont="1" applyFill="1" applyProtection="1">
      <protection locked="0"/>
    </xf>
    <xf numFmtId="0" fontId="12" fillId="3" borderId="0" xfId="1" applyFont="1" applyFill="1" applyProtection="1">
      <protection locked="0"/>
    </xf>
    <xf numFmtId="3" fontId="20" fillId="3" borderId="1" xfId="1" applyNumberFormat="1" applyFont="1" applyFill="1" applyBorder="1" applyAlignment="1" applyProtection="1"/>
    <xf numFmtId="4" fontId="14" fillId="3" borderId="0" xfId="2" applyNumberFormat="1" applyFont="1" applyFill="1" applyProtection="1">
      <protection locked="0"/>
    </xf>
    <xf numFmtId="4" fontId="15" fillId="3" borderId="0" xfId="2" applyNumberFormat="1" applyFont="1" applyFill="1" applyProtection="1">
      <protection locked="0"/>
    </xf>
    <xf numFmtId="49" fontId="24" fillId="3" borderId="4" xfId="1" applyNumberFormat="1" applyFont="1" applyFill="1" applyBorder="1" applyAlignment="1" applyProtection="1">
      <alignment horizontal="center" vertical="top" wrapText="1"/>
      <protection locked="0"/>
    </xf>
    <xf numFmtId="49" fontId="20" fillId="3" borderId="5" xfId="1" applyNumberFormat="1" applyFont="1" applyFill="1" applyBorder="1" applyAlignment="1" applyProtection="1">
      <alignment horizontal="center" vertical="top" wrapText="1"/>
      <protection locked="0"/>
    </xf>
    <xf numFmtId="0" fontId="25" fillId="3" borderId="3" xfId="1" applyFont="1" applyFill="1" applyBorder="1" applyAlignment="1" applyProtection="1">
      <alignment vertical="top" wrapText="1"/>
    </xf>
    <xf numFmtId="49" fontId="24" fillId="3" borderId="5" xfId="1" applyNumberFormat="1" applyFont="1" applyFill="1" applyBorder="1" applyAlignment="1" applyProtection="1">
      <alignment horizontal="center" vertical="top" wrapText="1"/>
      <protection locked="0"/>
    </xf>
    <xf numFmtId="3" fontId="26" fillId="3" borderId="1" xfId="5" applyNumberFormat="1" applyFont="1" applyFill="1" applyBorder="1" applyAlignment="1">
      <alignment horizontal="right" wrapText="1"/>
    </xf>
    <xf numFmtId="0" fontId="20" fillId="3" borderId="1" xfId="1" applyFont="1" applyFill="1" applyBorder="1" applyAlignment="1" applyProtection="1">
      <alignment vertical="top" wrapText="1"/>
    </xf>
    <xf numFmtId="49" fontId="20" fillId="3" borderId="1" xfId="1" applyNumberFormat="1" applyFont="1" applyFill="1" applyBorder="1" applyAlignment="1" applyProtection="1">
      <alignment horizontal="center"/>
      <protection locked="0"/>
    </xf>
    <xf numFmtId="0" fontId="25" fillId="3" borderId="1" xfId="1" applyFont="1" applyFill="1" applyBorder="1" applyAlignment="1" applyProtection="1">
      <alignment vertical="top" wrapText="1"/>
    </xf>
    <xf numFmtId="4" fontId="27" fillId="3" borderId="6" xfId="5" applyNumberFormat="1" applyFont="1" applyFill="1" applyBorder="1" applyAlignment="1">
      <alignment horizontal="right" vertical="top" wrapText="1"/>
    </xf>
    <xf numFmtId="0" fontId="27" fillId="3" borderId="6" xfId="5" applyNumberFormat="1" applyFont="1" applyFill="1" applyBorder="1" applyAlignment="1">
      <alignment horizontal="right" vertical="top" wrapText="1"/>
    </xf>
    <xf numFmtId="0" fontId="14" fillId="3" borderId="0" xfId="1" applyFont="1" applyFill="1" applyAlignment="1" applyProtection="1">
      <alignment horizontal="left" wrapText="1"/>
      <protection locked="0"/>
    </xf>
    <xf numFmtId="0" fontId="25" fillId="3" borderId="0" xfId="6" applyFont="1" applyFill="1" applyAlignment="1" applyProtection="1">
      <protection locked="0"/>
    </xf>
    <xf numFmtId="0" fontId="28" fillId="3" borderId="0" xfId="6" applyFont="1" applyFill="1" applyProtection="1">
      <protection locked="0"/>
    </xf>
    <xf numFmtId="0" fontId="30" fillId="3" borderId="0" xfId="1" applyFont="1" applyFill="1" applyProtection="1">
      <protection locked="0"/>
    </xf>
    <xf numFmtId="3" fontId="30" fillId="3" borderId="0" xfId="1" applyNumberFormat="1" applyFont="1" applyFill="1" applyProtection="1">
      <protection locked="0"/>
    </xf>
    <xf numFmtId="0" fontId="16" fillId="3" borderId="0" xfId="6" applyFont="1" applyFill="1" applyAlignment="1" applyProtection="1">
      <alignment wrapText="1"/>
      <protection locked="0"/>
    </xf>
    <xf numFmtId="0" fontId="9" fillId="3" borderId="0" xfId="6" applyFont="1" applyFill="1" applyProtection="1">
      <protection locked="0"/>
    </xf>
    <xf numFmtId="0" fontId="8" fillId="3" borderId="0" xfId="6" applyFont="1" applyFill="1" applyAlignment="1" applyProtection="1">
      <alignment wrapText="1"/>
      <protection locked="0"/>
    </xf>
    <xf numFmtId="0" fontId="8" fillId="3" borderId="0" xfId="6" applyFont="1" applyFill="1" applyAlignment="1" applyProtection="1">
      <alignment horizontal="left" wrapText="1"/>
      <protection locked="0"/>
    </xf>
    <xf numFmtId="49" fontId="14" fillId="3" borderId="0" xfId="3" applyNumberFormat="1" applyFont="1" applyFill="1" applyProtection="1">
      <protection locked="0"/>
    </xf>
    <xf numFmtId="0" fontId="3" fillId="2" borderId="0" xfId="1" applyFont="1" applyFill="1" applyAlignment="1" applyProtection="1">
      <alignment horizontal="right" wrapText="1"/>
      <protection locked="0"/>
    </xf>
    <xf numFmtId="0" fontId="3" fillId="2" borderId="0" xfId="1" applyFont="1" applyFill="1" applyAlignment="1">
      <alignment horizontal="right" wrapText="1"/>
    </xf>
    <xf numFmtId="0" fontId="4" fillId="2" borderId="0" xfId="1" applyFont="1" applyFill="1" applyAlignment="1" applyProtection="1">
      <alignment horizontal="center"/>
      <protection locked="0"/>
    </xf>
    <xf numFmtId="0" fontId="6" fillId="2" borderId="0" xfId="1" applyFont="1" applyFill="1" applyAlignment="1" applyProtection="1">
      <alignment horizontal="center"/>
      <protection locked="0"/>
    </xf>
    <xf numFmtId="0" fontId="7" fillId="2" borderId="0" xfId="1" applyFont="1" applyFill="1" applyAlignment="1" applyProtection="1">
      <alignment horizontal="center"/>
      <protection locked="0"/>
    </xf>
    <xf numFmtId="0" fontId="14" fillId="2" borderId="0" xfId="1" applyFont="1" applyFill="1" applyAlignment="1">
      <alignment horizontal="left"/>
    </xf>
    <xf numFmtId="0" fontId="21" fillId="3" borderId="0" xfId="1" applyFont="1" applyFill="1" applyAlignment="1" applyProtection="1">
      <alignment horizontal="right" wrapText="1"/>
      <protection locked="0"/>
    </xf>
    <xf numFmtId="0" fontId="21" fillId="3" borderId="0" xfId="1" applyFont="1" applyFill="1" applyAlignment="1">
      <alignment horizontal="right" wrapText="1"/>
    </xf>
    <xf numFmtId="0" fontId="4" fillId="3" borderId="0" xfId="1" applyFont="1" applyFill="1" applyAlignment="1" applyProtection="1">
      <alignment horizontal="center"/>
      <protection locked="0"/>
    </xf>
    <xf numFmtId="0" fontId="6" fillId="3" borderId="0" xfId="1" applyFont="1" applyFill="1" applyAlignment="1" applyProtection="1">
      <alignment horizontal="center"/>
      <protection locked="0"/>
    </xf>
    <xf numFmtId="0" fontId="7" fillId="3" borderId="0" xfId="1" applyFont="1" applyFill="1" applyAlignment="1" applyProtection="1">
      <alignment horizontal="center"/>
      <protection locked="0"/>
    </xf>
    <xf numFmtId="0" fontId="22" fillId="3" borderId="0" xfId="1" applyFont="1" applyFill="1" applyAlignment="1" applyProtection="1">
      <alignment horizontal="center"/>
      <protection locked="0"/>
    </xf>
    <xf numFmtId="0" fontId="14" fillId="3" borderId="0" xfId="1" applyFont="1" applyFill="1" applyAlignment="1" applyProtection="1">
      <alignment horizontal="left" wrapText="1"/>
      <protection locked="0"/>
    </xf>
  </cellXfs>
  <cellStyles count="41">
    <cellStyle name="Euro" xfId="7"/>
    <cellStyle name="S0" xfId="8"/>
    <cellStyle name="S1" xfId="9"/>
    <cellStyle name="S19" xfId="10"/>
    <cellStyle name="S2" xfId="11"/>
    <cellStyle name="S3" xfId="12"/>
    <cellStyle name="S8" xfId="13"/>
    <cellStyle name="Гиперссылка 2" xfId="14"/>
    <cellStyle name="Обычный" xfId="0" builtinId="0"/>
    <cellStyle name="Обычный 2" xfId="6"/>
    <cellStyle name="Обычный 2 2" xfId="15"/>
    <cellStyle name="Обычный 2 3" xfId="16"/>
    <cellStyle name="Обычный 2 4" xfId="17"/>
    <cellStyle name="Обычный 3" xfId="4"/>
    <cellStyle name="Обычный 3 2" xfId="18"/>
    <cellStyle name="Обычный 4" xfId="19"/>
    <cellStyle name="Обычный 5" xfId="20"/>
    <cellStyle name="Обычный_I0000609Айнаш" xfId="1"/>
    <cellStyle name="Обычный_I0000709" xfId="2"/>
    <cellStyle name="Обычный_Приложения к Правилам по ИК_рус" xfId="3"/>
    <cellStyle name="Обычный_ф2" xfId="5"/>
    <cellStyle name="Процентный 2" xfId="21"/>
    <cellStyle name="Процентный 3" xfId="22"/>
    <cellStyle name="Стиль 1" xfId="23"/>
    <cellStyle name="Финансовый 2" xfId="24"/>
    <cellStyle name="Финансовый 2 2" xfId="25"/>
    <cellStyle name="Финансовый 2 3" xfId="26"/>
    <cellStyle name="Финансовый 2 4" xfId="27"/>
    <cellStyle name="Финансовый 2 5" xfId="28"/>
    <cellStyle name="Финансовый 2 6" xfId="29"/>
    <cellStyle name="Финансовый 3" xfId="30"/>
    <cellStyle name="Финансовый 3 2" xfId="31"/>
    <cellStyle name="Финансовый 3 2 2" xfId="32"/>
    <cellStyle name="Финансовый 3 2 3" xfId="33"/>
    <cellStyle name="Финансовый 4" xfId="34"/>
    <cellStyle name="Финансовый 5" xfId="35"/>
    <cellStyle name="Финансовый 6" xfId="36"/>
    <cellStyle name="Финансовый 7" xfId="37"/>
    <cellStyle name="Финансовый 8" xfId="38"/>
    <cellStyle name="Финансовый 8 2" xfId="39"/>
    <cellStyle name="Финансовый 9" xfId="4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41;&#1069;&#1050;\&#1054;&#1058;&#1063;&#1045;&#1058;&#1067;\165%20&#1055;&#1054;&#1057;&#1058;&#1040;&#1053;&#1054;&#1042;&#1051;&#1045;&#1053;&#1048;&#1045;\2013\165%20&#1054;&#1058;&#1063;&#1045;&#1058;_&#1040;&#1055;&#1056;&#1045;&#1051;&#1068;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_abdykarimov\&#1056;&#1072;&#1073;&#1086;&#1095;&#1080;&#1081;%20&#1089;&#1090;&#1086;&#1083;\&#1087;&#1088;&#1080;&#1083;&#1086;&#1078;&#1077;&#1085;&#1080;&#1077;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058;&#1040;&#1057;_K1_01.01.2018_&#1050;&#1060;&#1053;%20&#1089;&#1074;&#1086;&#1076;_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2ф1-2-3-4-5"/>
      <sheetName val="ПРИЛ3"/>
      <sheetName val="ПРИЛ4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рил1"/>
      <sheetName val="прил2"/>
      <sheetName val="прил3"/>
      <sheetName val="прил4"/>
      <sheetName val="прил5"/>
      <sheetName val="прил6"/>
      <sheetName val="прил7"/>
      <sheetName val="прил8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ф1"/>
      <sheetName val="ф2"/>
      <sheetName val="Приложение 4"/>
      <sheetName val="Приложение 5"/>
      <sheetName val="8 пр УИП БД (2)"/>
      <sheetName val="Пруд УИП БД (2)"/>
      <sheetName val="оборотка"/>
      <sheetName val="Лист1"/>
      <sheetName val="Лист2"/>
    </sheetNames>
    <sheetDataSet>
      <sheetData sheetId="0"/>
      <sheetData sheetId="1"/>
      <sheetData sheetId="2">
        <row r="16">
          <cell r="J16">
            <v>1453364</v>
          </cell>
        </row>
        <row r="28">
          <cell r="N28">
            <v>0</v>
          </cell>
        </row>
        <row r="32">
          <cell r="L32">
            <v>54533</v>
          </cell>
          <cell r="M32">
            <v>4533</v>
          </cell>
        </row>
        <row r="37">
          <cell r="J37">
            <v>125460</v>
          </cell>
        </row>
      </sheetData>
      <sheetData sheetId="3">
        <row r="49">
          <cell r="D49">
            <v>0</v>
          </cell>
        </row>
      </sheetData>
      <sheetData sheetId="4"/>
      <sheetData sheetId="5"/>
      <sheetData sheetId="6">
        <row r="2">
          <cell r="D2">
            <v>1497978.3</v>
          </cell>
        </row>
        <row r="3">
          <cell r="D3">
            <v>79955947.780000016</v>
          </cell>
        </row>
        <row r="4">
          <cell r="D4">
            <v>9621144.1199999992</v>
          </cell>
        </row>
        <row r="12">
          <cell r="D12">
            <v>50856.63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H131"/>
  <sheetViews>
    <sheetView view="pageBreakPreview" topLeftCell="A46" zoomScale="85" zoomScaleSheetLayoutView="85" workbookViewId="0">
      <selection activeCell="E1" sqref="E1:H1048576"/>
    </sheetView>
  </sheetViews>
  <sheetFormatPr defaultRowHeight="12.75"/>
  <cols>
    <col min="1" max="1" width="77" style="1" customWidth="1"/>
    <col min="2" max="2" width="12.140625" style="1" customWidth="1"/>
    <col min="3" max="3" width="15.85546875" style="65" customWidth="1"/>
    <col min="4" max="4" width="17.7109375" style="1" customWidth="1"/>
    <col min="5" max="5" width="19" style="1" customWidth="1"/>
    <col min="6" max="6" width="15.7109375" style="1" customWidth="1"/>
    <col min="7" max="7" width="15.85546875" style="1" bestFit="1" customWidth="1"/>
    <col min="8" max="8" width="30.85546875" style="1" customWidth="1"/>
    <col min="9" max="16384" width="9.140625" style="1"/>
  </cols>
  <sheetData>
    <row r="1" spans="1:7" ht="68.25" customHeight="1">
      <c r="C1" s="133" t="s">
        <v>0</v>
      </c>
      <c r="D1" s="134"/>
    </row>
    <row r="2" spans="1:7" ht="21" customHeight="1">
      <c r="C2" s="2"/>
      <c r="D2" s="3" t="s">
        <v>1</v>
      </c>
    </row>
    <row r="3" spans="1:7" s="4" customFormat="1" ht="14.25">
      <c r="A3" s="135" t="s">
        <v>2</v>
      </c>
      <c r="B3" s="135"/>
      <c r="C3" s="135"/>
      <c r="D3" s="135"/>
    </row>
    <row r="4" spans="1:7" s="4" customFormat="1" ht="14.25">
      <c r="A4" s="136" t="s">
        <v>3</v>
      </c>
      <c r="B4" s="136"/>
      <c r="C4" s="136"/>
      <c r="D4" s="136"/>
    </row>
    <row r="5" spans="1:7" s="4" customFormat="1" ht="15">
      <c r="A5" s="137" t="s">
        <v>4</v>
      </c>
      <c r="B5" s="137"/>
      <c r="C5" s="137"/>
      <c r="D5" s="137"/>
    </row>
    <row r="6" spans="1:7" s="4" customFormat="1" ht="15">
      <c r="A6" s="137" t="s">
        <v>5</v>
      </c>
      <c r="B6" s="137"/>
      <c r="C6" s="137"/>
      <c r="D6" s="137"/>
    </row>
    <row r="7" spans="1:7" s="8" customFormat="1">
      <c r="A7" s="5"/>
      <c r="B7" s="5"/>
      <c r="C7" s="6"/>
      <c r="D7" s="7" t="s">
        <v>6</v>
      </c>
    </row>
    <row r="8" spans="1:7" ht="38.25">
      <c r="A8" s="9" t="s">
        <v>7</v>
      </c>
      <c r="B8" s="9" t="s">
        <v>8</v>
      </c>
      <c r="C8" s="10" t="s">
        <v>9</v>
      </c>
      <c r="D8" s="9" t="s">
        <v>10</v>
      </c>
    </row>
    <row r="9" spans="1:7">
      <c r="A9" s="11">
        <v>1</v>
      </c>
      <c r="B9" s="11">
        <v>2</v>
      </c>
      <c r="C9" s="12">
        <v>3</v>
      </c>
      <c r="D9" s="11">
        <v>4</v>
      </c>
    </row>
    <row r="10" spans="1:7">
      <c r="A10" s="13" t="s">
        <v>11</v>
      </c>
      <c r="B10" s="14"/>
      <c r="C10" s="15"/>
      <c r="D10" s="16"/>
    </row>
    <row r="11" spans="1:7">
      <c r="A11" s="17" t="s">
        <v>12</v>
      </c>
      <c r="B11" s="18">
        <v>1</v>
      </c>
      <c r="C11" s="19">
        <f>C13+C14</f>
        <v>1579034</v>
      </c>
      <c r="D11" s="19">
        <f>D13+D14</f>
        <v>2976464</v>
      </c>
      <c r="G11" s="20"/>
    </row>
    <row r="12" spans="1:7" s="24" customFormat="1">
      <c r="A12" s="21" t="s">
        <v>13</v>
      </c>
      <c r="B12" s="22"/>
      <c r="C12" s="23"/>
      <c r="D12" s="23"/>
      <c r="G12" s="25"/>
    </row>
    <row r="13" spans="1:7" s="24" customFormat="1">
      <c r="A13" s="26" t="s">
        <v>14</v>
      </c>
      <c r="B13" s="27" t="s">
        <v>15</v>
      </c>
      <c r="C13" s="23">
        <v>210</v>
      </c>
      <c r="D13" s="23">
        <v>0</v>
      </c>
      <c r="G13" s="25"/>
    </row>
    <row r="14" spans="1:7" s="24" customFormat="1" ht="25.5">
      <c r="A14" s="21" t="s">
        <v>16</v>
      </c>
      <c r="B14" s="27" t="s">
        <v>17</v>
      </c>
      <c r="C14" s="23">
        <f>'[3]Приложение 4'!J16+'[3]Приложение 4'!J37</f>
        <v>1578824</v>
      </c>
      <c r="D14" s="23">
        <v>2976464</v>
      </c>
      <c r="G14" s="25"/>
    </row>
    <row r="15" spans="1:7">
      <c r="A15" s="28" t="s">
        <v>18</v>
      </c>
      <c r="B15" s="18">
        <v>2</v>
      </c>
      <c r="C15" s="19"/>
      <c r="D15" s="19"/>
      <c r="G15" s="20"/>
    </row>
    <row r="16" spans="1:7">
      <c r="A16" s="28" t="s">
        <v>19</v>
      </c>
      <c r="B16" s="18">
        <v>3</v>
      </c>
      <c r="C16" s="19">
        <f>'[3]Приложение 4'!L32</f>
        <v>54533</v>
      </c>
      <c r="D16" s="19"/>
      <c r="F16" s="29"/>
    </row>
    <row r="17" spans="1:8" s="24" customFormat="1">
      <c r="A17" s="30" t="s">
        <v>20</v>
      </c>
      <c r="B17" s="22"/>
      <c r="C17" s="23"/>
      <c r="D17" s="23"/>
      <c r="G17" s="25"/>
    </row>
    <row r="18" spans="1:8" s="24" customFormat="1">
      <c r="A18" s="30" t="s">
        <v>21</v>
      </c>
      <c r="B18" s="27" t="s">
        <v>22</v>
      </c>
      <c r="C18" s="23">
        <f>'[3]Приложение 4'!M32</f>
        <v>4533</v>
      </c>
      <c r="D18" s="23">
        <f>'[3]Приложение 4'!N28</f>
        <v>0</v>
      </c>
      <c r="G18" s="25"/>
    </row>
    <row r="19" spans="1:8">
      <c r="A19" s="28" t="s">
        <v>23</v>
      </c>
      <c r="B19" s="18">
        <v>4</v>
      </c>
      <c r="C19" s="19">
        <v>1210613</v>
      </c>
      <c r="D19" s="19">
        <v>3188888</v>
      </c>
      <c r="F19" s="29"/>
      <c r="H19" s="29"/>
    </row>
    <row r="20" spans="1:8" s="24" customFormat="1">
      <c r="A20" s="30" t="s">
        <v>20</v>
      </c>
      <c r="B20" s="27"/>
      <c r="C20" s="23"/>
      <c r="D20" s="23"/>
      <c r="G20" s="25"/>
    </row>
    <row r="21" spans="1:8" s="24" customFormat="1">
      <c r="A21" s="30" t="s">
        <v>21</v>
      </c>
      <c r="B21" s="27" t="s">
        <v>24</v>
      </c>
      <c r="C21" s="23">
        <v>613</v>
      </c>
      <c r="D21" s="23">
        <v>2887</v>
      </c>
      <c r="G21" s="25"/>
    </row>
    <row r="22" spans="1:8" ht="25.5">
      <c r="A22" s="28" t="s">
        <v>25</v>
      </c>
      <c r="B22" s="18">
        <v>5</v>
      </c>
      <c r="C22" s="19">
        <v>2884863</v>
      </c>
      <c r="D22" s="19">
        <v>6251315</v>
      </c>
      <c r="F22" s="29"/>
      <c r="G22" s="20"/>
    </row>
    <row r="23" spans="1:8">
      <c r="A23" s="30" t="s">
        <v>20</v>
      </c>
      <c r="B23" s="18"/>
      <c r="C23" s="19"/>
      <c r="D23" s="19"/>
      <c r="F23" s="29"/>
      <c r="G23" s="20"/>
    </row>
    <row r="24" spans="1:8" s="24" customFormat="1">
      <c r="A24" s="30" t="s">
        <v>21</v>
      </c>
      <c r="B24" s="27" t="s">
        <v>26</v>
      </c>
      <c r="C24" s="23">
        <v>7875</v>
      </c>
      <c r="D24" s="23">
        <v>61153</v>
      </c>
      <c r="F24" s="31"/>
      <c r="G24" s="25"/>
    </row>
    <row r="25" spans="1:8">
      <c r="A25" s="28" t="s">
        <v>27</v>
      </c>
      <c r="B25" s="18">
        <v>6</v>
      </c>
      <c r="C25" s="19">
        <v>8438987</v>
      </c>
      <c r="D25" s="19">
        <v>561718</v>
      </c>
      <c r="F25" s="29"/>
    </row>
    <row r="26" spans="1:8" s="24" customFormat="1">
      <c r="A26" s="30" t="s">
        <v>20</v>
      </c>
      <c r="B26" s="27"/>
      <c r="C26" s="23"/>
      <c r="D26" s="23"/>
      <c r="F26" s="31"/>
      <c r="G26" s="25"/>
    </row>
    <row r="27" spans="1:8" s="24" customFormat="1">
      <c r="A27" s="30" t="s">
        <v>21</v>
      </c>
      <c r="B27" s="27" t="s">
        <v>28</v>
      </c>
      <c r="C27" s="23">
        <v>62184</v>
      </c>
      <c r="D27" s="23">
        <v>0</v>
      </c>
      <c r="F27" s="31"/>
      <c r="G27" s="25"/>
    </row>
    <row r="28" spans="1:8">
      <c r="A28" s="28" t="s">
        <v>29</v>
      </c>
      <c r="B28" s="32" t="s">
        <v>30</v>
      </c>
      <c r="C28" s="19"/>
      <c r="D28" s="19"/>
    </row>
    <row r="29" spans="1:8" s="24" customFormat="1">
      <c r="A29" s="30" t="s">
        <v>20</v>
      </c>
      <c r="B29" s="27"/>
      <c r="C29" s="23"/>
      <c r="D29" s="23"/>
      <c r="F29" s="31"/>
      <c r="G29" s="25"/>
    </row>
    <row r="30" spans="1:8" s="24" customFormat="1">
      <c r="A30" s="30" t="s">
        <v>21</v>
      </c>
      <c r="B30" s="27" t="s">
        <v>31</v>
      </c>
      <c r="C30" s="23"/>
      <c r="D30" s="23"/>
      <c r="F30" s="31"/>
      <c r="G30" s="25"/>
    </row>
    <row r="31" spans="1:8">
      <c r="A31" s="28" t="s">
        <v>32</v>
      </c>
      <c r="B31" s="18">
        <v>8</v>
      </c>
      <c r="C31" s="19"/>
      <c r="D31" s="19"/>
      <c r="F31" s="29"/>
      <c r="H31" s="33"/>
    </row>
    <row r="32" spans="1:8">
      <c r="A32" s="28" t="s">
        <v>33</v>
      </c>
      <c r="B32" s="18">
        <v>9</v>
      </c>
      <c r="C32" s="19">
        <f>'[3]Приложение 5'!D49</f>
        <v>0</v>
      </c>
      <c r="D32" s="19">
        <v>1640188</v>
      </c>
      <c r="H32" s="33"/>
    </row>
    <row r="33" spans="1:8">
      <c r="A33" s="28" t="s">
        <v>34</v>
      </c>
      <c r="B33" s="18">
        <v>10</v>
      </c>
      <c r="C33" s="19">
        <v>530</v>
      </c>
      <c r="D33" s="19">
        <v>832</v>
      </c>
      <c r="H33" s="33"/>
    </row>
    <row r="34" spans="1:8">
      <c r="A34" s="28" t="s">
        <v>35</v>
      </c>
      <c r="B34" s="18">
        <v>11</v>
      </c>
      <c r="C34" s="19">
        <v>4000</v>
      </c>
      <c r="D34" s="19"/>
      <c r="H34" s="33"/>
    </row>
    <row r="35" spans="1:8">
      <c r="A35" s="34" t="s">
        <v>36</v>
      </c>
      <c r="B35" s="18">
        <v>12</v>
      </c>
      <c r="C35" s="19">
        <v>6063</v>
      </c>
      <c r="D35" s="19">
        <v>3024</v>
      </c>
      <c r="H35" s="33"/>
    </row>
    <row r="36" spans="1:8">
      <c r="A36" s="28" t="s">
        <v>37</v>
      </c>
      <c r="B36" s="18">
        <v>13</v>
      </c>
      <c r="C36" s="19">
        <v>0</v>
      </c>
      <c r="D36" s="19">
        <v>0</v>
      </c>
      <c r="H36" s="33"/>
    </row>
    <row r="37" spans="1:8">
      <c r="A37" s="28" t="s">
        <v>38</v>
      </c>
      <c r="B37" s="18">
        <v>14</v>
      </c>
      <c r="C37" s="19">
        <v>337633</v>
      </c>
      <c r="D37" s="19">
        <f>33746-D38-D18-D21</f>
        <v>18563</v>
      </c>
      <c r="H37" s="33"/>
    </row>
    <row r="38" spans="1:8">
      <c r="A38" s="28" t="s">
        <v>39</v>
      </c>
      <c r="B38" s="18">
        <v>15</v>
      </c>
      <c r="C38" s="19">
        <v>8212</v>
      </c>
      <c r="D38" s="19">
        <f>SUM(D40,D43:D50)</f>
        <v>12296</v>
      </c>
      <c r="E38" s="35"/>
      <c r="F38" s="35"/>
      <c r="H38" s="33"/>
    </row>
    <row r="39" spans="1:8" s="24" customFormat="1">
      <c r="A39" s="36" t="s">
        <v>20</v>
      </c>
      <c r="B39" s="22"/>
      <c r="C39" s="23"/>
      <c r="D39" s="23"/>
    </row>
    <row r="40" spans="1:8" s="24" customFormat="1">
      <c r="A40" s="36" t="s">
        <v>40</v>
      </c>
      <c r="B40" s="27" t="s">
        <v>41</v>
      </c>
      <c r="C40" s="23"/>
      <c r="D40" s="23"/>
    </row>
    <row r="41" spans="1:8" s="24" customFormat="1">
      <c r="A41" s="36" t="s">
        <v>42</v>
      </c>
      <c r="B41" s="27" t="s">
        <v>43</v>
      </c>
      <c r="C41" s="23"/>
      <c r="D41" s="23"/>
    </row>
    <row r="42" spans="1:8" s="24" customFormat="1">
      <c r="A42" s="36" t="s">
        <v>44</v>
      </c>
      <c r="B42" s="27" t="s">
        <v>45</v>
      </c>
      <c r="C42" s="23"/>
      <c r="D42" s="23"/>
    </row>
    <row r="43" spans="1:8" s="24" customFormat="1">
      <c r="A43" s="36" t="s">
        <v>46</v>
      </c>
      <c r="B43" s="27" t="s">
        <v>47</v>
      </c>
      <c r="C43" s="23">
        <v>595</v>
      </c>
      <c r="D43" s="23">
        <v>120</v>
      </c>
      <c r="F43" s="37"/>
    </row>
    <row r="44" spans="1:8" s="24" customFormat="1">
      <c r="A44" s="36" t="s">
        <v>48</v>
      </c>
      <c r="B44" s="27" t="s">
        <v>49</v>
      </c>
      <c r="C44" s="23"/>
      <c r="D44" s="23"/>
      <c r="F44" s="37"/>
    </row>
    <row r="45" spans="1:8" s="24" customFormat="1">
      <c r="A45" s="36" t="s">
        <v>50</v>
      </c>
      <c r="B45" s="27" t="s">
        <v>51</v>
      </c>
      <c r="C45" s="23">
        <f>C38-C43-C46</f>
        <v>7198</v>
      </c>
      <c r="D45" s="23">
        <v>11757</v>
      </c>
      <c r="F45" s="37"/>
    </row>
    <row r="46" spans="1:8" s="24" customFormat="1">
      <c r="A46" s="36" t="s">
        <v>52</v>
      </c>
      <c r="B46" s="27" t="s">
        <v>53</v>
      </c>
      <c r="C46" s="23">
        <v>419</v>
      </c>
      <c r="D46" s="23">
        <v>419</v>
      </c>
      <c r="F46" s="37"/>
    </row>
    <row r="47" spans="1:8" s="24" customFormat="1">
      <c r="A47" s="36" t="s">
        <v>54</v>
      </c>
      <c r="B47" s="27" t="s">
        <v>55</v>
      </c>
      <c r="C47" s="23"/>
      <c r="D47" s="23"/>
      <c r="F47" s="37"/>
    </row>
    <row r="48" spans="1:8" s="24" customFormat="1">
      <c r="A48" s="36" t="s">
        <v>56</v>
      </c>
      <c r="B48" s="27" t="s">
        <v>57</v>
      </c>
      <c r="C48" s="23"/>
      <c r="D48" s="23"/>
      <c r="F48" s="37"/>
    </row>
    <row r="49" spans="1:8" s="24" customFormat="1">
      <c r="A49" s="30" t="s">
        <v>58</v>
      </c>
      <c r="B49" s="27" t="s">
        <v>59</v>
      </c>
      <c r="C49" s="23"/>
      <c r="D49" s="23"/>
      <c r="F49" s="37"/>
    </row>
    <row r="50" spans="1:8" s="24" customFormat="1">
      <c r="A50" s="30" t="s">
        <v>60</v>
      </c>
      <c r="B50" s="27" t="s">
        <v>61</v>
      </c>
      <c r="C50" s="23"/>
      <c r="D50" s="23"/>
      <c r="F50" s="37"/>
    </row>
    <row r="51" spans="1:8">
      <c r="A51" s="28" t="s">
        <v>62</v>
      </c>
      <c r="B51" s="32" t="s">
        <v>63</v>
      </c>
      <c r="C51" s="19"/>
      <c r="D51" s="19"/>
      <c r="F51" s="33"/>
    </row>
    <row r="52" spans="1:8" s="24" customFormat="1">
      <c r="A52" s="30" t="s">
        <v>20</v>
      </c>
      <c r="B52" s="27"/>
      <c r="C52" s="23"/>
      <c r="D52" s="23"/>
      <c r="F52" s="31"/>
    </row>
    <row r="53" spans="1:8" s="24" customFormat="1">
      <c r="A53" s="30" t="s">
        <v>64</v>
      </c>
      <c r="B53" s="27" t="s">
        <v>65</v>
      </c>
      <c r="C53" s="23"/>
      <c r="D53" s="23"/>
      <c r="F53" s="31"/>
      <c r="G53" s="37"/>
    </row>
    <row r="54" spans="1:8" s="24" customFormat="1">
      <c r="A54" s="30" t="s">
        <v>66</v>
      </c>
      <c r="B54" s="27" t="s">
        <v>67</v>
      </c>
      <c r="C54" s="23"/>
      <c r="D54" s="23"/>
      <c r="G54" s="37"/>
    </row>
    <row r="55" spans="1:8" s="24" customFormat="1">
      <c r="A55" s="30" t="s">
        <v>68</v>
      </c>
      <c r="B55" s="27" t="s">
        <v>69</v>
      </c>
      <c r="C55" s="23"/>
      <c r="D55" s="23"/>
    </row>
    <row r="56" spans="1:8" s="24" customFormat="1">
      <c r="A56" s="30" t="s">
        <v>70</v>
      </c>
      <c r="B56" s="27" t="s">
        <v>71</v>
      </c>
      <c r="C56" s="23"/>
      <c r="D56" s="23"/>
      <c r="F56" s="31"/>
    </row>
    <row r="57" spans="1:8">
      <c r="A57" s="28" t="s">
        <v>72</v>
      </c>
      <c r="B57" s="18">
        <v>17</v>
      </c>
      <c r="C57" s="19">
        <v>24916</v>
      </c>
      <c r="D57" s="19">
        <v>6355</v>
      </c>
      <c r="H57" s="33"/>
    </row>
    <row r="58" spans="1:8">
      <c r="A58" s="28" t="s">
        <v>73</v>
      </c>
      <c r="B58" s="18">
        <v>18</v>
      </c>
      <c r="C58" s="19">
        <v>7157</v>
      </c>
      <c r="D58" s="19">
        <v>6095</v>
      </c>
      <c r="H58" s="33"/>
    </row>
    <row r="59" spans="1:8">
      <c r="A59" s="28" t="s">
        <v>74</v>
      </c>
      <c r="B59" s="18">
        <v>19</v>
      </c>
      <c r="C59" s="19">
        <v>24515</v>
      </c>
      <c r="D59" s="19">
        <v>20684</v>
      </c>
      <c r="H59" s="33"/>
    </row>
    <row r="60" spans="1:8">
      <c r="A60" s="28" t="s">
        <v>75</v>
      </c>
      <c r="B60" s="18">
        <v>20</v>
      </c>
      <c r="C60" s="19"/>
      <c r="D60" s="19"/>
      <c r="F60" s="29"/>
      <c r="H60" s="33"/>
    </row>
    <row r="61" spans="1:8">
      <c r="A61" s="38" t="s">
        <v>76</v>
      </c>
      <c r="B61" s="18">
        <v>21</v>
      </c>
      <c r="C61" s="39">
        <f>C11+C15+C16+C19+C22+C25+C28+C31+C32+C33+C34+C35+C36+C37+C38+C51+C57+C58+C59+C60</f>
        <v>14581056</v>
      </c>
      <c r="D61" s="39">
        <f>D11+D15+D16+D19+D22+D25+D28+D31+D32+D33+D34+D35+D36+D37+D38+D51+D57+D58+D59+D60</f>
        <v>14686422</v>
      </c>
      <c r="E61" s="29"/>
      <c r="F61" s="40"/>
    </row>
    <row r="62" spans="1:8">
      <c r="A62" s="41"/>
      <c r="B62" s="18"/>
      <c r="C62" s="39"/>
      <c r="D62" s="42"/>
      <c r="E62" s="29"/>
    </row>
    <row r="63" spans="1:8">
      <c r="A63" s="43" t="s">
        <v>77</v>
      </c>
      <c r="B63" s="18"/>
      <c r="C63" s="44"/>
      <c r="D63" s="45"/>
    </row>
    <row r="64" spans="1:8">
      <c r="A64" s="28" t="s">
        <v>78</v>
      </c>
      <c r="B64" s="18">
        <v>22</v>
      </c>
      <c r="C64" s="19"/>
      <c r="D64" s="46">
        <v>0</v>
      </c>
    </row>
    <row r="65" spans="1:8">
      <c r="A65" s="47" t="s">
        <v>79</v>
      </c>
      <c r="B65" s="18">
        <v>23</v>
      </c>
      <c r="C65" s="19"/>
      <c r="D65" s="48"/>
    </row>
    <row r="66" spans="1:8">
      <c r="A66" s="49" t="s">
        <v>80</v>
      </c>
      <c r="B66" s="18">
        <v>24</v>
      </c>
      <c r="C66" s="44"/>
      <c r="D66" s="45"/>
    </row>
    <row r="67" spans="1:8">
      <c r="A67" s="17" t="s">
        <v>81</v>
      </c>
      <c r="B67" s="18">
        <v>25</v>
      </c>
      <c r="C67" s="44"/>
      <c r="D67" s="45"/>
    </row>
    <row r="68" spans="1:8">
      <c r="A68" s="17" t="s">
        <v>82</v>
      </c>
      <c r="B68" s="18">
        <v>26</v>
      </c>
      <c r="C68" s="44"/>
      <c r="D68" s="45"/>
    </row>
    <row r="69" spans="1:8">
      <c r="A69" s="49" t="s">
        <v>83</v>
      </c>
      <c r="B69" s="18">
        <v>27</v>
      </c>
      <c r="C69" s="44"/>
      <c r="D69" s="45"/>
    </row>
    <row r="70" spans="1:8">
      <c r="A70" s="17" t="s">
        <v>84</v>
      </c>
      <c r="B70" s="18">
        <v>28</v>
      </c>
      <c r="C70" s="50">
        <v>564</v>
      </c>
      <c r="D70" s="19">
        <f>15838-D71-D94</f>
        <v>8544</v>
      </c>
      <c r="H70" s="33"/>
    </row>
    <row r="71" spans="1:8">
      <c r="A71" s="17" t="s">
        <v>85</v>
      </c>
      <c r="B71" s="18">
        <v>29</v>
      </c>
      <c r="C71" s="50">
        <f>SUM(C73:C84)</f>
        <v>793</v>
      </c>
      <c r="D71" s="50">
        <f>SUM(D73:D84)</f>
        <v>1399</v>
      </c>
      <c r="H71" s="33"/>
    </row>
    <row r="72" spans="1:8" s="24" customFormat="1">
      <c r="A72" s="21" t="s">
        <v>20</v>
      </c>
      <c r="B72" s="22"/>
      <c r="C72" s="51"/>
      <c r="D72" s="51"/>
      <c r="H72" s="37"/>
    </row>
    <row r="73" spans="1:8" s="24" customFormat="1">
      <c r="A73" s="21" t="s">
        <v>86</v>
      </c>
      <c r="B73" s="27" t="s">
        <v>87</v>
      </c>
      <c r="C73" s="51"/>
      <c r="D73" s="51"/>
      <c r="F73" s="37"/>
      <c r="H73" s="37"/>
    </row>
    <row r="74" spans="1:8" s="24" customFormat="1">
      <c r="A74" s="21" t="s">
        <v>88</v>
      </c>
      <c r="B74" s="27" t="s">
        <v>89</v>
      </c>
      <c r="C74" s="51"/>
      <c r="D74" s="51"/>
      <c r="F74" s="37"/>
    </row>
    <row r="75" spans="1:8" s="24" customFormat="1">
      <c r="A75" s="21" t="s">
        <v>90</v>
      </c>
      <c r="B75" s="27" t="s">
        <v>91</v>
      </c>
      <c r="C75" s="51"/>
      <c r="D75" s="51"/>
      <c r="F75" s="37"/>
    </row>
    <row r="76" spans="1:8" s="24" customFormat="1">
      <c r="A76" s="21" t="s">
        <v>92</v>
      </c>
      <c r="B76" s="27" t="s">
        <v>93</v>
      </c>
      <c r="C76" s="51"/>
      <c r="D76" s="51"/>
      <c r="F76" s="37"/>
    </row>
    <row r="77" spans="1:8" s="24" customFormat="1">
      <c r="A77" s="21" t="s">
        <v>94</v>
      </c>
      <c r="B77" s="27" t="s">
        <v>95</v>
      </c>
      <c r="C77" s="51"/>
      <c r="D77" s="51"/>
      <c r="F77" s="37"/>
      <c r="G77" s="37"/>
    </row>
    <row r="78" spans="1:8" s="24" customFormat="1">
      <c r="A78" s="21" t="s">
        <v>96</v>
      </c>
      <c r="B78" s="27" t="s">
        <v>97</v>
      </c>
      <c r="C78" s="51"/>
      <c r="D78" s="51"/>
      <c r="F78" s="37"/>
      <c r="G78" s="37"/>
      <c r="H78" s="37"/>
    </row>
    <row r="79" spans="1:8" s="24" customFormat="1">
      <c r="A79" s="21" t="s">
        <v>98</v>
      </c>
      <c r="B79" s="27" t="s">
        <v>99</v>
      </c>
      <c r="C79" s="51">
        <v>39</v>
      </c>
      <c r="D79" s="51">
        <v>55</v>
      </c>
      <c r="F79" s="37"/>
      <c r="G79" s="37"/>
      <c r="H79" s="37"/>
    </row>
    <row r="80" spans="1:8" s="24" customFormat="1">
      <c r="A80" s="21" t="s">
        <v>100</v>
      </c>
      <c r="B80" s="27" t="s">
        <v>101</v>
      </c>
      <c r="C80" s="51">
        <v>87</v>
      </c>
      <c r="D80" s="51">
        <f>418</f>
        <v>418</v>
      </c>
      <c r="F80" s="37"/>
      <c r="G80" s="37"/>
      <c r="H80" s="37"/>
    </row>
    <row r="81" spans="1:8" s="24" customFormat="1">
      <c r="A81" s="21" t="s">
        <v>102</v>
      </c>
      <c r="B81" s="27" t="s">
        <v>103</v>
      </c>
      <c r="C81" s="51"/>
      <c r="D81" s="51"/>
      <c r="F81" s="37"/>
      <c r="G81" s="37"/>
      <c r="H81" s="37"/>
    </row>
    <row r="82" spans="1:8" s="24" customFormat="1">
      <c r="A82" s="21" t="s">
        <v>104</v>
      </c>
      <c r="B82" s="27" t="s">
        <v>105</v>
      </c>
      <c r="C82" s="51">
        <v>639</v>
      </c>
      <c r="D82" s="51">
        <v>896</v>
      </c>
      <c r="F82" s="37"/>
      <c r="G82" s="37"/>
      <c r="H82" s="33"/>
    </row>
    <row r="83" spans="1:8" s="24" customFormat="1">
      <c r="A83" s="21" t="s">
        <v>106</v>
      </c>
      <c r="B83" s="27" t="s">
        <v>107</v>
      </c>
      <c r="C83" s="51">
        <v>28</v>
      </c>
      <c r="D83" s="51">
        <v>30</v>
      </c>
      <c r="F83" s="37"/>
      <c r="G83" s="37"/>
      <c r="H83" s="33"/>
    </row>
    <row r="84" spans="1:8" s="24" customFormat="1">
      <c r="A84" s="21" t="s">
        <v>108</v>
      </c>
      <c r="B84" s="27" t="s">
        <v>109</v>
      </c>
      <c r="C84" s="51"/>
      <c r="D84" s="51"/>
      <c r="G84" s="37"/>
      <c r="H84" s="33"/>
    </row>
    <row r="85" spans="1:8">
      <c r="A85" s="17" t="s">
        <v>110</v>
      </c>
      <c r="B85" s="18">
        <v>30</v>
      </c>
      <c r="C85" s="44"/>
      <c r="D85" s="44"/>
      <c r="F85" s="33"/>
      <c r="G85" s="33"/>
      <c r="H85" s="33"/>
    </row>
    <row r="86" spans="1:8" s="24" customFormat="1">
      <c r="A86" s="21" t="s">
        <v>20</v>
      </c>
      <c r="B86" s="22"/>
      <c r="C86" s="52"/>
      <c r="D86" s="52"/>
      <c r="F86" s="37"/>
      <c r="G86" s="37"/>
      <c r="H86" s="33"/>
    </row>
    <row r="87" spans="1:8" s="24" customFormat="1">
      <c r="A87" s="21" t="s">
        <v>111</v>
      </c>
      <c r="B87" s="27" t="s">
        <v>112</v>
      </c>
      <c r="C87" s="52"/>
      <c r="D87" s="52"/>
      <c r="F87" s="37"/>
      <c r="H87" s="33"/>
    </row>
    <row r="88" spans="1:8" s="24" customFormat="1">
      <c r="A88" s="21" t="s">
        <v>113</v>
      </c>
      <c r="B88" s="27" t="s">
        <v>114</v>
      </c>
      <c r="C88" s="52"/>
      <c r="D88" s="52"/>
      <c r="H88" s="33"/>
    </row>
    <row r="89" spans="1:8" s="24" customFormat="1">
      <c r="A89" s="21" t="s">
        <v>115</v>
      </c>
      <c r="B89" s="27" t="s">
        <v>116</v>
      </c>
      <c r="C89" s="52"/>
      <c r="D89" s="52"/>
      <c r="F89" s="37"/>
      <c r="H89" s="33"/>
    </row>
    <row r="90" spans="1:8" s="24" customFormat="1">
      <c r="A90" s="21" t="s">
        <v>117</v>
      </c>
      <c r="B90" s="27" t="s">
        <v>118</v>
      </c>
      <c r="C90" s="52"/>
      <c r="D90" s="52"/>
      <c r="H90" s="33"/>
    </row>
    <row r="91" spans="1:8">
      <c r="A91" s="28" t="s">
        <v>119</v>
      </c>
      <c r="B91" s="18">
        <v>31</v>
      </c>
      <c r="C91" s="19">
        <v>8056</v>
      </c>
      <c r="D91" s="19">
        <v>2423</v>
      </c>
      <c r="H91" s="33"/>
    </row>
    <row r="92" spans="1:8">
      <c r="A92" s="28" t="s">
        <v>120</v>
      </c>
      <c r="B92" s="18">
        <v>32</v>
      </c>
      <c r="C92" s="19"/>
      <c r="D92" s="19"/>
      <c r="H92" s="33"/>
    </row>
    <row r="93" spans="1:8">
      <c r="A93" s="28" t="s">
        <v>121</v>
      </c>
      <c r="B93" s="18">
        <v>33</v>
      </c>
      <c r="C93" s="19"/>
      <c r="D93" s="19"/>
      <c r="H93" s="33"/>
    </row>
    <row r="94" spans="1:8">
      <c r="A94" s="28" t="s">
        <v>122</v>
      </c>
      <c r="B94" s="18">
        <v>34</v>
      </c>
      <c r="C94" s="19">
        <v>12134</v>
      </c>
      <c r="D94" s="19">
        <v>5895</v>
      </c>
      <c r="H94" s="33"/>
    </row>
    <row r="95" spans="1:8">
      <c r="A95" s="28" t="s">
        <v>123</v>
      </c>
      <c r="B95" s="18">
        <v>35</v>
      </c>
      <c r="C95" s="19"/>
      <c r="D95" s="19"/>
      <c r="E95" s="29"/>
      <c r="H95" s="33"/>
    </row>
    <row r="96" spans="1:8">
      <c r="A96" s="38" t="s">
        <v>124</v>
      </c>
      <c r="B96" s="18">
        <v>36</v>
      </c>
      <c r="C96" s="53">
        <f>C64+C65+C66+C67+C68+C69+C70+C71+C85+C91+C92+C93+C94+C95</f>
        <v>21547</v>
      </c>
      <c r="D96" s="53">
        <f>D64+D65+D66+D67+D68+D69+D70+D71+D85+D91+D92+D93+D94+D95</f>
        <v>18261</v>
      </c>
      <c r="H96" s="33"/>
    </row>
    <row r="97" spans="1:8">
      <c r="A97" s="38"/>
      <c r="B97" s="18"/>
      <c r="C97" s="19"/>
      <c r="D97" s="48"/>
      <c r="H97" s="33"/>
    </row>
    <row r="98" spans="1:8">
      <c r="A98" s="54" t="s">
        <v>125</v>
      </c>
      <c r="B98" s="18"/>
      <c r="C98" s="55"/>
      <c r="D98" s="56"/>
      <c r="H98" s="33"/>
    </row>
    <row r="99" spans="1:8">
      <c r="A99" s="28" t="s">
        <v>126</v>
      </c>
      <c r="B99" s="18">
        <v>37</v>
      </c>
      <c r="C99" s="19">
        <v>50559902</v>
      </c>
      <c r="D99" s="48">
        <v>50559902</v>
      </c>
      <c r="E99" s="35"/>
      <c r="F99" s="35"/>
      <c r="H99" s="33"/>
    </row>
    <row r="100" spans="1:8" s="24" customFormat="1">
      <c r="A100" s="30" t="s">
        <v>13</v>
      </c>
      <c r="B100" s="22"/>
      <c r="C100" s="23"/>
      <c r="D100" s="57"/>
      <c r="H100" s="33"/>
    </row>
    <row r="101" spans="1:8" s="24" customFormat="1">
      <c r="A101" s="58" t="s">
        <v>127</v>
      </c>
      <c r="B101" s="22" t="s">
        <v>128</v>
      </c>
      <c r="C101" s="23">
        <v>50559902</v>
      </c>
      <c r="D101" s="59">
        <v>50559902</v>
      </c>
      <c r="H101" s="33"/>
    </row>
    <row r="102" spans="1:8" s="24" customFormat="1">
      <c r="A102" s="30" t="s">
        <v>129</v>
      </c>
      <c r="B102" s="22" t="s">
        <v>130</v>
      </c>
      <c r="C102" s="23"/>
      <c r="D102" s="59"/>
      <c r="H102" s="33"/>
    </row>
    <row r="103" spans="1:8">
      <c r="A103" s="28" t="s">
        <v>131</v>
      </c>
      <c r="B103" s="18">
        <v>38</v>
      </c>
      <c r="C103" s="19"/>
      <c r="D103" s="48"/>
      <c r="H103" s="33"/>
    </row>
    <row r="104" spans="1:8">
      <c r="A104" s="28" t="s">
        <v>132</v>
      </c>
      <c r="B104" s="18">
        <v>39</v>
      </c>
      <c r="C104" s="19"/>
      <c r="D104" s="48"/>
      <c r="H104" s="33"/>
    </row>
    <row r="105" spans="1:8">
      <c r="A105" s="28" t="s">
        <v>133</v>
      </c>
      <c r="B105" s="18">
        <v>40</v>
      </c>
      <c r="C105" s="19">
        <f>SUM(C107:C108)</f>
        <v>818944</v>
      </c>
      <c r="D105" s="19">
        <f>SUM(D107:D108)</f>
        <v>-421911</v>
      </c>
      <c r="E105" s="33"/>
      <c r="H105" s="33"/>
    </row>
    <row r="106" spans="1:8" s="24" customFormat="1">
      <c r="A106" s="30" t="s">
        <v>20</v>
      </c>
      <c r="B106" s="22"/>
      <c r="C106" s="23"/>
      <c r="D106" s="57"/>
      <c r="E106" s="37"/>
      <c r="H106" s="33"/>
    </row>
    <row r="107" spans="1:8" s="24" customFormat="1">
      <c r="A107" s="30" t="s">
        <v>134</v>
      </c>
      <c r="B107" s="22" t="s">
        <v>135</v>
      </c>
      <c r="C107" s="23">
        <v>818944</v>
      </c>
      <c r="D107" s="23">
        <v>-421911</v>
      </c>
      <c r="E107" s="37"/>
      <c r="H107" s="33"/>
    </row>
    <row r="108" spans="1:8" s="24" customFormat="1">
      <c r="A108" s="30" t="s">
        <v>136</v>
      </c>
      <c r="B108" s="22" t="s">
        <v>137</v>
      </c>
      <c r="C108" s="23"/>
      <c r="D108" s="57"/>
      <c r="E108" s="37"/>
      <c r="H108" s="33"/>
    </row>
    <row r="109" spans="1:8">
      <c r="A109" s="28" t="s">
        <v>138</v>
      </c>
      <c r="B109" s="18">
        <v>41</v>
      </c>
      <c r="C109" s="19"/>
      <c r="D109" s="19"/>
      <c r="E109" s="33"/>
      <c r="H109" s="33"/>
    </row>
    <row r="110" spans="1:8">
      <c r="A110" s="28" t="s">
        <v>139</v>
      </c>
      <c r="B110" s="18">
        <v>42</v>
      </c>
      <c r="C110" s="60">
        <f>C112+C113</f>
        <v>-36819337</v>
      </c>
      <c r="D110" s="61">
        <v>-35469830</v>
      </c>
      <c r="H110" s="33"/>
    </row>
    <row r="111" spans="1:8" s="24" customFormat="1">
      <c r="A111" s="30" t="s">
        <v>20</v>
      </c>
      <c r="B111" s="62"/>
      <c r="C111" s="23"/>
      <c r="D111" s="57"/>
      <c r="H111" s="33"/>
    </row>
    <row r="112" spans="1:8" s="24" customFormat="1">
      <c r="A112" s="63" t="s">
        <v>140</v>
      </c>
      <c r="B112" s="22" t="s">
        <v>141</v>
      </c>
      <c r="C112" s="23">
        <v>-38081152</v>
      </c>
      <c r="D112" s="23">
        <v>-25525033</v>
      </c>
      <c r="H112" s="33"/>
    </row>
    <row r="113" spans="1:8" s="24" customFormat="1">
      <c r="A113" s="30" t="s">
        <v>142</v>
      </c>
      <c r="B113" s="22" t="s">
        <v>143</v>
      </c>
      <c r="C113" s="19">
        <v>1261815</v>
      </c>
      <c r="D113" s="23">
        <v>-9944797</v>
      </c>
      <c r="E113" s="31"/>
      <c r="H113" s="33"/>
    </row>
    <row r="114" spans="1:8">
      <c r="A114" s="54" t="s">
        <v>144</v>
      </c>
      <c r="B114" s="64">
        <v>43</v>
      </c>
      <c r="C114" s="55">
        <f>C99+C103+C104+C105+C109+C110</f>
        <v>14559509</v>
      </c>
      <c r="D114" s="55">
        <f>D99+D103+D104+D105+D109+D110</f>
        <v>14668161</v>
      </c>
      <c r="E114" s="29"/>
      <c r="H114" s="33"/>
    </row>
    <row r="115" spans="1:8">
      <c r="A115" s="54"/>
      <c r="B115" s="64"/>
      <c r="C115" s="55"/>
      <c r="D115" s="56"/>
      <c r="E115" s="29"/>
      <c r="H115" s="33"/>
    </row>
    <row r="116" spans="1:8">
      <c r="A116" s="54" t="s">
        <v>145</v>
      </c>
      <c r="B116" s="64">
        <v>44</v>
      </c>
      <c r="C116" s="55">
        <f>C96+C114</f>
        <v>14581056</v>
      </c>
      <c r="D116" s="55">
        <f>D96+D114</f>
        <v>14686422</v>
      </c>
      <c r="E116" s="29"/>
      <c r="H116" s="33"/>
    </row>
    <row r="117" spans="1:8">
      <c r="D117" s="66"/>
      <c r="H117" s="33"/>
    </row>
    <row r="118" spans="1:8">
      <c r="A118" s="138" t="s">
        <v>146</v>
      </c>
      <c r="B118" s="138"/>
      <c r="C118" s="138"/>
      <c r="D118" s="138"/>
      <c r="E118" s="67"/>
      <c r="H118" s="33"/>
    </row>
    <row r="119" spans="1:8">
      <c r="A119" s="68"/>
      <c r="H119" s="33"/>
    </row>
    <row r="120" spans="1:8">
      <c r="A120" s="68"/>
      <c r="H120" s="33"/>
    </row>
    <row r="121" spans="1:8">
      <c r="A121" s="68"/>
      <c r="H121" s="33"/>
    </row>
    <row r="122" spans="1:8">
      <c r="A122" s="69" t="s">
        <v>147</v>
      </c>
      <c r="B122" s="70"/>
      <c r="C122" s="71"/>
      <c r="D122" s="72"/>
      <c r="H122" s="33"/>
    </row>
    <row r="123" spans="1:8">
      <c r="A123" s="73"/>
      <c r="B123" s="74"/>
      <c r="C123" s="71"/>
      <c r="D123" s="75"/>
      <c r="H123" s="33"/>
    </row>
    <row r="124" spans="1:8">
      <c r="A124" s="76" t="s">
        <v>148</v>
      </c>
      <c r="B124" s="74"/>
      <c r="C124" s="71"/>
      <c r="D124" s="72"/>
    </row>
    <row r="125" spans="1:8">
      <c r="A125" s="73"/>
      <c r="B125" s="70"/>
      <c r="C125" s="71"/>
      <c r="D125" s="74"/>
    </row>
    <row r="126" spans="1:8">
      <c r="H126" s="33"/>
    </row>
    <row r="127" spans="1:8">
      <c r="A127" s="73"/>
      <c r="B127" s="74"/>
      <c r="C127" s="71"/>
      <c r="D127" s="74"/>
    </row>
    <row r="128" spans="1:8">
      <c r="A128" s="77" t="s">
        <v>149</v>
      </c>
      <c r="B128" s="70"/>
      <c r="C128" s="71"/>
      <c r="D128" s="74"/>
    </row>
    <row r="129" spans="1:4">
      <c r="A129" s="78" t="s">
        <v>150</v>
      </c>
      <c r="B129" s="70"/>
      <c r="C129" s="71"/>
      <c r="D129" s="74"/>
    </row>
    <row r="130" spans="1:4">
      <c r="A130" s="77" t="s">
        <v>151</v>
      </c>
      <c r="B130" s="74"/>
      <c r="C130" s="71"/>
      <c r="D130" s="74"/>
    </row>
    <row r="131" spans="1:4">
      <c r="A131" s="68"/>
    </row>
  </sheetData>
  <mergeCells count="6">
    <mergeCell ref="A118:D118"/>
    <mergeCell ref="C1:D1"/>
    <mergeCell ref="A3:D3"/>
    <mergeCell ref="A4:D4"/>
    <mergeCell ref="A5:D5"/>
    <mergeCell ref="A6:D6"/>
  </mergeCells>
  <pageMargins left="0.74803149606299213" right="0.74803149606299213" top="0.75" bottom="0.56000000000000005" header="0.51181102362204722" footer="0.27559055118110237"/>
  <pageSetup paperSize="9" scale="71" fitToHeight="2" orientation="portrait" r:id="rId1"/>
  <headerFooter alignWithMargins="0">
    <oddFooter>&amp;R&amp;P</oddFooter>
  </headerFooter>
  <rowBreaks count="1" manualBreakCount="1">
    <brk id="62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L131"/>
  <sheetViews>
    <sheetView tabSelected="1" view="pageBreakPreview" topLeftCell="B19" zoomScale="70" zoomScaleSheetLayoutView="70" workbookViewId="0">
      <selection activeCell="G85" sqref="G1:L1048576"/>
    </sheetView>
  </sheetViews>
  <sheetFormatPr defaultRowHeight="12.75"/>
  <cols>
    <col min="1" max="1" width="102.28515625" style="65" customWidth="1"/>
    <col min="2" max="2" width="10.85546875" style="65" customWidth="1"/>
    <col min="3" max="3" width="16.5703125" style="65" customWidth="1"/>
    <col min="4" max="4" width="16.42578125" style="65" customWidth="1"/>
    <col min="5" max="5" width="17.5703125" style="65" customWidth="1"/>
    <col min="6" max="6" width="21.42578125" style="65" customWidth="1"/>
    <col min="7" max="7" width="11.42578125" style="65" customWidth="1"/>
    <col min="8" max="8" width="12.5703125" style="65" customWidth="1"/>
    <col min="9" max="9" width="13.5703125" style="65" customWidth="1"/>
    <col min="10" max="10" width="15.28515625" style="65" customWidth="1"/>
    <col min="11" max="16384" width="9.140625" style="65"/>
  </cols>
  <sheetData>
    <row r="1" spans="1:10" ht="45.75" customHeight="1">
      <c r="E1" s="139" t="s">
        <v>152</v>
      </c>
      <c r="F1" s="140"/>
    </row>
    <row r="2" spans="1:10">
      <c r="E2" s="2"/>
      <c r="F2" s="94" t="s">
        <v>153</v>
      </c>
    </row>
    <row r="3" spans="1:10" s="95" customFormat="1" ht="14.25">
      <c r="A3" s="141" t="s">
        <v>154</v>
      </c>
      <c r="B3" s="141"/>
      <c r="C3" s="141"/>
      <c r="D3" s="141"/>
      <c r="E3" s="141"/>
      <c r="F3" s="141"/>
    </row>
    <row r="4" spans="1:10" s="95" customFormat="1" ht="14.25">
      <c r="A4" s="142" t="str">
        <f>ф1!A4</f>
        <v>АО "Инвестиционный дом "Fincraft"</v>
      </c>
      <c r="B4" s="142"/>
      <c r="C4" s="142"/>
      <c r="D4" s="142"/>
      <c r="E4" s="142"/>
      <c r="F4" s="142"/>
    </row>
    <row r="5" spans="1:10" s="95" customFormat="1" ht="15">
      <c r="A5" s="143" t="s">
        <v>4</v>
      </c>
      <c r="B5" s="143"/>
      <c r="C5" s="143"/>
      <c r="D5" s="143"/>
      <c r="E5" s="143"/>
      <c r="F5" s="143"/>
    </row>
    <row r="6" spans="1:10" s="95" customFormat="1" ht="15">
      <c r="A6" s="144" t="str">
        <f>ф1!A6</f>
        <v xml:space="preserve"> по состоянию на "01" января 2018 года</v>
      </c>
      <c r="B6" s="144"/>
      <c r="C6" s="144"/>
      <c r="D6" s="144"/>
      <c r="E6" s="144"/>
      <c r="F6" s="144"/>
    </row>
    <row r="7" spans="1:10">
      <c r="A7" s="96"/>
      <c r="B7" s="96"/>
      <c r="C7" s="96"/>
      <c r="D7" s="96"/>
      <c r="E7" s="96"/>
      <c r="F7" s="96"/>
    </row>
    <row r="8" spans="1:10" s="80" customFormat="1">
      <c r="A8" s="79"/>
      <c r="B8" s="79"/>
      <c r="C8" s="79"/>
      <c r="D8" s="79"/>
      <c r="E8" s="79"/>
      <c r="F8" s="79"/>
    </row>
    <row r="9" spans="1:10" s="80" customFormat="1">
      <c r="A9" s="6"/>
      <c r="B9" s="6"/>
      <c r="C9" s="6"/>
      <c r="F9" s="97" t="s">
        <v>155</v>
      </c>
    </row>
    <row r="10" spans="1:10" ht="51">
      <c r="A10" s="10" t="s">
        <v>7</v>
      </c>
      <c r="B10" s="10" t="s">
        <v>8</v>
      </c>
      <c r="C10" s="10" t="s">
        <v>156</v>
      </c>
      <c r="D10" s="10" t="s">
        <v>157</v>
      </c>
      <c r="E10" s="10" t="s">
        <v>158</v>
      </c>
      <c r="F10" s="10" t="s">
        <v>159</v>
      </c>
      <c r="G10" s="98"/>
      <c r="H10" s="99"/>
    </row>
    <row r="11" spans="1:10">
      <c r="A11" s="12">
        <v>1</v>
      </c>
      <c r="B11" s="12">
        <v>2</v>
      </c>
      <c r="C11" s="12">
        <v>3</v>
      </c>
      <c r="D11" s="12">
        <v>4</v>
      </c>
      <c r="E11" s="12">
        <v>5</v>
      </c>
      <c r="F11" s="12">
        <v>6</v>
      </c>
    </row>
    <row r="12" spans="1:10" ht="15.75">
      <c r="A12" s="100" t="s">
        <v>160</v>
      </c>
      <c r="B12" s="101">
        <v>1</v>
      </c>
      <c r="C12" s="82">
        <f>ROUND(([3]оборотка!D3+[3]оборотка!D4)/1000,0)</f>
        <v>89577</v>
      </c>
      <c r="D12" s="82">
        <v>1124343</v>
      </c>
      <c r="E12" s="81">
        <f>SUM(E14:E16,E29,E30)</f>
        <v>97181</v>
      </c>
      <c r="F12" s="81">
        <f>SUM(F14:F16,F29,F30)</f>
        <v>847270</v>
      </c>
      <c r="G12" s="102"/>
      <c r="H12" s="102"/>
      <c r="I12" s="102"/>
      <c r="J12" s="102"/>
    </row>
    <row r="13" spans="1:10" ht="15.75">
      <c r="A13" s="100" t="s">
        <v>20</v>
      </c>
      <c r="B13" s="101"/>
      <c r="C13" s="81"/>
      <c r="D13" s="81"/>
      <c r="E13" s="81"/>
      <c r="F13" s="81"/>
      <c r="G13" s="103"/>
      <c r="H13" s="102"/>
      <c r="I13" s="104"/>
      <c r="J13" s="104"/>
    </row>
    <row r="14" spans="1:10" ht="15.75">
      <c r="A14" s="100" t="s">
        <v>161</v>
      </c>
      <c r="B14" s="105" t="s">
        <v>15</v>
      </c>
      <c r="C14" s="82"/>
      <c r="D14" s="82"/>
      <c r="E14" s="82"/>
      <c r="F14" s="82"/>
      <c r="G14" s="104"/>
      <c r="H14" s="104"/>
      <c r="I14" s="104"/>
      <c r="J14" s="104"/>
    </row>
    <row r="15" spans="1:10" ht="15.75">
      <c r="A15" s="100" t="s">
        <v>162</v>
      </c>
      <c r="B15" s="105" t="s">
        <v>17</v>
      </c>
      <c r="C15" s="82">
        <v>967</v>
      </c>
      <c r="D15" s="82">
        <f>18660+C15</f>
        <v>19627</v>
      </c>
      <c r="E15" s="82">
        <v>0</v>
      </c>
      <c r="F15" s="82">
        <v>34319</v>
      </c>
      <c r="G15" s="104"/>
      <c r="H15" s="104"/>
      <c r="I15" s="104"/>
      <c r="J15" s="104"/>
    </row>
    <row r="16" spans="1:10" ht="15.75">
      <c r="A16" s="100" t="s">
        <v>163</v>
      </c>
      <c r="B16" s="105" t="s">
        <v>164</v>
      </c>
      <c r="C16" s="82">
        <v>80049</v>
      </c>
      <c r="D16" s="82">
        <v>902859</v>
      </c>
      <c r="E16" s="82">
        <v>66219</v>
      </c>
      <c r="F16" s="82">
        <v>620860</v>
      </c>
      <c r="G16" s="102"/>
      <c r="H16" s="102"/>
      <c r="I16" s="102"/>
      <c r="J16" s="102"/>
    </row>
    <row r="17" spans="1:11" ht="15.75">
      <c r="A17" s="100" t="s">
        <v>20</v>
      </c>
      <c r="B17" s="101"/>
      <c r="C17" s="81"/>
      <c r="D17" s="81"/>
      <c r="E17" s="81"/>
      <c r="F17" s="81"/>
      <c r="G17" s="104"/>
      <c r="H17" s="104"/>
      <c r="I17" s="104"/>
      <c r="J17" s="104"/>
    </row>
    <row r="18" spans="1:11" ht="15.75">
      <c r="A18" s="100" t="s">
        <v>165</v>
      </c>
      <c r="B18" s="105" t="s">
        <v>166</v>
      </c>
      <c r="C18" s="82">
        <f>36784+C20</f>
        <v>46405</v>
      </c>
      <c r="D18" s="81">
        <v>312251</v>
      </c>
      <c r="E18" s="81"/>
      <c r="F18" s="81"/>
      <c r="G18" s="103"/>
      <c r="H18" s="102"/>
      <c r="I18" s="104"/>
      <c r="J18" s="104"/>
    </row>
    <row r="19" spans="1:11" ht="15.75">
      <c r="A19" s="106" t="s">
        <v>20</v>
      </c>
      <c r="B19" s="105"/>
      <c r="C19" s="81"/>
      <c r="D19" s="81"/>
      <c r="E19" s="81"/>
      <c r="F19" s="81"/>
      <c r="G19" s="103"/>
      <c r="H19" s="102"/>
      <c r="I19" s="104"/>
      <c r="J19" s="104"/>
    </row>
    <row r="20" spans="1:11" s="109" customFormat="1" ht="31.5">
      <c r="A20" s="106" t="s">
        <v>167</v>
      </c>
      <c r="B20" s="107" t="s">
        <v>168</v>
      </c>
      <c r="C20" s="83">
        <v>9621</v>
      </c>
      <c r="D20" s="83">
        <f>C20</f>
        <v>9621</v>
      </c>
      <c r="E20" s="83"/>
      <c r="F20" s="83"/>
      <c r="G20" s="108"/>
      <c r="H20" s="108"/>
      <c r="I20" s="108"/>
      <c r="J20" s="108"/>
    </row>
    <row r="21" spans="1:11" s="109" customFormat="1" ht="31.5">
      <c r="A21" s="106" t="s">
        <v>169</v>
      </c>
      <c r="B21" s="107" t="s">
        <v>170</v>
      </c>
      <c r="C21" s="83">
        <v>778</v>
      </c>
      <c r="D21" s="83">
        <f>6089+C21</f>
        <v>6867</v>
      </c>
      <c r="E21" s="83"/>
      <c r="F21" s="83"/>
      <c r="G21" s="108"/>
      <c r="H21" s="108"/>
      <c r="I21" s="108"/>
      <c r="J21" s="108"/>
    </row>
    <row r="22" spans="1:11" ht="31.5">
      <c r="A22" s="100" t="s">
        <v>171</v>
      </c>
      <c r="B22" s="105" t="s">
        <v>172</v>
      </c>
      <c r="C22" s="82">
        <v>33644</v>
      </c>
      <c r="D22" s="82">
        <v>498917</v>
      </c>
      <c r="E22" s="110">
        <v>66219</v>
      </c>
      <c r="F22" s="110">
        <v>620860</v>
      </c>
      <c r="G22" s="104"/>
      <c r="H22" s="104"/>
      <c r="I22" s="104"/>
      <c r="J22" s="111"/>
    </row>
    <row r="23" spans="1:11" ht="15.75">
      <c r="A23" s="106" t="s">
        <v>20</v>
      </c>
      <c r="B23" s="105"/>
      <c r="C23" s="81"/>
      <c r="D23" s="81"/>
      <c r="E23" s="81"/>
      <c r="F23" s="81"/>
      <c r="G23" s="103"/>
      <c r="H23" s="102"/>
      <c r="I23" s="104"/>
      <c r="J23" s="104"/>
    </row>
    <row r="24" spans="1:11" s="109" customFormat="1" ht="31.5">
      <c r="A24" s="106" t="s">
        <v>173</v>
      </c>
      <c r="B24" s="107" t="s">
        <v>174</v>
      </c>
      <c r="C24" s="84"/>
      <c r="D24" s="84">
        <f>165+C24</f>
        <v>165</v>
      </c>
      <c r="E24" s="84"/>
      <c r="F24" s="84">
        <v>1792</v>
      </c>
      <c r="G24" s="108"/>
      <c r="H24" s="108"/>
      <c r="I24" s="108"/>
      <c r="J24" s="112"/>
    </row>
    <row r="25" spans="1:11" s="109" customFormat="1" ht="31.5">
      <c r="A25" s="106" t="s">
        <v>175</v>
      </c>
      <c r="B25" s="107" t="s">
        <v>176</v>
      </c>
      <c r="C25" s="83">
        <v>9848</v>
      </c>
      <c r="D25" s="83">
        <f>110518+C25</f>
        <v>120366</v>
      </c>
      <c r="E25" s="83">
        <v>10635</v>
      </c>
      <c r="F25" s="83">
        <v>65563</v>
      </c>
      <c r="G25" s="108"/>
      <c r="H25" s="108"/>
      <c r="I25" s="108"/>
      <c r="J25" s="112"/>
    </row>
    <row r="26" spans="1:11" ht="15.75">
      <c r="A26" s="100" t="s">
        <v>177</v>
      </c>
      <c r="B26" s="105" t="s">
        <v>178</v>
      </c>
      <c r="C26" s="82"/>
      <c r="D26" s="82">
        <f>91691+C26</f>
        <v>91691</v>
      </c>
      <c r="E26" s="82"/>
      <c r="F26" s="82"/>
      <c r="G26" s="104"/>
      <c r="H26" s="104"/>
      <c r="I26" s="104"/>
      <c r="J26" s="111"/>
    </row>
    <row r="27" spans="1:11" ht="15.75">
      <c r="A27" s="106" t="s">
        <v>20</v>
      </c>
      <c r="B27" s="105"/>
      <c r="C27" s="81"/>
      <c r="D27" s="81"/>
      <c r="E27" s="81"/>
      <c r="F27" s="81"/>
      <c r="G27" s="103"/>
      <c r="H27" s="102"/>
      <c r="I27" s="104"/>
      <c r="J27" s="104"/>
    </row>
    <row r="28" spans="1:11" s="109" customFormat="1" ht="15.75" customHeight="1">
      <c r="A28" s="106" t="s">
        <v>179</v>
      </c>
      <c r="B28" s="107" t="s">
        <v>180</v>
      </c>
      <c r="C28" s="83"/>
      <c r="D28" s="85">
        <f>54801+C28</f>
        <v>54801</v>
      </c>
      <c r="E28" s="83"/>
      <c r="F28" s="83"/>
      <c r="G28" s="108"/>
      <c r="H28" s="108"/>
      <c r="I28" s="108"/>
      <c r="J28" s="112"/>
    </row>
    <row r="29" spans="1:11" ht="15.75">
      <c r="A29" s="100" t="s">
        <v>181</v>
      </c>
      <c r="B29" s="105" t="s">
        <v>182</v>
      </c>
      <c r="C29" s="81">
        <v>8561</v>
      </c>
      <c r="D29" s="81">
        <f>193296+C29</f>
        <v>201857</v>
      </c>
      <c r="E29" s="81">
        <v>30962</v>
      </c>
      <c r="F29" s="82">
        <v>192091</v>
      </c>
      <c r="G29" s="104"/>
      <c r="H29" s="104"/>
      <c r="I29" s="104"/>
      <c r="J29" s="111"/>
    </row>
    <row r="30" spans="1:11" ht="15.75">
      <c r="A30" s="100" t="s">
        <v>183</v>
      </c>
      <c r="B30" s="105" t="s">
        <v>184</v>
      </c>
      <c r="C30" s="82"/>
      <c r="D30" s="82"/>
      <c r="E30" s="82"/>
      <c r="F30" s="82"/>
      <c r="G30" s="104"/>
      <c r="H30" s="104"/>
      <c r="I30" s="104"/>
      <c r="J30" s="111"/>
      <c r="K30" s="111"/>
    </row>
    <row r="31" spans="1:11" ht="15.75">
      <c r="A31" s="100" t="s">
        <v>39</v>
      </c>
      <c r="B31" s="105">
        <v>2</v>
      </c>
      <c r="C31" s="82">
        <f>ROUND([3]оборотка!D2/1000,0)</f>
        <v>1498</v>
      </c>
      <c r="D31" s="82">
        <v>19424</v>
      </c>
      <c r="E31" s="82">
        <v>1432</v>
      </c>
      <c r="F31" s="82">
        <v>19362</v>
      </c>
      <c r="G31" s="104"/>
      <c r="H31" s="104"/>
      <c r="I31" s="104"/>
      <c r="J31" s="111"/>
    </row>
    <row r="32" spans="1:11" s="109" customFormat="1" ht="15.75">
      <c r="A32" s="106" t="s">
        <v>185</v>
      </c>
      <c r="B32" s="113"/>
      <c r="C32" s="86"/>
      <c r="D32" s="86"/>
      <c r="E32" s="86"/>
      <c r="F32" s="86"/>
      <c r="G32" s="108"/>
      <c r="H32" s="108"/>
      <c r="I32" s="108"/>
      <c r="J32" s="108"/>
    </row>
    <row r="33" spans="1:10" s="109" customFormat="1" ht="15.75">
      <c r="A33" s="106" t="s">
        <v>186</v>
      </c>
      <c r="B33" s="113" t="s">
        <v>187</v>
      </c>
      <c r="C33" s="85"/>
      <c r="D33" s="85"/>
      <c r="E33" s="83"/>
      <c r="F33" s="85"/>
      <c r="G33" s="108"/>
      <c r="H33" s="108"/>
      <c r="I33" s="108"/>
      <c r="J33" s="112"/>
    </row>
    <row r="34" spans="1:10" s="109" customFormat="1" ht="15.75">
      <c r="A34" s="106" t="s">
        <v>20</v>
      </c>
      <c r="B34" s="113"/>
      <c r="C34" s="85"/>
      <c r="D34" s="85"/>
      <c r="E34" s="85"/>
      <c r="F34" s="85"/>
      <c r="G34" s="108"/>
      <c r="H34" s="108"/>
      <c r="I34" s="108"/>
      <c r="J34" s="108"/>
    </row>
    <row r="35" spans="1:10" s="109" customFormat="1" ht="15.75">
      <c r="A35" s="106" t="s">
        <v>42</v>
      </c>
      <c r="B35" s="113" t="s">
        <v>188</v>
      </c>
      <c r="C35" s="85"/>
      <c r="D35" s="85"/>
      <c r="E35" s="85"/>
      <c r="F35" s="85"/>
      <c r="G35" s="108"/>
      <c r="H35" s="108"/>
      <c r="I35" s="108"/>
      <c r="J35" s="108"/>
    </row>
    <row r="36" spans="1:10" s="109" customFormat="1" ht="15.75">
      <c r="A36" s="106" t="s">
        <v>44</v>
      </c>
      <c r="B36" s="113" t="s">
        <v>189</v>
      </c>
      <c r="C36" s="83"/>
      <c r="D36" s="83"/>
      <c r="E36" s="83"/>
      <c r="F36" s="83"/>
      <c r="G36" s="108"/>
      <c r="H36" s="108"/>
      <c r="I36" s="108"/>
      <c r="J36" s="108"/>
    </row>
    <row r="37" spans="1:10" s="109" customFormat="1" ht="15.75">
      <c r="A37" s="106" t="s">
        <v>46</v>
      </c>
      <c r="B37" s="113" t="s">
        <v>190</v>
      </c>
      <c r="C37" s="83">
        <v>215</v>
      </c>
      <c r="D37" s="83">
        <f>2365+C37</f>
        <v>2580</v>
      </c>
      <c r="E37" s="83">
        <v>215</v>
      </c>
      <c r="F37" s="83">
        <v>3015</v>
      </c>
    </row>
    <row r="38" spans="1:10" s="109" customFormat="1" ht="15.75">
      <c r="A38" s="106" t="s">
        <v>48</v>
      </c>
      <c r="B38" s="113" t="s">
        <v>191</v>
      </c>
      <c r="C38" s="83"/>
      <c r="D38" s="83"/>
      <c r="E38" s="83"/>
      <c r="F38" s="83"/>
    </row>
    <row r="39" spans="1:10" s="109" customFormat="1" ht="15.75">
      <c r="A39" s="106" t="s">
        <v>52</v>
      </c>
      <c r="B39" s="113" t="s">
        <v>192</v>
      </c>
      <c r="C39" s="83"/>
      <c r="D39" s="83"/>
      <c r="E39" s="83"/>
      <c r="F39" s="83"/>
    </row>
    <row r="40" spans="1:10" s="109" customFormat="1" ht="15.75">
      <c r="A40" s="106" t="s">
        <v>50</v>
      </c>
      <c r="B40" s="113" t="s">
        <v>193</v>
      </c>
      <c r="C40" s="83">
        <v>1283</v>
      </c>
      <c r="D40" s="83">
        <f>15088+C40</f>
        <v>16371</v>
      </c>
      <c r="E40" s="83">
        <v>1213</v>
      </c>
      <c r="F40" s="83">
        <v>16235</v>
      </c>
    </row>
    <row r="41" spans="1:10" s="109" customFormat="1" ht="15.75">
      <c r="A41" s="106" t="s">
        <v>54</v>
      </c>
      <c r="B41" s="113" t="s">
        <v>194</v>
      </c>
      <c r="C41" s="83"/>
      <c r="D41" s="83"/>
      <c r="E41" s="83"/>
      <c r="F41" s="83"/>
    </row>
    <row r="42" spans="1:10" s="109" customFormat="1" ht="15.75">
      <c r="A42" s="106" t="s">
        <v>195</v>
      </c>
      <c r="B42" s="113" t="s">
        <v>196</v>
      </c>
      <c r="C42" s="83">
        <f>C31-SUM(C37:C41,C33)</f>
        <v>0</v>
      </c>
      <c r="D42" s="83">
        <f>D31-SUM(D37:D41,D33)</f>
        <v>473</v>
      </c>
      <c r="E42" s="83">
        <v>4</v>
      </c>
      <c r="F42" s="83">
        <v>112</v>
      </c>
    </row>
    <row r="43" spans="1:10" s="109" customFormat="1" ht="15.75">
      <c r="A43" s="106" t="s">
        <v>56</v>
      </c>
      <c r="B43" s="113" t="s">
        <v>197</v>
      </c>
      <c r="C43" s="83"/>
      <c r="D43" s="83"/>
      <c r="E43" s="83"/>
      <c r="F43" s="83"/>
    </row>
    <row r="44" spans="1:10" s="109" customFormat="1" ht="15.75">
      <c r="A44" s="106" t="s">
        <v>58</v>
      </c>
      <c r="B44" s="113" t="s">
        <v>198</v>
      </c>
      <c r="C44" s="83"/>
      <c r="D44" s="83"/>
      <c r="E44" s="83"/>
      <c r="F44" s="83"/>
    </row>
    <row r="45" spans="1:10" ht="15.75">
      <c r="A45" s="100" t="s">
        <v>199</v>
      </c>
      <c r="B45" s="105">
        <v>3</v>
      </c>
      <c r="C45" s="81"/>
      <c r="D45" s="81">
        <f>1113+C45</f>
        <v>1113</v>
      </c>
      <c r="E45" s="81">
        <v>0</v>
      </c>
      <c r="F45" s="81">
        <v>182698</v>
      </c>
      <c r="G45" s="90"/>
      <c r="H45" s="90"/>
      <c r="I45" s="90"/>
      <c r="J45" s="90"/>
    </row>
    <row r="46" spans="1:10" ht="31.5">
      <c r="A46" s="100" t="s">
        <v>200</v>
      </c>
      <c r="B46" s="105">
        <v>4</v>
      </c>
      <c r="C46" s="81">
        <f>19036+718338</f>
        <v>737374</v>
      </c>
      <c r="D46" s="81">
        <f>937830+8486135</f>
        <v>9423965</v>
      </c>
      <c r="E46" s="81">
        <v>887171</v>
      </c>
      <c r="F46" s="81">
        <v>7194081</v>
      </c>
      <c r="G46" s="90"/>
      <c r="H46" s="90"/>
      <c r="I46" s="90"/>
      <c r="J46" s="90"/>
    </row>
    <row r="47" spans="1:10" ht="15.75">
      <c r="A47" s="100" t="s">
        <v>201</v>
      </c>
      <c r="B47" s="105">
        <v>5</v>
      </c>
      <c r="C47" s="81"/>
      <c r="D47" s="81">
        <v>1587</v>
      </c>
      <c r="E47" s="81">
        <v>0</v>
      </c>
      <c r="F47" s="81">
        <v>331</v>
      </c>
      <c r="G47" s="90"/>
      <c r="H47" s="90"/>
      <c r="I47" s="90"/>
      <c r="J47" s="90"/>
    </row>
    <row r="48" spans="1:10" ht="15.75">
      <c r="A48" s="100" t="s">
        <v>202</v>
      </c>
      <c r="B48" s="105">
        <v>6</v>
      </c>
      <c r="C48" s="81">
        <f>761487-718338</f>
        <v>43149</v>
      </c>
      <c r="D48" s="81">
        <f>9773794-8486135</f>
        <v>1287659</v>
      </c>
      <c r="E48" s="81">
        <v>197036</v>
      </c>
      <c r="F48" s="81">
        <v>6492951</v>
      </c>
      <c r="G48" s="90"/>
      <c r="H48" s="90"/>
      <c r="I48" s="90"/>
    </row>
    <row r="49" spans="1:10" ht="15.75">
      <c r="A49" s="100" t="s">
        <v>203</v>
      </c>
      <c r="B49" s="105">
        <v>7</v>
      </c>
      <c r="C49" s="81"/>
      <c r="D49" s="81"/>
      <c r="E49" s="81"/>
      <c r="F49" s="81"/>
    </row>
    <row r="50" spans="1:10" ht="15.75">
      <c r="A50" s="100" t="s">
        <v>204</v>
      </c>
      <c r="B50" s="105">
        <v>8</v>
      </c>
      <c r="C50" s="81">
        <v>464</v>
      </c>
      <c r="D50" s="81">
        <f>C50</f>
        <v>464</v>
      </c>
      <c r="E50" s="81"/>
      <c r="F50" s="81"/>
    </row>
    <row r="51" spans="1:10" ht="15.75">
      <c r="A51" s="100" t="s">
        <v>205</v>
      </c>
      <c r="B51" s="105">
        <v>9</v>
      </c>
      <c r="C51" s="81"/>
      <c r="D51" s="81"/>
      <c r="E51" s="81"/>
      <c r="F51" s="81"/>
    </row>
    <row r="52" spans="1:10" ht="15.75">
      <c r="A52" s="100" t="s">
        <v>206</v>
      </c>
      <c r="B52" s="105">
        <v>10</v>
      </c>
      <c r="C52" s="81"/>
      <c r="D52" s="81"/>
      <c r="E52" s="81"/>
      <c r="F52" s="81"/>
    </row>
    <row r="53" spans="1:10" ht="15.75">
      <c r="A53" s="100" t="s">
        <v>20</v>
      </c>
      <c r="B53" s="105"/>
      <c r="C53" s="81"/>
      <c r="D53" s="81"/>
      <c r="E53" s="81"/>
      <c r="F53" s="81"/>
      <c r="I53" s="90"/>
    </row>
    <row r="54" spans="1:10" ht="15.75">
      <c r="A54" s="100" t="s">
        <v>207</v>
      </c>
      <c r="B54" s="105" t="s">
        <v>208</v>
      </c>
      <c r="C54" s="81"/>
      <c r="D54" s="81"/>
      <c r="E54" s="81"/>
      <c r="F54" s="81"/>
    </row>
    <row r="55" spans="1:10" ht="15.75">
      <c r="A55" s="100" t="s">
        <v>209</v>
      </c>
      <c r="B55" s="105" t="s">
        <v>210</v>
      </c>
      <c r="C55" s="81"/>
      <c r="D55" s="81"/>
      <c r="E55" s="81"/>
      <c r="F55" s="81"/>
    </row>
    <row r="56" spans="1:10" ht="15.75">
      <c r="A56" s="100" t="s">
        <v>211</v>
      </c>
      <c r="B56" s="105" t="s">
        <v>212</v>
      </c>
      <c r="C56" s="81"/>
      <c r="D56" s="81"/>
      <c r="E56" s="81"/>
      <c r="F56" s="81"/>
    </row>
    <row r="57" spans="1:10" ht="15.75">
      <c r="A57" s="100" t="s">
        <v>213</v>
      </c>
      <c r="B57" s="105" t="s">
        <v>214</v>
      </c>
      <c r="C57" s="81"/>
      <c r="D57" s="81"/>
      <c r="E57" s="81"/>
      <c r="F57" s="81"/>
    </row>
    <row r="58" spans="1:10" ht="31.5">
      <c r="A58" s="100" t="s">
        <v>215</v>
      </c>
      <c r="B58" s="105">
        <v>11</v>
      </c>
      <c r="C58" s="81">
        <f>ROUND([3]оборотка!D12/1000,0)</f>
        <v>51</v>
      </c>
      <c r="D58" s="81">
        <v>2700</v>
      </c>
      <c r="E58" s="81">
        <v>0</v>
      </c>
      <c r="F58" s="81">
        <v>5149</v>
      </c>
    </row>
    <row r="59" spans="1:10" ht="15.75">
      <c r="A59" s="100" t="s">
        <v>216</v>
      </c>
      <c r="B59" s="114" t="s">
        <v>217</v>
      </c>
      <c r="C59" s="81"/>
      <c r="D59" s="81"/>
      <c r="E59" s="81"/>
      <c r="F59" s="81"/>
    </row>
    <row r="60" spans="1:10" ht="15.75">
      <c r="A60" s="115" t="s">
        <v>218</v>
      </c>
      <c r="B60" s="114" t="s">
        <v>219</v>
      </c>
      <c r="C60" s="87">
        <f>C12+C31+C45+C46+C47+C48+C49+C50+C51+C52+C58+C59</f>
        <v>872113</v>
      </c>
      <c r="D60" s="87">
        <f t="shared" ref="D60:F60" si="0">D12+D31+D45+D46+D47+D48+D49+D50+D51+D52+D58+D59</f>
        <v>11861255</v>
      </c>
      <c r="E60" s="87">
        <f t="shared" si="0"/>
        <v>1182820</v>
      </c>
      <c r="F60" s="87">
        <f t="shared" si="0"/>
        <v>14741842</v>
      </c>
    </row>
    <row r="61" spans="1:10" ht="15.75">
      <c r="A61" s="115"/>
      <c r="B61" s="114"/>
      <c r="C61" s="81"/>
      <c r="D61" s="81"/>
      <c r="E61" s="81"/>
      <c r="F61" s="81"/>
    </row>
    <row r="62" spans="1:10" ht="15.75">
      <c r="A62" s="100" t="s">
        <v>220</v>
      </c>
      <c r="B62" s="114">
        <v>14</v>
      </c>
      <c r="C62" s="82">
        <f>SUM(C64:C67)</f>
        <v>762</v>
      </c>
      <c r="D62" s="82">
        <f t="shared" ref="D62:F62" si="1">SUM(D64:D67)</f>
        <v>4371</v>
      </c>
      <c r="E62" s="82">
        <f t="shared" si="1"/>
        <v>0</v>
      </c>
      <c r="F62" s="82">
        <f t="shared" si="1"/>
        <v>0</v>
      </c>
      <c r="G62" s="104"/>
      <c r="H62" s="104"/>
      <c r="I62" s="104"/>
      <c r="J62" s="104"/>
    </row>
    <row r="63" spans="1:10" ht="15.75">
      <c r="A63" s="100" t="s">
        <v>20</v>
      </c>
      <c r="B63" s="114"/>
      <c r="C63" s="82"/>
      <c r="D63" s="82"/>
      <c r="E63" s="82"/>
      <c r="F63" s="82"/>
    </row>
    <row r="64" spans="1:10" ht="15.75">
      <c r="A64" s="100" t="s">
        <v>221</v>
      </c>
      <c r="B64" s="114" t="s">
        <v>222</v>
      </c>
      <c r="C64" s="88"/>
      <c r="D64" s="88"/>
      <c r="E64" s="88"/>
      <c r="F64" s="88"/>
    </row>
    <row r="65" spans="1:10" ht="15.75">
      <c r="A65" s="100" t="s">
        <v>223</v>
      </c>
      <c r="B65" s="114" t="s">
        <v>224</v>
      </c>
      <c r="C65" s="82"/>
      <c r="D65" s="82"/>
      <c r="E65" s="82"/>
      <c r="F65" s="82"/>
    </row>
    <row r="66" spans="1:10" ht="15.75">
      <c r="A66" s="100" t="s">
        <v>225</v>
      </c>
      <c r="B66" s="114" t="s">
        <v>226</v>
      </c>
      <c r="C66" s="82"/>
      <c r="D66" s="82"/>
      <c r="E66" s="82"/>
      <c r="F66" s="82"/>
    </row>
    <row r="67" spans="1:10" ht="15.75">
      <c r="A67" s="100" t="s">
        <v>227</v>
      </c>
      <c r="B67" s="114" t="s">
        <v>228</v>
      </c>
      <c r="C67" s="82">
        <v>762</v>
      </c>
      <c r="D67" s="82">
        <v>4371</v>
      </c>
      <c r="E67" s="82"/>
      <c r="F67" s="82"/>
    </row>
    <row r="68" spans="1:10" ht="15.75">
      <c r="A68" s="100" t="s">
        <v>229</v>
      </c>
      <c r="B68" s="114">
        <v>15</v>
      </c>
      <c r="C68" s="82">
        <v>3146</v>
      </c>
      <c r="D68" s="82">
        <v>30438</v>
      </c>
      <c r="E68" s="82">
        <v>2564</v>
      </c>
      <c r="F68" s="82">
        <v>32874</v>
      </c>
    </row>
    <row r="69" spans="1:10" s="109" customFormat="1" ht="15.75">
      <c r="A69" s="106" t="s">
        <v>20</v>
      </c>
      <c r="B69" s="116"/>
      <c r="C69" s="85"/>
      <c r="D69" s="85"/>
      <c r="E69" s="85"/>
      <c r="F69" s="85"/>
    </row>
    <row r="70" spans="1:10" s="109" customFormat="1" ht="15.75">
      <c r="A70" s="106" t="s">
        <v>230</v>
      </c>
      <c r="B70" s="116" t="s">
        <v>41</v>
      </c>
      <c r="C70" s="85"/>
      <c r="D70" s="85"/>
      <c r="E70" s="85"/>
      <c r="F70" s="85"/>
      <c r="G70" s="108"/>
      <c r="H70" s="108"/>
      <c r="I70" s="108"/>
      <c r="J70" s="108"/>
    </row>
    <row r="71" spans="1:10" s="109" customFormat="1" ht="15.75">
      <c r="A71" s="106" t="s">
        <v>231</v>
      </c>
      <c r="B71" s="116" t="s">
        <v>47</v>
      </c>
      <c r="C71" s="85">
        <v>1063</v>
      </c>
      <c r="D71" s="85">
        <f>13194+C71</f>
        <v>14257</v>
      </c>
      <c r="E71" s="85">
        <v>1436</v>
      </c>
      <c r="F71" s="85">
        <v>16170</v>
      </c>
    </row>
    <row r="72" spans="1:10" s="109" customFormat="1" ht="15.75">
      <c r="A72" s="106" t="s">
        <v>232</v>
      </c>
      <c r="B72" s="116" t="s">
        <v>49</v>
      </c>
      <c r="C72" s="85">
        <v>152</v>
      </c>
      <c r="D72" s="85">
        <f>2176+C72</f>
        <v>2328</v>
      </c>
      <c r="E72" s="85">
        <v>151</v>
      </c>
      <c r="F72" s="85">
        <v>1696</v>
      </c>
    </row>
    <row r="73" spans="1:10" s="109" customFormat="1" ht="15.75">
      <c r="A73" s="106" t="s">
        <v>233</v>
      </c>
      <c r="B73" s="116" t="s">
        <v>51</v>
      </c>
      <c r="C73" s="85"/>
      <c r="D73" s="85">
        <f>130+C73</f>
        <v>130</v>
      </c>
      <c r="E73" s="85">
        <v>30</v>
      </c>
      <c r="F73" s="85">
        <v>171</v>
      </c>
    </row>
    <row r="74" spans="1:10" s="109" customFormat="1" ht="15.75">
      <c r="A74" s="106" t="s">
        <v>234</v>
      </c>
      <c r="B74" s="116" t="s">
        <v>53</v>
      </c>
      <c r="C74" s="85">
        <v>1014</v>
      </c>
      <c r="D74" s="85">
        <f>557+C74</f>
        <v>1571</v>
      </c>
      <c r="E74" s="85"/>
      <c r="F74" s="85"/>
      <c r="G74" s="108"/>
      <c r="H74" s="108"/>
      <c r="I74" s="108"/>
      <c r="J74" s="108"/>
    </row>
    <row r="75" spans="1:10" s="109" customFormat="1" ht="15.75">
      <c r="A75" s="106" t="s">
        <v>235</v>
      </c>
      <c r="B75" s="116" t="s">
        <v>55</v>
      </c>
      <c r="C75" s="85">
        <f>C68-SUM(C70:C74)</f>
        <v>917</v>
      </c>
      <c r="D75" s="85">
        <f>D68-SUM(D70:D74)</f>
        <v>12152</v>
      </c>
      <c r="E75" s="85">
        <v>947</v>
      </c>
      <c r="F75" s="85">
        <v>14837</v>
      </c>
    </row>
    <row r="76" spans="1:10" ht="15.75">
      <c r="A76" s="100" t="s">
        <v>236</v>
      </c>
      <c r="B76" s="114">
        <v>16</v>
      </c>
      <c r="C76" s="82">
        <f>SUM(C78:C82)</f>
        <v>0</v>
      </c>
      <c r="D76" s="82">
        <f t="shared" ref="D76" si="2">SUM(D78:D82)</f>
        <v>0</v>
      </c>
      <c r="E76" s="82">
        <v>0</v>
      </c>
      <c r="F76" s="82">
        <v>0</v>
      </c>
    </row>
    <row r="77" spans="1:10" ht="15.75">
      <c r="A77" s="100" t="s">
        <v>20</v>
      </c>
      <c r="B77" s="114"/>
      <c r="C77" s="82"/>
      <c r="D77" s="82"/>
      <c r="E77" s="82"/>
      <c r="F77" s="82"/>
    </row>
    <row r="78" spans="1:10" ht="15.75">
      <c r="A78" s="100" t="s">
        <v>237</v>
      </c>
      <c r="B78" s="114" t="s">
        <v>65</v>
      </c>
      <c r="C78" s="82"/>
      <c r="D78" s="82"/>
      <c r="E78" s="82"/>
      <c r="F78" s="82"/>
    </row>
    <row r="79" spans="1:10" ht="15.75">
      <c r="A79" s="100" t="s">
        <v>238</v>
      </c>
      <c r="B79" s="114" t="s">
        <v>67</v>
      </c>
      <c r="C79" s="82"/>
      <c r="D79" s="82"/>
      <c r="E79" s="82"/>
      <c r="F79" s="82"/>
    </row>
    <row r="80" spans="1:10" ht="15.75">
      <c r="A80" s="100" t="s">
        <v>239</v>
      </c>
      <c r="B80" s="114" t="s">
        <v>69</v>
      </c>
      <c r="C80" s="82"/>
      <c r="D80" s="82"/>
      <c r="E80" s="82"/>
      <c r="F80" s="82"/>
    </row>
    <row r="81" spans="1:10" ht="15.75">
      <c r="A81" s="100" t="s">
        <v>240</v>
      </c>
      <c r="B81" s="114" t="s">
        <v>71</v>
      </c>
      <c r="C81" s="82"/>
      <c r="D81" s="82"/>
      <c r="E81" s="82"/>
      <c r="F81" s="82"/>
      <c r="G81" s="104"/>
      <c r="H81" s="104"/>
      <c r="I81" s="104"/>
      <c r="J81" s="104"/>
    </row>
    <row r="82" spans="1:10" ht="15.75">
      <c r="A82" s="100" t="s">
        <v>241</v>
      </c>
      <c r="B82" s="114" t="s">
        <v>242</v>
      </c>
      <c r="C82" s="82"/>
      <c r="D82" s="82"/>
      <c r="E82" s="82"/>
      <c r="F82" s="82"/>
    </row>
    <row r="83" spans="1:10" ht="15.75">
      <c r="A83" s="100" t="s">
        <v>243</v>
      </c>
      <c r="B83" s="114">
        <v>17</v>
      </c>
      <c r="C83" s="82"/>
      <c r="D83" s="82">
        <v>1112</v>
      </c>
      <c r="E83" s="82">
        <v>535</v>
      </c>
      <c r="F83" s="82">
        <v>8737571</v>
      </c>
    </row>
    <row r="84" spans="1:10" ht="31.5">
      <c r="A84" s="100" t="s">
        <v>244</v>
      </c>
      <c r="B84" s="114">
        <v>18</v>
      </c>
      <c r="C84" s="82">
        <f>36409+695283-1</f>
        <v>731691</v>
      </c>
      <c r="D84" s="82">
        <f>479656+8469282</f>
        <v>8948938</v>
      </c>
      <c r="E84" s="82">
        <v>909170</v>
      </c>
      <c r="F84" s="82">
        <v>8054451</v>
      </c>
      <c r="I84" s="117"/>
    </row>
    <row r="85" spans="1:10" ht="15.75">
      <c r="A85" s="100" t="s">
        <v>245</v>
      </c>
      <c r="B85" s="114">
        <v>19</v>
      </c>
      <c r="C85" s="82"/>
      <c r="D85" s="82">
        <v>2172</v>
      </c>
      <c r="E85" s="82">
        <v>6</v>
      </c>
      <c r="F85" s="82">
        <v>139746</v>
      </c>
      <c r="I85" s="117"/>
    </row>
    <row r="86" spans="1:10" ht="15.75">
      <c r="A86" s="100" t="s">
        <v>246</v>
      </c>
      <c r="B86" s="114">
        <v>20</v>
      </c>
      <c r="C86" s="82">
        <f>728677-695283</f>
        <v>33394</v>
      </c>
      <c r="D86" s="82">
        <f>9786840-8469282</f>
        <v>1317558</v>
      </c>
      <c r="E86" s="82">
        <v>326796</v>
      </c>
      <c r="F86" s="82">
        <v>6817908</v>
      </c>
      <c r="I86" s="117"/>
    </row>
    <row r="87" spans="1:10" ht="15.75">
      <c r="A87" s="100" t="s">
        <v>247</v>
      </c>
      <c r="B87" s="114">
        <v>21</v>
      </c>
      <c r="C87" s="82"/>
      <c r="D87" s="82"/>
      <c r="E87" s="82"/>
      <c r="F87" s="82"/>
      <c r="I87" s="117"/>
    </row>
    <row r="88" spans="1:10" ht="15.75">
      <c r="A88" s="100" t="s">
        <v>248</v>
      </c>
      <c r="B88" s="114">
        <v>22</v>
      </c>
      <c r="C88" s="82">
        <v>7</v>
      </c>
      <c r="D88" s="82">
        <v>59</v>
      </c>
      <c r="E88" s="82"/>
      <c r="F88" s="82"/>
    </row>
    <row r="89" spans="1:10" ht="15.75">
      <c r="A89" s="100" t="s">
        <v>249</v>
      </c>
      <c r="B89" s="114">
        <v>23</v>
      </c>
      <c r="C89" s="82"/>
      <c r="D89" s="82"/>
      <c r="E89" s="82"/>
      <c r="F89" s="82"/>
    </row>
    <row r="90" spans="1:10" ht="15.75">
      <c r="A90" s="100" t="s">
        <v>250</v>
      </c>
      <c r="B90" s="114">
        <v>24</v>
      </c>
      <c r="C90" s="82"/>
      <c r="D90" s="82"/>
      <c r="E90" s="82"/>
      <c r="F90" s="82"/>
    </row>
    <row r="91" spans="1:10" ht="15.75">
      <c r="A91" s="100" t="s">
        <v>20</v>
      </c>
      <c r="B91" s="114"/>
      <c r="C91" s="82"/>
      <c r="D91" s="82"/>
      <c r="E91" s="82"/>
      <c r="F91" s="82"/>
    </row>
    <row r="92" spans="1:10" ht="15.75">
      <c r="A92" s="100" t="s">
        <v>207</v>
      </c>
      <c r="B92" s="114" t="s">
        <v>251</v>
      </c>
      <c r="C92" s="82"/>
      <c r="D92" s="82"/>
      <c r="E92" s="82"/>
      <c r="F92" s="82"/>
    </row>
    <row r="93" spans="1:10" ht="15.75">
      <c r="A93" s="100" t="s">
        <v>209</v>
      </c>
      <c r="B93" s="114" t="s">
        <v>252</v>
      </c>
      <c r="C93" s="82"/>
      <c r="D93" s="82"/>
      <c r="E93" s="82"/>
      <c r="F93" s="82"/>
    </row>
    <row r="94" spans="1:10" ht="15.75">
      <c r="A94" s="100" t="s">
        <v>211</v>
      </c>
      <c r="B94" s="114" t="s">
        <v>253</v>
      </c>
      <c r="C94" s="82"/>
      <c r="D94" s="82"/>
      <c r="E94" s="82"/>
      <c r="F94" s="82"/>
    </row>
    <row r="95" spans="1:10" ht="15.75">
      <c r="A95" s="100" t="s">
        <v>213</v>
      </c>
      <c r="B95" s="114" t="s">
        <v>254</v>
      </c>
      <c r="C95" s="82"/>
      <c r="D95" s="82"/>
      <c r="E95" s="82"/>
      <c r="F95" s="82"/>
    </row>
    <row r="96" spans="1:10" ht="31.5">
      <c r="A96" s="100" t="s">
        <v>255</v>
      </c>
      <c r="B96" s="114">
        <v>25</v>
      </c>
      <c r="C96" s="82">
        <v>4188</v>
      </c>
      <c r="D96" s="82">
        <v>4188</v>
      </c>
      <c r="E96" s="82"/>
      <c r="F96" s="82"/>
    </row>
    <row r="97" spans="1:12" ht="15.75">
      <c r="A97" s="100" t="s">
        <v>256</v>
      </c>
      <c r="B97" s="114">
        <v>26</v>
      </c>
      <c r="C97" s="82">
        <v>46842</v>
      </c>
      <c r="D97" s="82">
        <v>291665</v>
      </c>
      <c r="E97" s="82">
        <v>284996</v>
      </c>
      <c r="F97" s="82">
        <v>902876</v>
      </c>
    </row>
    <row r="98" spans="1:12" s="109" customFormat="1" ht="15.75">
      <c r="A98" s="106" t="s">
        <v>20</v>
      </c>
      <c r="B98" s="116"/>
      <c r="C98" s="85"/>
      <c r="D98" s="85"/>
      <c r="E98" s="85"/>
      <c r="F98" s="85"/>
    </row>
    <row r="99" spans="1:12" s="109" customFormat="1" ht="15.75">
      <c r="A99" s="106" t="s">
        <v>257</v>
      </c>
      <c r="B99" s="116" t="s">
        <v>258</v>
      </c>
      <c r="C99" s="85">
        <v>33173</v>
      </c>
      <c r="D99" s="85">
        <f>152517+C99</f>
        <v>185690</v>
      </c>
      <c r="E99" s="85">
        <v>12792</v>
      </c>
      <c r="F99" s="85">
        <v>238891</v>
      </c>
    </row>
    <row r="100" spans="1:12" s="109" customFormat="1" ht="15.75">
      <c r="A100" s="106" t="s">
        <v>259</v>
      </c>
      <c r="B100" s="116" t="s">
        <v>260</v>
      </c>
      <c r="C100" s="85"/>
      <c r="D100" s="85"/>
      <c r="E100" s="85"/>
      <c r="F100" s="85"/>
    </row>
    <row r="101" spans="1:12" s="109" customFormat="1" ht="15.75">
      <c r="A101" s="106" t="s">
        <v>261</v>
      </c>
      <c r="B101" s="116" t="s">
        <v>262</v>
      </c>
      <c r="C101" s="85">
        <f>C97-C99-C102-C103-C104</f>
        <v>7869</v>
      </c>
      <c r="D101" s="85">
        <f>D97-D99-D102-D103-D104</f>
        <v>78836</v>
      </c>
      <c r="E101" s="85">
        <f>E97-E99-E102-E103-E104</f>
        <v>269813</v>
      </c>
      <c r="F101" s="85">
        <f>F97-F99-F102-F103-F104</f>
        <v>630971</v>
      </c>
    </row>
    <row r="102" spans="1:12" s="109" customFormat="1" ht="15.75">
      <c r="A102" s="106" t="s">
        <v>263</v>
      </c>
      <c r="B102" s="116" t="s">
        <v>264</v>
      </c>
      <c r="C102" s="85">
        <v>89</v>
      </c>
      <c r="D102" s="85">
        <f>538+C102</f>
        <v>627</v>
      </c>
      <c r="E102" s="85">
        <v>44</v>
      </c>
      <c r="F102" s="85">
        <v>691</v>
      </c>
    </row>
    <row r="103" spans="1:12" s="109" customFormat="1" ht="31.5">
      <c r="A103" s="106" t="s">
        <v>265</v>
      </c>
      <c r="B103" s="116" t="s">
        <v>266</v>
      </c>
      <c r="C103" s="85">
        <v>5484</v>
      </c>
      <c r="D103" s="85">
        <f>20801+C103</f>
        <v>26285</v>
      </c>
      <c r="E103" s="85">
        <v>2347</v>
      </c>
      <c r="F103" s="85">
        <v>30622</v>
      </c>
    </row>
    <row r="104" spans="1:12" s="109" customFormat="1" ht="15.75">
      <c r="A104" s="106" t="s">
        <v>267</v>
      </c>
      <c r="B104" s="116" t="s">
        <v>268</v>
      </c>
      <c r="C104" s="85">
        <v>227</v>
      </c>
      <c r="D104" s="85">
        <v>227</v>
      </c>
      <c r="E104" s="85"/>
      <c r="F104" s="85">
        <v>1701</v>
      </c>
    </row>
    <row r="105" spans="1:12" ht="15.75">
      <c r="A105" s="118" t="s">
        <v>269</v>
      </c>
      <c r="B105" s="119" t="s">
        <v>270</v>
      </c>
      <c r="C105" s="82"/>
      <c r="D105" s="82"/>
      <c r="E105" s="82"/>
      <c r="F105" s="82"/>
    </row>
    <row r="106" spans="1:12" ht="15.75">
      <c r="A106" s="120" t="s">
        <v>271</v>
      </c>
      <c r="B106" s="119" t="s">
        <v>272</v>
      </c>
      <c r="C106" s="87">
        <f>C62+C68+C76+C83+C84+C85+C86+C87+C88+C89+C90+C96+C97+C105</f>
        <v>820030</v>
      </c>
      <c r="D106" s="87">
        <f>D62+D68+D76+D83+D84+D85+D86+D87+D88+D89+D90+D96+D97+D105</f>
        <v>10600501</v>
      </c>
      <c r="E106" s="87">
        <f>E62+E68+E76+E83+E84+E85+E86+E87+E88+E89+E90+E96+E97+E105</f>
        <v>1524067</v>
      </c>
      <c r="F106" s="87">
        <f>F62+F68+F76+F83+F84+F85+F86+F87+F88+F89+F90+F96+F97+F105</f>
        <v>24685426</v>
      </c>
    </row>
    <row r="107" spans="1:12" ht="15.75">
      <c r="A107" s="118"/>
      <c r="B107" s="119"/>
      <c r="C107" s="89"/>
      <c r="D107" s="89"/>
      <c r="E107" s="89"/>
      <c r="F107" s="89"/>
    </row>
    <row r="108" spans="1:12" ht="15.75">
      <c r="A108" s="120" t="s">
        <v>273</v>
      </c>
      <c r="B108" s="119" t="s">
        <v>274</v>
      </c>
      <c r="C108" s="87">
        <f>C60-C106</f>
        <v>52083</v>
      </c>
      <c r="D108" s="87">
        <f>D60-D106</f>
        <v>1260754</v>
      </c>
      <c r="E108" s="87">
        <f>E60-E106</f>
        <v>-341247</v>
      </c>
      <c r="F108" s="87">
        <f>F60-F106</f>
        <v>-9943584</v>
      </c>
    </row>
    <row r="109" spans="1:12" ht="15.75">
      <c r="A109" s="118"/>
      <c r="B109" s="119"/>
      <c r="C109" s="89"/>
      <c r="D109" s="89"/>
      <c r="E109" s="89"/>
      <c r="F109" s="89"/>
    </row>
    <row r="110" spans="1:12" ht="15.75">
      <c r="A110" s="118" t="s">
        <v>275</v>
      </c>
      <c r="B110" s="119" t="s">
        <v>276</v>
      </c>
      <c r="C110" s="82">
        <v>-1637</v>
      </c>
      <c r="D110" s="82">
        <f>576+C110</f>
        <v>-1061</v>
      </c>
      <c r="E110" s="82">
        <v>902</v>
      </c>
      <c r="F110" s="82">
        <v>1213</v>
      </c>
    </row>
    <row r="111" spans="1:12" ht="15.75">
      <c r="A111" s="118"/>
      <c r="B111" s="119"/>
      <c r="C111" s="89"/>
      <c r="D111" s="89"/>
      <c r="E111" s="89"/>
      <c r="F111" s="89"/>
    </row>
    <row r="112" spans="1:12" ht="15.75">
      <c r="A112" s="120" t="s">
        <v>277</v>
      </c>
      <c r="B112" s="119" t="s">
        <v>278</v>
      </c>
      <c r="C112" s="87">
        <f>C108-C110</f>
        <v>53720</v>
      </c>
      <c r="D112" s="87">
        <f>D108-D110</f>
        <v>1261815</v>
      </c>
      <c r="E112" s="87">
        <f>E108-E110</f>
        <v>-342149</v>
      </c>
      <c r="F112" s="87">
        <f>F108-F110</f>
        <v>-9944797</v>
      </c>
      <c r="H112" s="121"/>
      <c r="I112" s="121"/>
      <c r="J112" s="121"/>
      <c r="K112" s="122"/>
      <c r="L112" s="121"/>
    </row>
    <row r="113" spans="1:8" ht="15.75">
      <c r="A113" s="118" t="s">
        <v>279</v>
      </c>
      <c r="B113" s="119" t="s">
        <v>280</v>
      </c>
      <c r="C113" s="89"/>
      <c r="D113" s="89"/>
      <c r="E113" s="89"/>
      <c r="F113" s="89"/>
    </row>
    <row r="114" spans="1:8" ht="15.75">
      <c r="A114" s="118"/>
      <c r="B114" s="119"/>
      <c r="C114" s="89"/>
      <c r="D114" s="89"/>
      <c r="E114" s="89"/>
      <c r="F114" s="89"/>
    </row>
    <row r="115" spans="1:8" ht="15.75">
      <c r="A115" s="120" t="s">
        <v>281</v>
      </c>
      <c r="B115" s="119" t="s">
        <v>282</v>
      </c>
      <c r="C115" s="87">
        <f>C112+C113</f>
        <v>53720</v>
      </c>
      <c r="D115" s="87">
        <f t="shared" ref="D115:F115" si="3">D112+D113</f>
        <v>1261815</v>
      </c>
      <c r="E115" s="87">
        <f t="shared" si="3"/>
        <v>-342149</v>
      </c>
      <c r="F115" s="87">
        <f t="shared" si="3"/>
        <v>-9944797</v>
      </c>
      <c r="H115" s="90"/>
    </row>
    <row r="116" spans="1:8">
      <c r="D116" s="90">
        <f>D115-ф1!C113</f>
        <v>0</v>
      </c>
    </row>
    <row r="117" spans="1:8">
      <c r="A117" s="145" t="s">
        <v>146</v>
      </c>
      <c r="B117" s="145"/>
      <c r="C117" s="145"/>
      <c r="D117" s="145"/>
      <c r="E117" s="145"/>
      <c r="F117" s="145"/>
      <c r="H117" s="90"/>
    </row>
    <row r="118" spans="1:8">
      <c r="A118" s="123"/>
      <c r="B118" s="123"/>
      <c r="C118" s="123"/>
      <c r="D118" s="123"/>
      <c r="E118" s="123"/>
      <c r="F118" s="123"/>
      <c r="H118" s="90"/>
    </row>
    <row r="120" spans="1:8">
      <c r="H120" s="90"/>
    </row>
    <row r="121" spans="1:8" s="126" customFormat="1" ht="15.75">
      <c r="A121" s="124" t="str">
        <f>ф1!A122</f>
        <v>Председатель Правления _________________________Колдасов Е.Т.</v>
      </c>
      <c r="B121" s="125"/>
      <c r="C121" s="91"/>
      <c r="D121" s="92"/>
      <c r="F121" s="127"/>
    </row>
    <row r="122" spans="1:8" s="126" customFormat="1" ht="15.75">
      <c r="A122" s="124"/>
      <c r="B122" s="125"/>
      <c r="C122" s="91"/>
      <c r="D122" s="92"/>
    </row>
    <row r="123" spans="1:8" s="126" customFormat="1" ht="15.75">
      <c r="A123" s="124" t="str">
        <f>ф1!A124</f>
        <v>Главный бухгалтер  ______________________________Сатпаева Ш.К.</v>
      </c>
      <c r="B123" s="125"/>
      <c r="C123" s="91"/>
      <c r="D123" s="92"/>
    </row>
    <row r="124" spans="1:8">
      <c r="A124" s="128"/>
      <c r="B124" s="129"/>
      <c r="C124" s="93"/>
      <c r="D124" s="93"/>
    </row>
    <row r="125" spans="1:8">
      <c r="A125" s="128"/>
      <c r="B125" s="93"/>
      <c r="C125" s="93"/>
      <c r="D125" s="93"/>
    </row>
    <row r="126" spans="1:8">
      <c r="A126" s="130" t="s">
        <v>149</v>
      </c>
      <c r="B126" s="129"/>
      <c r="C126" s="93"/>
      <c r="D126" s="93"/>
    </row>
    <row r="127" spans="1:8">
      <c r="A127" s="131" t="str">
        <f>ф1!A129</f>
        <v>355-01-02 (вн.206)</v>
      </c>
      <c r="B127" s="129"/>
      <c r="C127" s="93"/>
      <c r="D127" s="93"/>
    </row>
    <row r="128" spans="1:8">
      <c r="A128" s="130" t="s">
        <v>151</v>
      </c>
      <c r="B128" s="93"/>
      <c r="C128" s="93"/>
      <c r="D128" s="93"/>
    </row>
    <row r="129" spans="1:1">
      <c r="A129" s="132"/>
    </row>
    <row r="130" spans="1:1">
      <c r="A130" s="132"/>
    </row>
    <row r="131" spans="1:1">
      <c r="A131" s="132"/>
    </row>
  </sheetData>
  <mergeCells count="6">
    <mergeCell ref="A117:F117"/>
    <mergeCell ref="E1:F1"/>
    <mergeCell ref="A3:F3"/>
    <mergeCell ref="A4:F4"/>
    <mergeCell ref="A5:F5"/>
    <mergeCell ref="A6:F6"/>
  </mergeCells>
  <pageMargins left="0.74803149606299213" right="0.31496062992125984" top="0.55118110236220474" bottom="0.65" header="0.51181102362204722" footer="0.26"/>
  <pageSetup paperSize="9" scale="50" fitToHeight="2" orientation="portrait" r:id="rId1"/>
  <headerFooter alignWithMargins="0">
    <oddFooter>&amp;R&amp;P</oddFooter>
  </headerFooter>
  <rowBreaks count="1" manualBreakCount="1">
    <brk id="8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ф1</vt:lpstr>
      <vt:lpstr>ф2</vt:lpstr>
      <vt:lpstr>ф1!Заголовки_для_печати</vt:lpstr>
      <vt:lpstr>ф2!Заголовки_для_печати</vt:lpstr>
      <vt:lpstr>ф1!Область_печати</vt:lpstr>
      <vt:lpstr>ф2!Область_печати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s_satpayeva</dc:creator>
  <cp:lastModifiedBy>sh_satpayeva</cp:lastModifiedBy>
  <cp:lastPrinted>2018-01-10T09:17:44Z</cp:lastPrinted>
  <dcterms:created xsi:type="dcterms:W3CDTF">2018-01-10T09:01:42Z</dcterms:created>
  <dcterms:modified xsi:type="dcterms:W3CDTF">2018-01-10T10:26:04Z</dcterms:modified>
</cp:coreProperties>
</file>