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18\03 кв 2018\"/>
    </mc:Choice>
  </mc:AlternateContent>
  <xr:revisionPtr revIDLastSave="0" documentId="8_{59C2AB43-9237-4A1F-89F4-E72696A3F4E4}" xr6:coauthVersionLast="31" xr6:coauthVersionMax="31" xr10:uidLastSave="{00000000-0000-0000-0000-000000000000}"/>
  <bookViews>
    <workbookView xWindow="0" yWindow="0" windowWidth="28800" windowHeight="12225" xr2:uid="{1EB1B4FA-374F-429A-A21F-46C1F3A593E7}"/>
  </bookViews>
  <sheets>
    <sheet name="ф1" sheetId="1" r:id="rId1"/>
    <sheet name="ф2" sheetId="2" r:id="rId2"/>
  </sheets>
  <externalReferences>
    <externalReference r:id="rId3"/>
    <externalReference r:id="rId4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0__">#REF!</definedName>
    <definedName name="__mdDATAempty_t1__">'[1]ПРИЛ2ф1-2-3-4-5'!#REF!</definedName>
    <definedName name="__mdDATAempty_t3__">#REF!</definedName>
    <definedName name="__mdDATAmain__">#REF!</definedName>
    <definedName name="__mdDATAshow_1_1__">'[1]ПРИЛ2ф1-2-3-4-5'!#REF!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'[1]ПРИЛ2ф1-2-3-4-5'!#REF!</definedName>
    <definedName name="__mdDATASQL1_2__">'[1]ПРИЛ2ф1-2-3-4-5'!#REF!</definedName>
    <definedName name="__mdDATASQL1_2g__">'[1]ПРИЛ2ф1-2-3-4-5'!#REF!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[2]прил4!#REF!</definedName>
    <definedName name="kbcnb">[2]прил3!#REF!</definedName>
    <definedName name="o">#REF!</definedName>
    <definedName name="q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ф1!$A$1:$D$128</definedName>
    <definedName name="_xlnm.Print_Area" localSheetId="1">ф2!$A$1:$F$123</definedName>
    <definedName name="ф77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2" i="2" l="1"/>
  <c r="A118" i="2"/>
  <c r="A116" i="2"/>
  <c r="D107" i="2"/>
  <c r="F105" i="2"/>
  <c r="E105" i="2"/>
  <c r="D102" i="2"/>
  <c r="D101" i="2"/>
  <c r="C100" i="2"/>
  <c r="D98" i="2"/>
  <c r="D96" i="2"/>
  <c r="D87" i="2"/>
  <c r="C85" i="2"/>
  <c r="D85" i="2" s="1"/>
  <c r="D84" i="2"/>
  <c r="C83" i="2"/>
  <c r="D83" i="2" s="1"/>
  <c r="D82" i="2"/>
  <c r="D75" i="2"/>
  <c r="C75" i="2"/>
  <c r="C74" i="2"/>
  <c r="D73" i="2"/>
  <c r="D72" i="2"/>
  <c r="D71" i="2"/>
  <c r="D70" i="2"/>
  <c r="D67" i="2"/>
  <c r="D66" i="2"/>
  <c r="D61" i="2"/>
  <c r="C61" i="2"/>
  <c r="F60" i="2"/>
  <c r="E60" i="2"/>
  <c r="E106" i="2" s="1"/>
  <c r="E108" i="2" s="1"/>
  <c r="E110" i="2" s="1"/>
  <c r="D58" i="2"/>
  <c r="D50" i="2"/>
  <c r="C48" i="2"/>
  <c r="D48" i="2" s="1"/>
  <c r="D47" i="2"/>
  <c r="C46" i="2"/>
  <c r="D46" i="2" s="1"/>
  <c r="D45" i="2"/>
  <c r="C42" i="2"/>
  <c r="D40" i="2"/>
  <c r="D37" i="2"/>
  <c r="D31" i="2"/>
  <c r="D30" i="2"/>
  <c r="D29" i="2"/>
  <c r="D25" i="2"/>
  <c r="D24" i="2"/>
  <c r="D22" i="2"/>
  <c r="D21" i="2"/>
  <c r="D20" i="2"/>
  <c r="D18" i="2"/>
  <c r="D16" i="2"/>
  <c r="D15" i="2"/>
  <c r="D12" i="2"/>
  <c r="B6" i="2"/>
  <c r="B4" i="2"/>
  <c r="D113" i="1"/>
  <c r="C109" i="1"/>
  <c r="C103" i="1"/>
  <c r="D95" i="1"/>
  <c r="C70" i="1"/>
  <c r="C95" i="1" s="1"/>
  <c r="D61" i="1"/>
  <c r="C38" i="1"/>
  <c r="C11" i="1"/>
  <c r="D42" i="2" l="1"/>
  <c r="D74" i="2"/>
  <c r="D105" i="2"/>
  <c r="F106" i="2"/>
  <c r="F108" i="2" s="1"/>
  <c r="F110" i="2" s="1"/>
  <c r="D100" i="2"/>
  <c r="C105" i="2"/>
  <c r="D114" i="1"/>
  <c r="C61" i="1"/>
  <c r="C113" i="1"/>
  <c r="C114" i="1" s="1"/>
  <c r="D60" i="2"/>
  <c r="C60" i="2"/>
  <c r="C106" i="2" l="1"/>
  <c r="C108" i="2" s="1"/>
  <c r="C110" i="2" s="1"/>
  <c r="D106" i="2"/>
  <c r="D108" i="2" s="1"/>
  <c r="D110" i="2" s="1"/>
  <c r="D111" i="2" s="1"/>
</calcChain>
</file>

<file path=xl/sharedStrings.xml><?xml version="1.0" encoding="utf-8"?>
<sst xmlns="http://schemas.openxmlformats.org/spreadsheetml/2006/main" count="344" uniqueCount="289">
  <si>
    <t>Приложение 10                                                                        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</si>
  <si>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</si>
  <si>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</si>
  <si>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</si>
  <si>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</si>
  <si>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октября 2018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</si>
  <si>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</si>
  <si>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</si>
  <si>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</si>
  <si>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</si>
  <si>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</si>
  <si>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</si>
  <si>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</si>
  <si>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</si>
  <si>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</si>
  <si>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</si>
  <si>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</si>
  <si>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</si>
  <si>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</si>
  <si>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</si>
  <si>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</si>
  <si>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</si>
  <si>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</si>
  <si>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</si>
  <si>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</si>
  <si>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</si>
  <si>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</si>
  <si>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имеющиеся в наличии для продажи (за вычетом резервов на обесценение)</t>
  </si>
  <si>
    <t>6.1</t>
  </si>
  <si>
    <t>Ценные бумаги, удерживаемые до погашения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</si>
  <si>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</si>
  <si>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</si>
  <si>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</si>
  <si>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</si>
  <si>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</si>
  <si>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</si>
  <si>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</si>
  <si>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</si>
  <si>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</si>
  <si>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Комиссионные вознаграждения</t>
  </si>
  <si>
    <t>от консалтинговых услуг, в том числе:</t>
  </si>
  <si>
    <t>15.1</t>
  </si>
  <si>
    <t>аффилированным лицам</t>
  </si>
  <si>
    <t>15.1.1</t>
  </si>
  <si>
    <t>прочим клиентам</t>
  </si>
  <si>
    <t>15.1.2</t>
  </si>
  <si>
    <t>от услуг представителя держателей облигаций</t>
  </si>
  <si>
    <t>15.2</t>
  </si>
  <si>
    <t>от услуг андеррайтера</t>
  </si>
  <si>
    <t>15.3</t>
  </si>
  <si>
    <t>от брокерских услуг</t>
  </si>
  <si>
    <t>15.4</t>
  </si>
  <si>
    <t>от управления активами</t>
  </si>
  <si>
    <t>15.5</t>
  </si>
  <si>
    <t>от услуг маркет-мейкера</t>
  </si>
  <si>
    <t>15.6</t>
  </si>
  <si>
    <t>от пенсионных активов</t>
  </si>
  <si>
    <t>15.7</t>
  </si>
  <si>
    <t>от инвестиционного дохода (убытка) по пенсионным активам</t>
  </si>
  <si>
    <t>15.8</t>
  </si>
  <si>
    <t>прочие</t>
  </si>
  <si>
    <t>15.9</t>
  </si>
  <si>
    <t>Производные инструменты</t>
  </si>
  <si>
    <t>16</t>
  </si>
  <si>
    <t>требования по сделке фьючерсы</t>
  </si>
  <si>
    <t>16.1</t>
  </si>
  <si>
    <t>требования по сделке форварды</t>
  </si>
  <si>
    <t>16.2</t>
  </si>
  <si>
    <t>требования по сделке опционы</t>
  </si>
  <si>
    <t>16.3</t>
  </si>
  <si>
    <t>требования по сделке свопы</t>
  </si>
  <si>
    <t>16.4</t>
  </si>
  <si>
    <t>Текущее налоговое требование</t>
  </si>
  <si>
    <t>Отложенное налоговое требование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</si>
  <si>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</si>
  <si>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</si>
  <si>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</si>
  <si>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</si>
  <si>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</si>
  <si>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</si>
  <si>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</si>
  <si>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</si>
  <si>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</si>
  <si>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</si>
  <si>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</si>
  <si>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</si>
  <si>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</si>
  <si>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29.1</t>
  </si>
  <si>
    <t>по клиринговым операциям</t>
  </si>
  <si>
    <t>29.2</t>
  </si>
  <si>
    <t>по кассовым операциям</t>
  </si>
  <si>
    <t>29.3</t>
  </si>
  <si>
    <t>по сейфовым операциям</t>
  </si>
  <si>
    <t>29.4</t>
  </si>
  <si>
    <t>по инкассации банкнот, монет и ценностей</t>
  </si>
  <si>
    <t>29.5</t>
  </si>
  <si>
    <t>по доверительным операциям</t>
  </si>
  <si>
    <t>29.6</t>
  </si>
  <si>
    <t>по услугам фондовой биржи</t>
  </si>
  <si>
    <t>29.7</t>
  </si>
  <si>
    <t>по кастодиальному обслуживанию</t>
  </si>
  <si>
    <t>29.8</t>
  </si>
  <si>
    <t>по брокерским услугам</t>
  </si>
  <si>
    <t>29.9</t>
  </si>
  <si>
    <t>по услугам центрального депозитария</t>
  </si>
  <si>
    <t>29.10</t>
  </si>
  <si>
    <t>по услугам единого регистратора</t>
  </si>
  <si>
    <t>29.11</t>
  </si>
  <si>
    <t>по услугам иных профессиональных участников рынка ценных бумаг</t>
  </si>
  <si>
    <t>29.12</t>
  </si>
  <si>
    <t>Производные финансовые инструменты</t>
  </si>
  <si>
    <t>обязательства по сделке фьючерсы</t>
  </si>
  <si>
    <t>30.1</t>
  </si>
  <si>
    <t>обязательства по сделке форварды</t>
  </si>
  <si>
    <t>30.2</t>
  </si>
  <si>
    <t>обязательства по сделке опционы</t>
  </si>
  <si>
    <t>30.3</t>
  </si>
  <si>
    <t>обязательства по сделке свопы</t>
  </si>
  <si>
    <t>30.4</t>
  </si>
  <si>
    <t>Текущее налоговое обязательство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</si>
  <si>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</si>
  <si>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</si>
  <si>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</si>
  <si>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</si>
  <si>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</si>
  <si>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</si>
  <si>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</si>
  <si>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</si>
  <si>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37.1</t>
  </si>
  <si>
    <t>привилегированные акции</t>
  </si>
  <si>
    <t>37.2</t>
  </si>
  <si>
    <t>Премии (дополнительный оплаченный капитал)</t>
  </si>
  <si>
    <t>Изъятый капитал</t>
  </si>
  <si>
    <t>Резервный капитал</t>
  </si>
  <si>
    <t xml:space="preserve">   резервы переоценки ценных бумаг, учитываемых по справедливой стоимости через прочий совокупный доход</t>
  </si>
  <si>
    <t>40.1</t>
  </si>
  <si>
    <t xml:space="preserve">    резерв на переоценку основных средств</t>
  </si>
  <si>
    <t>40.2</t>
  </si>
  <si>
    <t xml:space="preserve">    резервы переоценки стоимости займов, учитываемых по справедливой стоимости через прочий совокупный доход</t>
  </si>
  <si>
    <t>40.3</t>
  </si>
  <si>
    <t>Прочие резервы</t>
  </si>
  <si>
    <t>Нераспределенная прибыль (непокрытый убыток)</t>
  </si>
  <si>
    <t>предыдущих лет</t>
  </si>
  <si>
    <t>42.1</t>
  </si>
  <si>
    <t>отчетного периода</t>
  </si>
  <si>
    <t>42.2</t>
  </si>
  <si>
    <t>Итого капитал</t>
  </si>
  <si>
    <t>Итого капитал и обязательства (стр. 36 + стр. 43)</t>
  </si>
  <si>
    <t>Статья «Доля меньшинства» заполняется при составлении консолидированной финансовой отчетности.</t>
  </si>
  <si>
    <t>Председатель Правления _________________________Колдасов Е.Т.</t>
  </si>
  <si>
    <t>Главный бухгалтер  ______________________________Сатпаева Ш.К.</t>
  </si>
  <si>
    <t>Телефон</t>
  </si>
  <si>
    <t>355-01-02 (вн.206)</t>
  </si>
  <si>
    <t>Место для печати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</si>
  <si>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</si>
  <si>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</si>
  <si>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</si>
  <si>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</si>
  <si>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</si>
  <si>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</si>
  <si>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</si>
  <si>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</si>
  <si>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</si>
  <si>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</si>
  <si>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</si>
  <si>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</si>
  <si>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</si>
  <si>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учитываемым по справедливой стоимости через прочий совокупный доход</t>
  </si>
  <si>
    <t>1.3.1</t>
  </si>
  <si>
    <t xml:space="preserve">       доходы в виде дивидендов по акциям, находящимся в портфеле ценных бумаг, учитываемых по справедливой стоимости через прочий совокупный доход
</t>
  </si>
  <si>
    <t>1.3.1.1</t>
  </si>
  <si>
    <t xml:space="preserve">  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</si>
  <si>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</si>
  <si>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
</t>
  </si>
  <si>
    <t>1.3.2</t>
  </si>
  <si>
    <t xml:space="preserve">  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</si>
  <si>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</si>
  <si>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</si>
  <si>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</si>
  <si>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 (за вычетом резервов на обесценение)</t>
  </si>
  <si>
    <t>1.3.3</t>
  </si>
  <si>
    <t xml:space="preserve">     доходы, связанные с амортизацией дисконта по ценным бумагам, учитываемым по амортизированной стоимости 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</si>
  <si>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</si>
  <si>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</si>
  <si>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</si>
  <si>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</si>
  <si>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</si>
  <si>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</si>
  <si>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</si>
  <si>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</si>
  <si>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</si>
  <si>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</si>
  <si>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</si>
  <si>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</si>
  <si>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</si>
  <si>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</si>
  <si>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</si>
  <si>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</si>
  <si>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</si>
  <si>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</si>
  <si>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</si>
  <si>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</si>
  <si>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</si>
  <si>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</si>
  <si>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</si>
  <si>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</si>
  <si>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</si>
  <si>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</si>
  <si>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</si>
  <si>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</si>
  <si>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</si>
  <si>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</si>
  <si>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</si>
  <si>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</si>
  <si>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</si>
  <si>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</si>
  <si>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</si>
  <si>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</si>
  <si>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</si>
  <si>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</si>
  <si>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</si>
  <si>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</si>
  <si>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</si>
  <si>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</si>
  <si>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</si>
  <si>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</si>
  <si>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</si>
  <si>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</si>
  <si>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</si>
  <si>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</si>
  <si>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</si>
  <si>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</si>
  <si>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</si>
  <si>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за кастодиальное обслуживание</t>
  </si>
  <si>
    <t>за услуги фондовой биржи</t>
  </si>
  <si>
    <t>за услуги регистратора</t>
  </si>
  <si>
    <t>за брокерские услуги</t>
  </si>
  <si>
    <t>за прочие услуги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</si>
  <si>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</si>
  <si>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</si>
  <si>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</si>
  <si>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</si>
  <si>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</si>
  <si>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</si>
  <si>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</si>
  <si>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</si>
  <si>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</si>
  <si>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</si>
  <si>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</si>
  <si>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</si>
  <si>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</si>
  <si>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</si>
  <si>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</si>
  <si>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по сделкам фьючерс</t>
  </si>
  <si>
    <t>24.1</t>
  </si>
  <si>
    <t>по сделкам форвард</t>
  </si>
  <si>
    <t>24.2</t>
  </si>
  <si>
    <t>по сделкам опцион</t>
  </si>
  <si>
    <t>24.3</t>
  </si>
  <si>
    <t>по сделкам своп</t>
  </si>
  <si>
    <t>24.5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</si>
  <si>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</si>
  <si>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</si>
  <si>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</si>
  <si>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</si>
  <si>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</si>
  <si>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26.3</t>
  </si>
  <si>
    <t>общехозяйственные  и административные расходы</t>
  </si>
  <si>
    <t>26.4</t>
  </si>
  <si>
    <t>амортизационные отчисления</t>
  </si>
  <si>
    <t>26.5</t>
  </si>
  <si>
    <t>расходы по уплате налогов и других обязательных платежей в бюджет, за исключением корпоративного подоходного налога</t>
  </si>
  <si>
    <t>26.6</t>
  </si>
  <si>
    <t>неустойка (штраф, пеня)</t>
  </si>
  <si>
    <t>26.7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</si>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</sst>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0"/>
      <color rgb="FFFF0000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6" fillId="0" borderId="0"/>
    <xf numFmtId="0" fontId="16" fillId="0" borderId="0"/>
  </cellStyleXfs>
  <cellXfs count="130">
    <xf numFmtId="0" fontId="0" fillId="0" borderId="0" xfId="0"/>
    <xf numFmtId="0" fontId="1" fillId="2" borderId="0" xfId="1" applyFont="1" applyFill="1" applyProtection="1">
      <protection locked="0"/>
    </xf>
    <xf numFmtId="0" fontId="2" fillId="3" borderId="0" xfId="1" applyFont="1" applyFill="1" applyAlignment="1">
      <alignment horizontal="justify" shrinkToFit="1"/>
    </xf>
    <xf numFmtId="0" fontId="2" fillId="2" borderId="0" xfId="1" applyFont="1" applyFill="1" applyAlignment="1" applyProtection="1">
      <alignment horizontal="right" wrapText="1"/>
    </xf>
    <xf numFmtId="0" fontId="4" fillId="2" borderId="0" xfId="1" applyFont="1" applyFill="1" applyProtection="1">
      <protection locked="0"/>
    </xf>
    <xf numFmtId="0" fontId="7" fillId="2" borderId="0" xfId="1" applyFont="1" applyFill="1" applyProtection="1"/>
    <xf numFmtId="0" fontId="7" fillId="3" borderId="0" xfId="1" applyFont="1" applyFill="1" applyProtection="1"/>
    <xf numFmtId="0" fontId="7" fillId="2" borderId="0" xfId="1" applyFont="1" applyFill="1" applyAlignment="1" applyProtection="1">
      <alignment horizontal="right"/>
    </xf>
    <xf numFmtId="0" fontId="1" fillId="2" borderId="0" xfId="1" applyFont="1" applyFill="1" applyProtection="1"/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/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8" fillId="2" borderId="1" xfId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center"/>
      <protection locked="0"/>
    </xf>
    <xf numFmtId="3" fontId="1" fillId="3" borderId="1" xfId="1" applyNumberFormat="1" applyFont="1" applyFill="1" applyBorder="1" applyProtection="1">
      <protection locked="0"/>
    </xf>
    <xf numFmtId="3" fontId="1" fillId="2" borderId="1" xfId="1" applyNumberFormat="1" applyFont="1" applyFill="1" applyBorder="1" applyProtection="1">
      <protection locked="0"/>
    </xf>
    <xf numFmtId="0" fontId="7" fillId="2" borderId="1" xfId="1" applyFont="1" applyFill="1" applyBorder="1" applyAlignment="1" applyProtection="1">
      <alignment horizontal="left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3" fontId="7" fillId="3" borderId="1" xfId="1" applyNumberFormat="1" applyFont="1" applyFill="1" applyBorder="1" applyAlignment="1" applyProtection="1">
      <alignment vertical="top" wrapText="1"/>
      <protection locked="0"/>
    </xf>
    <xf numFmtId="0" fontId="9" fillId="2" borderId="1" xfId="1" applyFont="1" applyFill="1" applyBorder="1" applyAlignment="1" applyProtection="1">
      <alignment horizontal="left" wrapText="1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3" fontId="9" fillId="3" borderId="1" xfId="1" applyNumberFormat="1" applyFont="1" applyFill="1" applyBorder="1" applyAlignment="1" applyProtection="1">
      <alignment vertical="top" wrapText="1"/>
      <protection locked="0"/>
    </xf>
    <xf numFmtId="0" fontId="10" fillId="2" borderId="0" xfId="1" applyFont="1" applyFill="1" applyProtection="1">
      <protection locked="0"/>
    </xf>
    <xf numFmtId="0" fontId="9" fillId="2" borderId="1" xfId="1" quotePrefix="1" applyFont="1" applyFill="1" applyBorder="1" applyAlignment="1" applyProtection="1">
      <alignment horizontal="left" wrapText="1"/>
    </xf>
    <xf numFmtId="49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wrapText="1"/>
    </xf>
    <xf numFmtId="0" fontId="9" fillId="2" borderId="1" xfId="1" applyFont="1" applyFill="1" applyBorder="1" applyAlignment="1" applyProtection="1">
      <alignment wrapText="1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protection locked="0"/>
    </xf>
    <xf numFmtId="0" fontId="12" fillId="2" borderId="1" xfId="1" applyFont="1" applyFill="1" applyBorder="1" applyAlignment="1" applyProtection="1">
      <protection locked="0"/>
    </xf>
    <xf numFmtId="3" fontId="11" fillId="3" borderId="1" xfId="1" applyNumberFormat="1" applyFont="1" applyFill="1" applyBorder="1" applyAlignment="1" applyProtection="1">
      <alignment vertical="top" wrapText="1"/>
      <protection locked="0"/>
    </xf>
    <xf numFmtId="0" fontId="13" fillId="2" borderId="1" xfId="1" applyFont="1" applyFill="1" applyBorder="1" applyAlignment="1" applyProtection="1">
      <alignment wrapText="1"/>
    </xf>
    <xf numFmtId="3" fontId="8" fillId="3" borderId="1" xfId="1" applyNumberFormat="1" applyFont="1" applyFill="1" applyBorder="1" applyAlignment="1" applyProtection="1">
      <alignment horizontal="right"/>
    </xf>
    <xf numFmtId="0" fontId="13" fillId="2" borderId="1" xfId="1" applyFont="1" applyFill="1" applyBorder="1" applyAlignment="1" applyProtection="1">
      <alignment horizontal="left" wrapText="1"/>
    </xf>
    <xf numFmtId="3" fontId="1" fillId="3" borderId="1" xfId="1" applyNumberFormat="1" applyFont="1" applyFill="1" applyBorder="1" applyAlignment="1" applyProtection="1">
      <alignment vertical="top" wrapText="1"/>
      <protection locked="0"/>
    </xf>
    <xf numFmtId="3" fontId="1" fillId="2" borderId="1" xfId="1" applyNumberFormat="1" applyFont="1" applyFill="1" applyBorder="1" applyAlignment="1" applyProtection="1">
      <alignment vertical="top" wrapText="1"/>
      <protection locked="0"/>
    </xf>
    <xf numFmtId="3" fontId="13" fillId="2" borderId="1" xfId="1" applyNumberFormat="1" applyFont="1" applyFill="1" applyBorder="1" applyAlignment="1" applyProtection="1">
      <alignment vertical="top" wrapText="1"/>
    </xf>
    <xf numFmtId="0" fontId="7" fillId="2" borderId="1" xfId="1" applyFont="1" applyFill="1" applyBorder="1" applyAlignment="1" applyProtection="1">
      <alignment horizontal="justify" wrapText="1"/>
    </xf>
    <xf numFmtId="3" fontId="7" fillId="2" borderId="1" xfId="1" applyNumberFormat="1" applyFont="1" applyFill="1" applyBorder="1" applyAlignment="1" applyProtection="1">
      <alignment vertical="top" wrapText="1"/>
      <protection locked="0"/>
    </xf>
    <xf numFmtId="0" fontId="11" fillId="2" borderId="1" xfId="1" applyFont="1" applyFill="1" applyBorder="1" applyAlignment="1" applyProtection="1">
      <alignment horizontal="left" wrapText="1"/>
    </xf>
    <xf numFmtId="3" fontId="12" fillId="3" borderId="1" xfId="1" applyNumberFormat="1" applyFont="1" applyFill="1" applyBorder="1" applyAlignment="1" applyProtection="1">
      <alignment vertical="top" wrapText="1"/>
      <protection locked="0"/>
    </xf>
    <xf numFmtId="3" fontId="10" fillId="3" borderId="1" xfId="1" applyNumberFormat="1" applyFont="1" applyFill="1" applyBorder="1" applyAlignment="1" applyProtection="1">
      <alignment vertical="top" wrapText="1"/>
      <protection locked="0"/>
    </xf>
    <xf numFmtId="3" fontId="13" fillId="3" borderId="1" xfId="1" applyNumberFormat="1" applyFont="1" applyFill="1" applyBorder="1" applyAlignment="1" applyProtection="1">
      <alignment vertical="top" wrapText="1"/>
      <protection locked="0"/>
    </xf>
    <xf numFmtId="0" fontId="8" fillId="2" borderId="1" xfId="1" applyFont="1" applyFill="1" applyBorder="1" applyAlignment="1" applyProtection="1">
      <alignment wrapText="1"/>
    </xf>
    <xf numFmtId="3" fontId="8" fillId="3" borderId="1" xfId="1" applyNumberFormat="1" applyFont="1" applyFill="1" applyBorder="1" applyAlignment="1" applyProtection="1">
      <alignment vertical="top" wrapText="1"/>
    </xf>
    <xf numFmtId="3" fontId="8" fillId="2" borderId="1" xfId="1" applyNumberFormat="1" applyFont="1" applyFill="1" applyBorder="1" applyAlignment="1" applyProtection="1">
      <alignment vertical="top" wrapText="1"/>
    </xf>
    <xf numFmtId="3" fontId="9" fillId="2" borderId="1" xfId="1" applyNumberFormat="1" applyFont="1" applyFill="1" applyBorder="1" applyAlignment="1" applyProtection="1">
      <alignment vertical="top" wrapText="1"/>
    </xf>
    <xf numFmtId="0" fontId="9" fillId="2" borderId="1" xfId="1" applyFont="1" applyFill="1" applyBorder="1" applyAlignment="1" applyProtection="1">
      <alignment horizontal="justify" wrapText="1"/>
    </xf>
    <xf numFmtId="3" fontId="9" fillId="2" borderId="1" xfId="1" applyNumberFormat="1" applyFont="1" applyFill="1" applyBorder="1" applyAlignment="1" applyProtection="1">
      <alignment vertical="top" wrapText="1"/>
      <protection locked="0"/>
    </xf>
    <xf numFmtId="3" fontId="7" fillId="3" borderId="1" xfId="1" applyNumberFormat="1" applyFont="1" applyFill="1" applyBorder="1" applyAlignment="1" applyProtection="1">
      <alignment vertical="top" wrapText="1"/>
    </xf>
    <xf numFmtId="3" fontId="7" fillId="2" borderId="1" xfId="1" applyNumberFormat="1" applyFont="1" applyFill="1" applyBorder="1" applyAlignment="1" applyProtection="1">
      <alignment vertical="top" wrapText="1"/>
    </xf>
    <xf numFmtId="0" fontId="12" fillId="2" borderId="1" xfId="1" applyFont="1" applyFill="1" applyBorder="1" applyAlignment="1" applyProtection="1">
      <alignment horizontal="center" vertical="center"/>
      <protection locked="0"/>
    </xf>
    <xf numFmtId="0" fontId="12" fillId="2" borderId="0" xfId="1" applyFont="1" applyFill="1" applyProtection="1">
      <protection locked="0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0" fontId="1" fillId="3" borderId="0" xfId="1" applyFont="1" applyFill="1" applyProtection="1">
      <protection locked="0"/>
    </xf>
    <xf numFmtId="3" fontId="14" fillId="2" borderId="0" xfId="1" applyNumberFormat="1" applyFont="1" applyFill="1" applyProtection="1">
      <protection locked="0"/>
    </xf>
    <xf numFmtId="49" fontId="11" fillId="2" borderId="0" xfId="2" applyNumberFormat="1" applyFont="1" applyFill="1" applyProtection="1">
      <protection locked="0"/>
    </xf>
    <xf numFmtId="0" fontId="8" fillId="0" borderId="0" xfId="3" applyFont="1" applyFill="1" applyAlignment="1"/>
    <xf numFmtId="0" fontId="8" fillId="2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14" fontId="7" fillId="2" borderId="0" xfId="0" applyNumberFormat="1" applyFont="1" applyFill="1" applyProtection="1">
      <protection locked="0"/>
    </xf>
    <xf numFmtId="0" fontId="13" fillId="2" borderId="0" xfId="0" applyFont="1" applyFill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16" fontId="7" fillId="2" borderId="0" xfId="0" applyNumberFormat="1" applyFont="1" applyFill="1" applyProtection="1">
      <protection locked="0"/>
    </xf>
    <xf numFmtId="0" fontId="13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3" borderId="0" xfId="1" applyFont="1" applyFill="1" applyAlignment="1" applyProtection="1">
      <alignment horizontal="center"/>
    </xf>
    <xf numFmtId="0" fontId="1" fillId="3" borderId="0" xfId="1" applyFont="1" applyFill="1" applyProtection="1"/>
    <xf numFmtId="3" fontId="15" fillId="3" borderId="1" xfId="1" applyNumberFormat="1" applyFont="1" applyFill="1" applyBorder="1" applyAlignment="1" applyProtection="1">
      <alignment horizontal="right" vertical="top"/>
    </xf>
    <xf numFmtId="3" fontId="15" fillId="3" borderId="1" xfId="1" applyNumberFormat="1" applyFont="1" applyFill="1" applyBorder="1" applyAlignment="1" applyProtection="1">
      <alignment vertical="top"/>
    </xf>
    <xf numFmtId="3" fontId="15" fillId="3" borderId="1" xfId="1" applyNumberFormat="1" applyFont="1" applyFill="1" applyBorder="1" applyProtection="1">
      <protection locked="0"/>
    </xf>
    <xf numFmtId="0" fontId="21" fillId="3" borderId="1" xfId="1" applyNumberFormat="1" applyFont="1" applyFill="1" applyBorder="1" applyAlignment="1" applyProtection="1">
      <alignment horizontal="right" vertical="top"/>
    </xf>
    <xf numFmtId="3" fontId="21" fillId="3" borderId="1" xfId="1" applyNumberFormat="1" applyFont="1" applyFill="1" applyBorder="1" applyAlignment="1" applyProtection="1">
      <alignment horizontal="right" vertical="top"/>
    </xf>
    <xf numFmtId="3" fontId="21" fillId="3" borderId="1" xfId="1" applyNumberFormat="1" applyFont="1" applyFill="1" applyBorder="1" applyAlignment="1" applyProtection="1">
      <alignment vertical="top"/>
    </xf>
    <xf numFmtId="3" fontId="21" fillId="3" borderId="1" xfId="1" applyNumberFormat="1" applyFont="1" applyFill="1" applyBorder="1" applyAlignment="1" applyProtection="1">
      <alignment horizontal="right" vertical="top"/>
      <protection locked="0"/>
    </xf>
    <xf numFmtId="3" fontId="21" fillId="3" borderId="1" xfId="1" applyNumberFormat="1" applyFont="1" applyFill="1" applyBorder="1" applyAlignment="1" applyProtection="1">
      <alignment vertical="top"/>
      <protection locked="0"/>
    </xf>
    <xf numFmtId="3" fontId="21" fillId="3" borderId="1" xfId="1" applyNumberFormat="1" applyFont="1" applyFill="1" applyBorder="1" applyProtection="1">
      <protection locked="0"/>
    </xf>
    <xf numFmtId="0" fontId="21" fillId="3" borderId="1" xfId="1" applyFont="1" applyFill="1" applyBorder="1" applyProtection="1">
      <protection locked="0"/>
    </xf>
    <xf numFmtId="3" fontId="22" fillId="3" borderId="1" xfId="1" applyNumberFormat="1" applyFont="1" applyFill="1" applyBorder="1" applyProtection="1">
      <protection locked="0"/>
    </xf>
    <xf numFmtId="3" fontId="15" fillId="3" borderId="1" xfId="1" applyNumberFormat="1" applyFont="1" applyFill="1" applyBorder="1" applyProtection="1"/>
    <xf numFmtId="0" fontId="15" fillId="3" borderId="1" xfId="1" applyFont="1" applyFill="1" applyBorder="1" applyProtection="1">
      <protection locked="0"/>
    </xf>
    <xf numFmtId="3" fontId="24" fillId="3" borderId="0" xfId="1" applyNumberFormat="1" applyFont="1" applyFill="1" applyProtection="1">
      <protection locked="0"/>
    </xf>
    <xf numFmtId="14" fontId="26" fillId="3" borderId="0" xfId="4" applyNumberFormat="1" applyFont="1" applyFill="1" applyProtection="1">
      <protection locked="0"/>
    </xf>
    <xf numFmtId="0" fontId="7" fillId="3" borderId="0" xfId="4" applyFont="1" applyFill="1" applyProtection="1">
      <protection locked="0"/>
    </xf>
    <xf numFmtId="0" fontId="17" fillId="3" borderId="0" xfId="1" applyFont="1" applyFill="1" applyAlignment="1" applyProtection="1">
      <alignment wrapText="1"/>
      <protection locked="0"/>
    </xf>
    <xf numFmtId="0" fontId="17" fillId="3" borderId="0" xfId="1" applyFont="1" applyFill="1" applyAlignment="1">
      <alignment wrapText="1"/>
    </xf>
    <xf numFmtId="0" fontId="17" fillId="3" borderId="0" xfId="1" applyFont="1" applyFill="1" applyAlignment="1" applyProtection="1">
      <alignment horizontal="right" wrapText="1"/>
    </xf>
    <xf numFmtId="0" fontId="4" fillId="3" borderId="0" xfId="1" applyFont="1" applyFill="1" applyProtection="1">
      <protection locked="0"/>
    </xf>
    <xf numFmtId="0" fontId="18" fillId="3" borderId="0" xfId="1" applyFont="1" applyFill="1" applyAlignment="1" applyProtection="1">
      <alignment horizontal="center"/>
      <protection locked="0"/>
    </xf>
    <xf numFmtId="0" fontId="3" fillId="3" borderId="0" xfId="1" applyFont="1" applyFill="1" applyAlignment="1" applyProtection="1">
      <protection locked="0"/>
    </xf>
    <xf numFmtId="0" fontId="5" fillId="3" borderId="0" xfId="1" applyFont="1" applyFill="1" applyAlignment="1" applyProtection="1">
      <protection locked="0"/>
    </xf>
    <xf numFmtId="0" fontId="19" fillId="3" borderId="0" xfId="1" applyFont="1" applyFill="1" applyAlignment="1" applyProtection="1">
      <alignment horizontal="center"/>
      <protection locked="0"/>
    </xf>
    <xf numFmtId="0" fontId="6" fillId="3" borderId="0" xfId="1" applyFont="1" applyFill="1" applyAlignment="1" applyProtection="1">
      <protection locked="0"/>
    </xf>
    <xf numFmtId="0" fontId="20" fillId="3" borderId="0" xfId="1" applyFont="1" applyFill="1" applyAlignment="1" applyProtection="1">
      <protection locked="0"/>
    </xf>
    <xf numFmtId="0" fontId="11" fillId="3" borderId="0" xfId="1" applyFont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right"/>
    </xf>
    <xf numFmtId="0" fontId="15" fillId="3" borderId="2" xfId="1" applyFont="1" applyFill="1" applyBorder="1" applyAlignment="1" applyProtection="1">
      <alignment vertical="top" wrapText="1"/>
    </xf>
    <xf numFmtId="0" fontId="15" fillId="3" borderId="3" xfId="1" applyFont="1" applyFill="1" applyBorder="1" applyAlignment="1" applyProtection="1">
      <alignment horizontal="center" vertical="top" wrapText="1"/>
      <protection locked="0"/>
    </xf>
    <xf numFmtId="49" fontId="15" fillId="3" borderId="3" xfId="1" applyNumberFormat="1" applyFont="1" applyFill="1" applyBorder="1" applyAlignment="1" applyProtection="1">
      <alignment horizontal="center" vertical="top" wrapText="1"/>
      <protection locked="0"/>
    </xf>
    <xf numFmtId="3" fontId="15" fillId="3" borderId="1" xfId="1" applyNumberFormat="1" applyFont="1" applyFill="1" applyBorder="1" applyAlignment="1" applyProtection="1">
      <alignment horizontal="right"/>
      <protection locked="0"/>
    </xf>
    <xf numFmtId="0" fontId="21" fillId="3" borderId="2" xfId="1" applyFont="1" applyFill="1" applyBorder="1" applyAlignment="1" applyProtection="1">
      <alignment vertical="top" wrapText="1"/>
    </xf>
    <xf numFmtId="0" fontId="21" fillId="3" borderId="3" xfId="1" applyFont="1" applyFill="1" applyBorder="1" applyAlignment="1" applyProtection="1">
      <alignment horizontal="center" vertical="top" wrapText="1"/>
      <protection locked="0"/>
    </xf>
    <xf numFmtId="0" fontId="10" fillId="3" borderId="0" xfId="1" applyFont="1" applyFill="1" applyProtection="1">
      <protection locked="0"/>
    </xf>
    <xf numFmtId="3" fontId="15" fillId="3" borderId="1" xfId="1" applyNumberFormat="1" applyFont="1" applyFill="1" applyBorder="1" applyAlignment="1" applyProtection="1"/>
    <xf numFmtId="49" fontId="21" fillId="3" borderId="3" xfId="1" applyNumberFormat="1" applyFont="1" applyFill="1" applyBorder="1" applyAlignment="1" applyProtection="1">
      <alignment horizontal="center" vertical="top" wrapText="1"/>
      <protection locked="0"/>
    </xf>
    <xf numFmtId="49" fontId="15" fillId="3" borderId="4" xfId="1" applyNumberFormat="1" applyFont="1" applyFill="1" applyBorder="1" applyAlignment="1" applyProtection="1">
      <alignment horizontal="center" vertical="top" wrapText="1"/>
      <protection locked="0"/>
    </xf>
    <xf numFmtId="0" fontId="22" fillId="3" borderId="2" xfId="1" applyFont="1" applyFill="1" applyBorder="1" applyAlignment="1" applyProtection="1">
      <alignment vertical="top" wrapText="1"/>
    </xf>
    <xf numFmtId="49" fontId="21" fillId="3" borderId="4" xfId="1" applyNumberFormat="1" applyFont="1" applyFill="1" applyBorder="1" applyAlignment="1" applyProtection="1">
      <alignment horizontal="center" vertical="top" wrapText="1"/>
      <protection locked="0"/>
    </xf>
    <xf numFmtId="0" fontId="15" fillId="3" borderId="1" xfId="1" applyFont="1" applyFill="1" applyBorder="1" applyAlignment="1" applyProtection="1">
      <alignment vertical="top" wrapText="1"/>
    </xf>
    <xf numFmtId="49" fontId="15" fillId="3" borderId="1" xfId="1" applyNumberFormat="1" applyFont="1" applyFill="1" applyBorder="1" applyAlignment="1" applyProtection="1">
      <alignment horizontal="center"/>
      <protection locked="0"/>
    </xf>
    <xf numFmtId="0" fontId="22" fillId="3" borderId="1" xfId="1" applyFont="1" applyFill="1" applyBorder="1" applyAlignment="1" applyProtection="1">
      <alignment vertical="top" wrapText="1"/>
    </xf>
    <xf numFmtId="0" fontId="11" fillId="3" borderId="0" xfId="1" applyFont="1" applyFill="1" applyAlignment="1" applyProtection="1">
      <alignment wrapText="1"/>
      <protection locked="0"/>
    </xf>
    <xf numFmtId="0" fontId="11" fillId="3" borderId="0" xfId="1" applyFont="1" applyFill="1" applyAlignment="1" applyProtection="1">
      <alignment horizontal="left" wrapText="1"/>
      <protection locked="0"/>
    </xf>
    <xf numFmtId="0" fontId="22" fillId="3" borderId="0" xfId="4" applyFont="1" applyFill="1" applyAlignment="1" applyProtection="1">
      <protection locked="0"/>
    </xf>
    <xf numFmtId="0" fontId="25" fillId="3" borderId="0" xfId="4" applyFont="1" applyFill="1" applyProtection="1">
      <protection locked="0"/>
    </xf>
    <xf numFmtId="0" fontId="27" fillId="3" borderId="0" xfId="1" applyFont="1" applyFill="1" applyProtection="1">
      <protection locked="0"/>
    </xf>
    <xf numFmtId="3" fontId="27" fillId="3" borderId="0" xfId="1" applyNumberFormat="1" applyFont="1" applyFill="1" applyProtection="1">
      <protection locked="0"/>
    </xf>
    <xf numFmtId="0" fontId="13" fillId="3" borderId="0" xfId="4" applyFont="1" applyFill="1" applyAlignment="1" applyProtection="1">
      <alignment wrapText="1"/>
      <protection locked="0"/>
    </xf>
    <xf numFmtId="0" fontId="8" fillId="3" borderId="0" xfId="4" applyFont="1" applyFill="1" applyProtection="1">
      <protection locked="0"/>
    </xf>
    <xf numFmtId="0" fontId="7" fillId="3" borderId="0" xfId="4" applyFont="1" applyFill="1" applyAlignment="1" applyProtection="1">
      <alignment wrapText="1"/>
      <protection locked="0"/>
    </xf>
    <xf numFmtId="0" fontId="7" fillId="3" borderId="0" xfId="4" applyFont="1" applyFill="1" applyAlignment="1" applyProtection="1">
      <alignment horizontal="left" wrapText="1"/>
      <protection locked="0"/>
    </xf>
    <xf numFmtId="49" fontId="11" fillId="3" borderId="0" xfId="2" applyNumberFormat="1" applyFont="1" applyFill="1" applyProtection="1">
      <protection locked="0"/>
    </xf>
    <xf numFmtId="0" fontId="11" fillId="2" borderId="0" xfId="1" applyFont="1" applyFill="1" applyAlignment="1">
      <alignment horizontal="left"/>
    </xf>
    <xf numFmtId="0" fontId="2" fillId="2" borderId="0" xfId="1" applyFont="1" applyFill="1" applyAlignment="1" applyProtection="1">
      <alignment horizontal="right" wrapText="1"/>
      <protection locked="0"/>
    </xf>
    <xf numFmtId="0" fontId="2" fillId="2" borderId="0" xfId="1" applyFont="1" applyFill="1" applyAlignment="1">
      <alignment horizontal="right" wrapText="1"/>
    </xf>
    <xf numFmtId="0" fontId="3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 applyProtection="1">
      <alignment horizontal="center"/>
      <protection locked="0"/>
    </xf>
  </cellXfs>
  <cellStyles count="5">
    <cellStyle name="Обычный" xfId="0" builtinId="0"/>
    <cellStyle name="Обычный 2" xfId="4" xr:uid="{15290A33-51EF-497E-87A9-FEF0F1A6205B}"/>
    <cellStyle name="Обычный 3" xfId="3" xr:uid="{30A1A8B0-5D70-4C18-954A-DA8EBF3C3F40}"/>
    <cellStyle name="Обычный_I0000609Айнаш" xfId="1" xr:uid="{1BC34C88-BAED-495C-A197-B0445A4F86C1}"/>
    <cellStyle name="Обычный_Приложения к Правилам по ИК_рус" xfId="2" xr:uid="{90B55C10-5C2C-4FC2-A6D7-DE0ED132B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2ф1-2-3-4-5"/>
      <sheetName val="ПРИЛ3"/>
      <sheetName val="ПРИЛ4"/>
      <sheetName val="#ССЫЛКА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9771-3034-4D4A-BA79-95D0AE2E8CDE}">
  <sheetPr>
    <tabColor rgb="FFFFC000"/>
  </sheetPr>
  <dimension ref="A1:D129"/>
  <sheetViews>
    <sheetView tabSelected="1" view="pageBreakPreview" topLeftCell="A91" zoomScaleSheetLayoutView="100" workbookViewId="0">
      <selection activeCell="E64" sqref="E1:L1048576"/>
    </sheetView>
  </sheetViews>
  <sheetFormatPr defaultRowHeight="12.75" x14ac:dyDescent="0.2"/>
  <cols>
    <col min="1" max="1" width="77" style="1" customWidth="1"/>
    <col min="2" max="2" width="12.140625" style="1" customWidth="1"/>
    <col min="3" max="3" width="15.85546875" style="55" customWidth="1"/>
    <col min="4" max="4" width="17.7109375" style="1" customWidth="1"/>
    <col min="5" max="16384" width="9.140625" style="1"/>
  </cols>
  <sheetData>
    <row r="1" spans="1:4" ht="68.25" customHeight="1" x14ac:dyDescent="0.2">
      <c r="C1" s="125" t="s">
        <v>0</v>
      </c>
      <c r="D1" s="126"/>
    </row>
    <row r="2" spans="1:4" ht="21" customHeight="1" x14ac:dyDescent="0.2">
      <c r="C2" s="2"/>
      <c r="D2" s="3" t="s">
        <v>1</v>
      </c>
    </row>
    <row r="3" spans="1:4" s="4" customFormat="1" ht="14.25" x14ac:dyDescent="0.2">
      <c r="A3" s="127" t="s">
        <v>2</v>
      </c>
      <c r="B3" s="127"/>
      <c r="C3" s="127"/>
      <c r="D3" s="127"/>
    </row>
    <row r="4" spans="1:4" s="4" customFormat="1" ht="14.25" x14ac:dyDescent="0.2">
      <c r="A4" s="128" t="s">
        <v>3</v>
      </c>
      <c r="B4" s="128"/>
      <c r="C4" s="128"/>
      <c r="D4" s="128"/>
    </row>
    <row r="5" spans="1:4" s="4" customFormat="1" ht="15" x14ac:dyDescent="0.25">
      <c r="A5" s="129" t="s">
        <v>4</v>
      </c>
      <c r="B5" s="129"/>
      <c r="C5" s="129"/>
      <c r="D5" s="129"/>
    </row>
    <row r="6" spans="1:4" s="4" customFormat="1" ht="15" x14ac:dyDescent="0.25">
      <c r="A6" s="129" t="s">
        <v>5</v>
      </c>
      <c r="B6" s="129"/>
      <c r="C6" s="129"/>
      <c r="D6" s="129"/>
    </row>
    <row r="7" spans="1:4" s="8" customFormat="1" x14ac:dyDescent="0.2">
      <c r="A7" s="5"/>
      <c r="B7" s="5"/>
      <c r="C7" s="6"/>
      <c r="D7" s="7" t="s">
        <v>6</v>
      </c>
    </row>
    <row r="8" spans="1:4" ht="38.25" x14ac:dyDescent="0.2">
      <c r="A8" s="9" t="s">
        <v>7</v>
      </c>
      <c r="B8" s="9" t="s">
        <v>8</v>
      </c>
      <c r="C8" s="10" t="s">
        <v>9</v>
      </c>
      <c r="D8" s="9" t="s">
        <v>10</v>
      </c>
    </row>
    <row r="9" spans="1:4" x14ac:dyDescent="0.2">
      <c r="A9" s="11">
        <v>1</v>
      </c>
      <c r="B9" s="11">
        <v>2</v>
      </c>
      <c r="C9" s="12">
        <v>3</v>
      </c>
      <c r="D9" s="11">
        <v>4</v>
      </c>
    </row>
    <row r="10" spans="1:4" x14ac:dyDescent="0.2">
      <c r="A10" s="13" t="s">
        <v>11</v>
      </c>
      <c r="B10" s="14"/>
      <c r="C10" s="15"/>
      <c r="D10" s="16"/>
    </row>
    <row r="11" spans="1:4" x14ac:dyDescent="0.2">
      <c r="A11" s="17" t="s">
        <v>12</v>
      </c>
      <c r="B11" s="18">
        <v>1</v>
      </c>
      <c r="C11" s="19">
        <f>C13+C14</f>
        <v>839544</v>
      </c>
      <c r="D11" s="19">
        <v>1579034</v>
      </c>
    </row>
    <row r="12" spans="1:4" s="23" customFormat="1" x14ac:dyDescent="0.2">
      <c r="A12" s="20" t="s">
        <v>13</v>
      </c>
      <c r="B12" s="21"/>
      <c r="C12" s="22"/>
      <c r="D12" s="22"/>
    </row>
    <row r="13" spans="1:4" s="23" customFormat="1" x14ac:dyDescent="0.2">
      <c r="A13" s="24" t="s">
        <v>14</v>
      </c>
      <c r="B13" s="25" t="s">
        <v>15</v>
      </c>
      <c r="C13" s="22"/>
      <c r="D13" s="22">
        <v>210</v>
      </c>
    </row>
    <row r="14" spans="1:4" s="23" customFormat="1" ht="25.5" x14ac:dyDescent="0.2">
      <c r="A14" s="20" t="s">
        <v>16</v>
      </c>
      <c r="B14" s="25" t="s">
        <v>17</v>
      </c>
      <c r="C14" s="22">
        <v>839544</v>
      </c>
      <c r="D14" s="22">
        <v>1578824</v>
      </c>
    </row>
    <row r="15" spans="1:4" x14ac:dyDescent="0.2">
      <c r="A15" s="26" t="s">
        <v>18</v>
      </c>
      <c r="B15" s="18">
        <v>2</v>
      </c>
      <c r="C15" s="19"/>
      <c r="D15" s="19"/>
    </row>
    <row r="16" spans="1:4" x14ac:dyDescent="0.2">
      <c r="A16" s="26" t="s">
        <v>19</v>
      </c>
      <c r="B16" s="18">
        <v>3</v>
      </c>
      <c r="C16" s="19">
        <v>0</v>
      </c>
      <c r="D16" s="19">
        <v>54533</v>
      </c>
    </row>
    <row r="17" spans="1:4" s="23" customFormat="1" x14ac:dyDescent="0.2">
      <c r="A17" s="27" t="s">
        <v>20</v>
      </c>
      <c r="B17" s="21"/>
      <c r="C17" s="22"/>
      <c r="D17" s="22"/>
    </row>
    <row r="18" spans="1:4" s="23" customFormat="1" x14ac:dyDescent="0.2">
      <c r="A18" s="27" t="s">
        <v>21</v>
      </c>
      <c r="B18" s="25" t="s">
        <v>22</v>
      </c>
      <c r="C18" s="22">
        <v>0</v>
      </c>
      <c r="D18" s="22">
        <v>4533</v>
      </c>
    </row>
    <row r="19" spans="1:4" x14ac:dyDescent="0.2">
      <c r="A19" s="26" t="s">
        <v>23</v>
      </c>
      <c r="B19" s="18">
        <v>4</v>
      </c>
      <c r="C19" s="19">
        <v>1637763</v>
      </c>
      <c r="D19" s="19">
        <v>1210613</v>
      </c>
    </row>
    <row r="20" spans="1:4" s="23" customFormat="1" x14ac:dyDescent="0.2">
      <c r="A20" s="27" t="s">
        <v>20</v>
      </c>
      <c r="B20" s="25"/>
      <c r="C20" s="22"/>
      <c r="D20" s="22"/>
    </row>
    <row r="21" spans="1:4" s="23" customFormat="1" x14ac:dyDescent="0.2">
      <c r="A21" s="27" t="s">
        <v>21</v>
      </c>
      <c r="B21" s="25" t="s">
        <v>24</v>
      </c>
      <c r="C21" s="22">
        <v>763</v>
      </c>
      <c r="D21" s="22">
        <v>613</v>
      </c>
    </row>
    <row r="22" spans="1:4" ht="25.5" x14ac:dyDescent="0.2">
      <c r="A22" s="26" t="s">
        <v>25</v>
      </c>
      <c r="B22" s="18">
        <v>5</v>
      </c>
      <c r="C22" s="19">
        <v>1847529</v>
      </c>
      <c r="D22" s="19">
        <v>2884863</v>
      </c>
    </row>
    <row r="23" spans="1:4" x14ac:dyDescent="0.2">
      <c r="A23" s="27" t="s">
        <v>20</v>
      </c>
      <c r="B23" s="18"/>
      <c r="C23" s="19"/>
      <c r="D23" s="19"/>
    </row>
    <row r="24" spans="1:4" s="23" customFormat="1" x14ac:dyDescent="0.2">
      <c r="A24" s="27" t="s">
        <v>21</v>
      </c>
      <c r="B24" s="25" t="s">
        <v>26</v>
      </c>
      <c r="C24" s="22">
        <v>2566</v>
      </c>
      <c r="D24" s="22">
        <v>7875</v>
      </c>
    </row>
    <row r="25" spans="1:4" x14ac:dyDescent="0.2">
      <c r="A25" s="26" t="s">
        <v>27</v>
      </c>
      <c r="B25" s="18">
        <v>6</v>
      </c>
      <c r="C25" s="19">
        <v>5028179</v>
      </c>
      <c r="D25" s="19">
        <v>8438987</v>
      </c>
    </row>
    <row r="26" spans="1:4" s="23" customFormat="1" x14ac:dyDescent="0.2">
      <c r="A26" s="27" t="s">
        <v>20</v>
      </c>
      <c r="B26" s="25"/>
      <c r="C26" s="22"/>
      <c r="D26" s="22"/>
    </row>
    <row r="27" spans="1:4" s="23" customFormat="1" x14ac:dyDescent="0.2">
      <c r="A27" s="27" t="s">
        <v>21</v>
      </c>
      <c r="B27" s="25" t="s">
        <v>28</v>
      </c>
      <c r="C27" s="22">
        <v>54798</v>
      </c>
      <c r="D27" s="22">
        <v>62184</v>
      </c>
    </row>
    <row r="28" spans="1:4" x14ac:dyDescent="0.2">
      <c r="A28" s="26" t="s">
        <v>29</v>
      </c>
      <c r="B28" s="28" t="s">
        <v>30</v>
      </c>
      <c r="C28" s="19"/>
      <c r="D28" s="19"/>
    </row>
    <row r="29" spans="1:4" s="23" customFormat="1" x14ac:dyDescent="0.2">
      <c r="A29" s="27" t="s">
        <v>20</v>
      </c>
      <c r="B29" s="25"/>
      <c r="C29" s="22"/>
      <c r="D29" s="22"/>
    </row>
    <row r="30" spans="1:4" s="23" customFormat="1" x14ac:dyDescent="0.2">
      <c r="A30" s="27" t="s">
        <v>21</v>
      </c>
      <c r="B30" s="25" t="s">
        <v>31</v>
      </c>
      <c r="C30" s="22"/>
      <c r="D30" s="22"/>
    </row>
    <row r="31" spans="1:4" x14ac:dyDescent="0.2">
      <c r="A31" s="26" t="s">
        <v>32</v>
      </c>
      <c r="B31" s="18">
        <v>8</v>
      </c>
      <c r="C31" s="19"/>
      <c r="D31" s="19"/>
    </row>
    <row r="32" spans="1:4" x14ac:dyDescent="0.2">
      <c r="A32" s="26" t="s">
        <v>33</v>
      </c>
      <c r="B32" s="18">
        <v>9</v>
      </c>
      <c r="C32" s="19">
        <v>0</v>
      </c>
      <c r="D32" s="19">
        <v>0</v>
      </c>
    </row>
    <row r="33" spans="1:4" x14ac:dyDescent="0.2">
      <c r="A33" s="26" t="s">
        <v>34</v>
      </c>
      <c r="B33" s="18">
        <v>10</v>
      </c>
      <c r="C33" s="19">
        <v>809</v>
      </c>
      <c r="D33" s="19">
        <v>530</v>
      </c>
    </row>
    <row r="34" spans="1:4" x14ac:dyDescent="0.2">
      <c r="A34" s="26" t="s">
        <v>35</v>
      </c>
      <c r="B34" s="18">
        <v>11</v>
      </c>
      <c r="C34" s="19">
        <v>2000</v>
      </c>
      <c r="D34" s="19">
        <v>4000</v>
      </c>
    </row>
    <row r="35" spans="1:4" x14ac:dyDescent="0.2">
      <c r="A35" s="29" t="s">
        <v>36</v>
      </c>
      <c r="B35" s="18">
        <v>12</v>
      </c>
      <c r="C35" s="19">
        <v>9969</v>
      </c>
      <c r="D35" s="19">
        <v>6063</v>
      </c>
    </row>
    <row r="36" spans="1:4" x14ac:dyDescent="0.2">
      <c r="A36" s="26" t="s">
        <v>37</v>
      </c>
      <c r="B36" s="18">
        <v>13</v>
      </c>
      <c r="C36" s="19">
        <v>1443</v>
      </c>
      <c r="D36" s="19">
        <v>0</v>
      </c>
    </row>
    <row r="37" spans="1:4" x14ac:dyDescent="0.2">
      <c r="A37" s="26" t="s">
        <v>38</v>
      </c>
      <c r="B37" s="18">
        <v>14</v>
      </c>
      <c r="C37" s="19">
        <v>2004267</v>
      </c>
      <c r="D37" s="19">
        <v>337633</v>
      </c>
    </row>
    <row r="38" spans="1:4" x14ac:dyDescent="0.2">
      <c r="A38" s="26" t="s">
        <v>39</v>
      </c>
      <c r="B38" s="18">
        <v>15</v>
      </c>
      <c r="C38" s="19">
        <f>SUM(C40,C43:C50)</f>
        <v>12830</v>
      </c>
      <c r="D38" s="19">
        <v>8212</v>
      </c>
    </row>
    <row r="39" spans="1:4" s="23" customFormat="1" x14ac:dyDescent="0.2">
      <c r="A39" s="30" t="s">
        <v>20</v>
      </c>
      <c r="B39" s="21"/>
      <c r="C39" s="22"/>
      <c r="D39" s="22"/>
    </row>
    <row r="40" spans="1:4" s="23" customFormat="1" x14ac:dyDescent="0.2">
      <c r="A40" s="30" t="s">
        <v>40</v>
      </c>
      <c r="B40" s="25" t="s">
        <v>41</v>
      </c>
      <c r="C40" s="22"/>
      <c r="D40" s="22"/>
    </row>
    <row r="41" spans="1:4" s="23" customFormat="1" x14ac:dyDescent="0.2">
      <c r="A41" s="30" t="s">
        <v>42</v>
      </c>
      <c r="B41" s="25" t="s">
        <v>43</v>
      </c>
      <c r="C41" s="22"/>
      <c r="D41" s="22"/>
    </row>
    <row r="42" spans="1:4" s="23" customFormat="1" x14ac:dyDescent="0.2">
      <c r="A42" s="30" t="s">
        <v>44</v>
      </c>
      <c r="B42" s="25" t="s">
        <v>45</v>
      </c>
      <c r="C42" s="22"/>
      <c r="D42" s="22"/>
    </row>
    <row r="43" spans="1:4" s="23" customFormat="1" x14ac:dyDescent="0.2">
      <c r="A43" s="30" t="s">
        <v>46</v>
      </c>
      <c r="B43" s="25" t="s">
        <v>47</v>
      </c>
      <c r="C43" s="22">
        <v>650</v>
      </c>
      <c r="D43" s="22">
        <v>595</v>
      </c>
    </row>
    <row r="44" spans="1:4" s="23" customFormat="1" x14ac:dyDescent="0.2">
      <c r="A44" s="30" t="s">
        <v>48</v>
      </c>
      <c r="B44" s="25" t="s">
        <v>49</v>
      </c>
      <c r="C44" s="22"/>
      <c r="D44" s="22"/>
    </row>
    <row r="45" spans="1:4" s="23" customFormat="1" x14ac:dyDescent="0.2">
      <c r="A45" s="30" t="s">
        <v>50</v>
      </c>
      <c r="B45" s="25" t="s">
        <v>51</v>
      </c>
      <c r="C45" s="22">
        <v>11632</v>
      </c>
      <c r="D45" s="22">
        <v>7198</v>
      </c>
    </row>
    <row r="46" spans="1:4" s="23" customFormat="1" x14ac:dyDescent="0.2">
      <c r="A46" s="30" t="s">
        <v>52</v>
      </c>
      <c r="B46" s="25" t="s">
        <v>53</v>
      </c>
      <c r="C46" s="22">
        <v>548</v>
      </c>
      <c r="D46" s="22">
        <v>419</v>
      </c>
    </row>
    <row r="47" spans="1:4" s="23" customFormat="1" x14ac:dyDescent="0.2">
      <c r="A47" s="30" t="s">
        <v>54</v>
      </c>
      <c r="B47" s="25" t="s">
        <v>55</v>
      </c>
      <c r="C47" s="22"/>
      <c r="D47" s="22"/>
    </row>
    <row r="48" spans="1:4" s="23" customFormat="1" x14ac:dyDescent="0.2">
      <c r="A48" s="30" t="s">
        <v>56</v>
      </c>
      <c r="B48" s="25" t="s">
        <v>57</v>
      </c>
      <c r="C48" s="22"/>
      <c r="D48" s="22"/>
    </row>
    <row r="49" spans="1:4" s="23" customFormat="1" x14ac:dyDescent="0.2">
      <c r="A49" s="27" t="s">
        <v>58</v>
      </c>
      <c r="B49" s="25" t="s">
        <v>59</v>
      </c>
      <c r="C49" s="22"/>
      <c r="D49" s="22"/>
    </row>
    <row r="50" spans="1:4" s="23" customFormat="1" x14ac:dyDescent="0.2">
      <c r="A50" s="27" t="s">
        <v>60</v>
      </c>
      <c r="B50" s="25" t="s">
        <v>61</v>
      </c>
      <c r="C50" s="22"/>
      <c r="D50" s="22"/>
    </row>
    <row r="51" spans="1:4" x14ac:dyDescent="0.2">
      <c r="A51" s="26" t="s">
        <v>62</v>
      </c>
      <c r="B51" s="28" t="s">
        <v>63</v>
      </c>
      <c r="C51" s="19"/>
      <c r="D51" s="19"/>
    </row>
    <row r="52" spans="1:4" s="23" customFormat="1" x14ac:dyDescent="0.2">
      <c r="A52" s="27" t="s">
        <v>20</v>
      </c>
      <c r="B52" s="25"/>
      <c r="C52" s="22"/>
      <c r="D52" s="22"/>
    </row>
    <row r="53" spans="1:4" s="23" customFormat="1" x14ac:dyDescent="0.2">
      <c r="A53" s="27" t="s">
        <v>64</v>
      </c>
      <c r="B53" s="25" t="s">
        <v>65</v>
      </c>
      <c r="C53" s="22"/>
      <c r="D53" s="22"/>
    </row>
    <row r="54" spans="1:4" s="23" customFormat="1" x14ac:dyDescent="0.2">
      <c r="A54" s="27" t="s">
        <v>66</v>
      </c>
      <c r="B54" s="25" t="s">
        <v>67</v>
      </c>
      <c r="C54" s="22"/>
      <c r="D54" s="22"/>
    </row>
    <row r="55" spans="1:4" s="23" customFormat="1" x14ac:dyDescent="0.2">
      <c r="A55" s="27" t="s">
        <v>68</v>
      </c>
      <c r="B55" s="25" t="s">
        <v>69</v>
      </c>
      <c r="C55" s="22"/>
      <c r="D55" s="22"/>
    </row>
    <row r="56" spans="1:4" s="23" customFormat="1" x14ac:dyDescent="0.2">
      <c r="A56" s="27" t="s">
        <v>70</v>
      </c>
      <c r="B56" s="25" t="s">
        <v>71</v>
      </c>
      <c r="C56" s="19"/>
      <c r="D56" s="22"/>
    </row>
    <row r="57" spans="1:4" x14ac:dyDescent="0.2">
      <c r="A57" s="26" t="s">
        <v>72</v>
      </c>
      <c r="B57" s="18">
        <v>17</v>
      </c>
      <c r="C57" s="31">
        <v>33747</v>
      </c>
      <c r="D57" s="19">
        <v>24916</v>
      </c>
    </row>
    <row r="58" spans="1:4" x14ac:dyDescent="0.2">
      <c r="A58" s="26" t="s">
        <v>73</v>
      </c>
      <c r="B58" s="18">
        <v>18</v>
      </c>
      <c r="C58" s="31">
        <v>7157</v>
      </c>
      <c r="D58" s="19">
        <v>7157</v>
      </c>
    </row>
    <row r="59" spans="1:4" x14ac:dyDescent="0.2">
      <c r="A59" s="26" t="s">
        <v>74</v>
      </c>
      <c r="B59" s="18">
        <v>19</v>
      </c>
      <c r="C59" s="31">
        <v>2488111</v>
      </c>
      <c r="D59" s="19">
        <v>24515</v>
      </c>
    </row>
    <row r="60" spans="1:4" x14ac:dyDescent="0.2">
      <c r="A60" s="26" t="s">
        <v>75</v>
      </c>
      <c r="B60" s="18">
        <v>20</v>
      </c>
      <c r="C60" s="19"/>
      <c r="D60" s="19"/>
    </row>
    <row r="61" spans="1:4" x14ac:dyDescent="0.2">
      <c r="A61" s="32" t="s">
        <v>76</v>
      </c>
      <c r="B61" s="18">
        <v>21</v>
      </c>
      <c r="C61" s="33">
        <f>C11+C15+C16+C19+C22+C25+C28+C31+C32+C33+C34+C35+C36+C37+C38+C51+C57+C58+C59+C60</f>
        <v>13913348</v>
      </c>
      <c r="D61" s="33">
        <f>D11+D15+D16+D19+D22+D25+D28+D31+D32+D33+D34+D35+D36+D37+D38+D51+D57+D58+D59+D60</f>
        <v>14581056</v>
      </c>
    </row>
    <row r="62" spans="1:4" x14ac:dyDescent="0.2">
      <c r="A62" s="34" t="s">
        <v>77</v>
      </c>
      <c r="B62" s="18"/>
      <c r="C62" s="35"/>
      <c r="D62" s="36"/>
    </row>
    <row r="63" spans="1:4" x14ac:dyDescent="0.2">
      <c r="A63" s="26" t="s">
        <v>78</v>
      </c>
      <c r="B63" s="18">
        <v>22</v>
      </c>
      <c r="C63" s="19"/>
      <c r="D63" s="37">
        <v>0</v>
      </c>
    </row>
    <row r="64" spans="1:4" x14ac:dyDescent="0.2">
      <c r="A64" s="38" t="s">
        <v>79</v>
      </c>
      <c r="B64" s="18">
        <v>23</v>
      </c>
      <c r="C64" s="19"/>
      <c r="D64" s="39"/>
    </row>
    <row r="65" spans="1:4" x14ac:dyDescent="0.2">
      <c r="A65" s="40" t="s">
        <v>80</v>
      </c>
      <c r="B65" s="18">
        <v>24</v>
      </c>
      <c r="C65" s="35"/>
      <c r="D65" s="36"/>
    </row>
    <row r="66" spans="1:4" x14ac:dyDescent="0.2">
      <c r="A66" s="17" t="s">
        <v>81</v>
      </c>
      <c r="B66" s="18">
        <v>25</v>
      </c>
      <c r="C66" s="35"/>
      <c r="D66" s="36"/>
    </row>
    <row r="67" spans="1:4" x14ac:dyDescent="0.2">
      <c r="A67" s="17" t="s">
        <v>82</v>
      </c>
      <c r="B67" s="18">
        <v>26</v>
      </c>
      <c r="C67" s="35">
        <v>443103</v>
      </c>
      <c r="D67" s="36"/>
    </row>
    <row r="68" spans="1:4" x14ac:dyDescent="0.2">
      <c r="A68" s="40" t="s">
        <v>83</v>
      </c>
      <c r="B68" s="18">
        <v>27</v>
      </c>
      <c r="C68" s="35"/>
      <c r="D68" s="36"/>
    </row>
    <row r="69" spans="1:4" x14ac:dyDescent="0.2">
      <c r="A69" s="17" t="s">
        <v>84</v>
      </c>
      <c r="B69" s="18">
        <v>28</v>
      </c>
      <c r="C69" s="31">
        <v>1342</v>
      </c>
      <c r="D69" s="19">
        <v>564</v>
      </c>
    </row>
    <row r="70" spans="1:4" x14ac:dyDescent="0.2">
      <c r="A70" s="17" t="s">
        <v>85</v>
      </c>
      <c r="B70" s="18">
        <v>29</v>
      </c>
      <c r="C70" s="31">
        <f>SUM(C72:C83)</f>
        <v>560</v>
      </c>
      <c r="D70" s="31">
        <v>793</v>
      </c>
    </row>
    <row r="71" spans="1:4" s="23" customFormat="1" x14ac:dyDescent="0.2">
      <c r="A71" s="20" t="s">
        <v>20</v>
      </c>
      <c r="B71" s="21"/>
      <c r="C71" s="41"/>
      <c r="D71" s="41"/>
    </row>
    <row r="72" spans="1:4" s="23" customFormat="1" x14ac:dyDescent="0.2">
      <c r="A72" s="20" t="s">
        <v>86</v>
      </c>
      <c r="B72" s="25" t="s">
        <v>87</v>
      </c>
      <c r="C72" s="41"/>
      <c r="D72" s="41"/>
    </row>
    <row r="73" spans="1:4" s="23" customFormat="1" x14ac:dyDescent="0.2">
      <c r="A73" s="20" t="s">
        <v>88</v>
      </c>
      <c r="B73" s="25" t="s">
        <v>89</v>
      </c>
      <c r="C73" s="41"/>
      <c r="D73" s="41"/>
    </row>
    <row r="74" spans="1:4" s="23" customFormat="1" x14ac:dyDescent="0.2">
      <c r="A74" s="20" t="s">
        <v>90</v>
      </c>
      <c r="B74" s="25" t="s">
        <v>91</v>
      </c>
      <c r="C74" s="41"/>
      <c r="D74" s="41"/>
    </row>
    <row r="75" spans="1:4" s="23" customFormat="1" x14ac:dyDescent="0.2">
      <c r="A75" s="20" t="s">
        <v>92</v>
      </c>
      <c r="B75" s="25" t="s">
        <v>93</v>
      </c>
      <c r="C75" s="41"/>
      <c r="D75" s="41"/>
    </row>
    <row r="76" spans="1:4" s="23" customFormat="1" x14ac:dyDescent="0.2">
      <c r="A76" s="20" t="s">
        <v>94</v>
      </c>
      <c r="B76" s="25" t="s">
        <v>95</v>
      </c>
      <c r="C76" s="41"/>
      <c r="D76" s="41"/>
    </row>
    <row r="77" spans="1:4" s="23" customFormat="1" x14ac:dyDescent="0.2">
      <c r="A77" s="20" t="s">
        <v>96</v>
      </c>
      <c r="B77" s="25" t="s">
        <v>97</v>
      </c>
      <c r="C77" s="41"/>
      <c r="D77" s="41"/>
    </row>
    <row r="78" spans="1:4" s="23" customFormat="1" x14ac:dyDescent="0.2">
      <c r="A78" s="20" t="s">
        <v>98</v>
      </c>
      <c r="B78" s="25" t="s">
        <v>99</v>
      </c>
      <c r="C78" s="41">
        <v>46</v>
      </c>
      <c r="D78" s="41">
        <v>39</v>
      </c>
    </row>
    <row r="79" spans="1:4" s="23" customFormat="1" x14ac:dyDescent="0.2">
      <c r="A79" s="20" t="s">
        <v>100</v>
      </c>
      <c r="B79" s="25" t="s">
        <v>101</v>
      </c>
      <c r="C79" s="41">
        <v>0</v>
      </c>
      <c r="D79" s="41">
        <v>87</v>
      </c>
    </row>
    <row r="80" spans="1:4" s="23" customFormat="1" x14ac:dyDescent="0.2">
      <c r="A80" s="20" t="s">
        <v>102</v>
      </c>
      <c r="B80" s="25" t="s">
        <v>103</v>
      </c>
      <c r="C80" s="41"/>
      <c r="D80" s="41"/>
    </row>
    <row r="81" spans="1:4" s="23" customFormat="1" x14ac:dyDescent="0.2">
      <c r="A81" s="20" t="s">
        <v>104</v>
      </c>
      <c r="B81" s="25" t="s">
        <v>105</v>
      </c>
      <c r="C81" s="41">
        <v>484</v>
      </c>
      <c r="D81" s="41">
        <v>639</v>
      </c>
    </row>
    <row r="82" spans="1:4" s="23" customFormat="1" x14ac:dyDescent="0.2">
      <c r="A82" s="20" t="s">
        <v>106</v>
      </c>
      <c r="B82" s="25" t="s">
        <v>107</v>
      </c>
      <c r="C82" s="41">
        <v>30</v>
      </c>
      <c r="D82" s="41">
        <v>28</v>
      </c>
    </row>
    <row r="83" spans="1:4" s="23" customFormat="1" x14ac:dyDescent="0.2">
      <c r="A83" s="20" t="s">
        <v>108</v>
      </c>
      <c r="B83" s="25" t="s">
        <v>109</v>
      </c>
      <c r="C83" s="41"/>
      <c r="D83" s="41"/>
    </row>
    <row r="84" spans="1:4" x14ac:dyDescent="0.2">
      <c r="A84" s="17" t="s">
        <v>110</v>
      </c>
      <c r="B84" s="18">
        <v>30</v>
      </c>
      <c r="C84" s="35"/>
      <c r="D84" s="35"/>
    </row>
    <row r="85" spans="1:4" s="23" customFormat="1" x14ac:dyDescent="0.2">
      <c r="A85" s="20" t="s">
        <v>20</v>
      </c>
      <c r="B85" s="21"/>
      <c r="C85" s="42"/>
      <c r="D85" s="42"/>
    </row>
    <row r="86" spans="1:4" s="23" customFormat="1" x14ac:dyDescent="0.2">
      <c r="A86" s="20" t="s">
        <v>111</v>
      </c>
      <c r="B86" s="25" t="s">
        <v>112</v>
      </c>
      <c r="C86" s="42"/>
      <c r="D86" s="42"/>
    </row>
    <row r="87" spans="1:4" s="23" customFormat="1" x14ac:dyDescent="0.2">
      <c r="A87" s="20" t="s">
        <v>113</v>
      </c>
      <c r="B87" s="25" t="s">
        <v>114</v>
      </c>
      <c r="C87" s="42"/>
      <c r="D87" s="42"/>
    </row>
    <row r="88" spans="1:4" s="23" customFormat="1" x14ac:dyDescent="0.2">
      <c r="A88" s="20" t="s">
        <v>115</v>
      </c>
      <c r="B88" s="25" t="s">
        <v>116</v>
      </c>
      <c r="C88" s="42"/>
      <c r="D88" s="42"/>
    </row>
    <row r="89" spans="1:4" s="23" customFormat="1" x14ac:dyDescent="0.2">
      <c r="A89" s="20" t="s">
        <v>117</v>
      </c>
      <c r="B89" s="25" t="s">
        <v>118</v>
      </c>
      <c r="C89" s="42"/>
      <c r="D89" s="42"/>
    </row>
    <row r="90" spans="1:4" x14ac:dyDescent="0.2">
      <c r="A90" s="26" t="s">
        <v>119</v>
      </c>
      <c r="B90" s="18">
        <v>31</v>
      </c>
      <c r="C90" s="19">
        <v>8751</v>
      </c>
      <c r="D90" s="19">
        <v>8056</v>
      </c>
    </row>
    <row r="91" spans="1:4" x14ac:dyDescent="0.2">
      <c r="A91" s="26" t="s">
        <v>120</v>
      </c>
      <c r="B91" s="18">
        <v>32</v>
      </c>
      <c r="C91" s="19"/>
      <c r="D91" s="19"/>
    </row>
    <row r="92" spans="1:4" x14ac:dyDescent="0.2">
      <c r="A92" s="26" t="s">
        <v>121</v>
      </c>
      <c r="B92" s="18">
        <v>33</v>
      </c>
      <c r="C92" s="19"/>
      <c r="D92" s="19"/>
    </row>
    <row r="93" spans="1:4" x14ac:dyDescent="0.2">
      <c r="A93" s="26" t="s">
        <v>122</v>
      </c>
      <c r="B93" s="18">
        <v>34</v>
      </c>
      <c r="C93" s="19">
        <v>9126</v>
      </c>
      <c r="D93" s="19">
        <v>12134</v>
      </c>
    </row>
    <row r="94" spans="1:4" x14ac:dyDescent="0.2">
      <c r="A94" s="26" t="s">
        <v>123</v>
      </c>
      <c r="B94" s="18">
        <v>35</v>
      </c>
      <c r="C94" s="19"/>
      <c r="D94" s="19"/>
    </row>
    <row r="95" spans="1:4" x14ac:dyDescent="0.2">
      <c r="A95" s="32" t="s">
        <v>124</v>
      </c>
      <c r="B95" s="18">
        <v>36</v>
      </c>
      <c r="C95" s="43">
        <f>C63+C64+C65+C66+C67+C68+C69+C70+C84+C90+C91+C92+C93+C94</f>
        <v>462882</v>
      </c>
      <c r="D95" s="43">
        <f>D63+D64+D65+D66+D67+D68+D69+D70+D84+D90+D91+D92+D93+D94</f>
        <v>21547</v>
      </c>
    </row>
    <row r="96" spans="1:4" x14ac:dyDescent="0.2">
      <c r="A96" s="44" t="s">
        <v>125</v>
      </c>
      <c r="B96" s="18"/>
      <c r="C96" s="45"/>
      <c r="D96" s="46"/>
    </row>
    <row r="97" spans="1:4" x14ac:dyDescent="0.2">
      <c r="A97" s="26" t="s">
        <v>126</v>
      </c>
      <c r="B97" s="18">
        <v>37</v>
      </c>
      <c r="C97" s="19">
        <v>50559902</v>
      </c>
      <c r="D97" s="39">
        <v>50559902</v>
      </c>
    </row>
    <row r="98" spans="1:4" s="23" customFormat="1" x14ac:dyDescent="0.2">
      <c r="A98" s="27" t="s">
        <v>20</v>
      </c>
      <c r="B98" s="21"/>
      <c r="C98" s="22"/>
      <c r="D98" s="47"/>
    </row>
    <row r="99" spans="1:4" s="23" customFormat="1" x14ac:dyDescent="0.2">
      <c r="A99" s="48" t="s">
        <v>127</v>
      </c>
      <c r="B99" s="21" t="s">
        <v>128</v>
      </c>
      <c r="C99" s="22">
        <v>50559902</v>
      </c>
      <c r="D99" s="49">
        <v>50559902</v>
      </c>
    </row>
    <row r="100" spans="1:4" s="23" customFormat="1" x14ac:dyDescent="0.2">
      <c r="A100" s="27" t="s">
        <v>129</v>
      </c>
      <c r="B100" s="21" t="s">
        <v>130</v>
      </c>
      <c r="C100" s="22"/>
      <c r="D100" s="49"/>
    </row>
    <row r="101" spans="1:4" x14ac:dyDescent="0.2">
      <c r="A101" s="26" t="s">
        <v>131</v>
      </c>
      <c r="B101" s="18">
        <v>38</v>
      </c>
      <c r="C101" s="19"/>
      <c r="D101" s="39"/>
    </row>
    <row r="102" spans="1:4" x14ac:dyDescent="0.2">
      <c r="A102" s="26" t="s">
        <v>132</v>
      </c>
      <c r="B102" s="18">
        <v>39</v>
      </c>
      <c r="C102" s="19"/>
      <c r="D102" s="39"/>
    </row>
    <row r="103" spans="1:4" x14ac:dyDescent="0.2">
      <c r="A103" s="26" t="s">
        <v>133</v>
      </c>
      <c r="B103" s="18">
        <v>40</v>
      </c>
      <c r="C103" s="19">
        <f>SUM(C105:C106)</f>
        <v>-402564</v>
      </c>
      <c r="D103" s="19">
        <v>818944</v>
      </c>
    </row>
    <row r="104" spans="1:4" s="23" customFormat="1" x14ac:dyDescent="0.2">
      <c r="A104" s="27" t="s">
        <v>20</v>
      </c>
      <c r="B104" s="21"/>
      <c r="C104" s="22"/>
      <c r="D104" s="47"/>
    </row>
    <row r="105" spans="1:4" s="23" customFormat="1" ht="25.5" x14ac:dyDescent="0.2">
      <c r="A105" s="27" t="s">
        <v>134</v>
      </c>
      <c r="B105" s="21" t="s">
        <v>135</v>
      </c>
      <c r="C105" s="22">
        <v>-402564</v>
      </c>
      <c r="D105" s="22">
        <v>818944</v>
      </c>
    </row>
    <row r="106" spans="1:4" s="23" customFormat="1" x14ac:dyDescent="0.2">
      <c r="A106" s="27" t="s">
        <v>136</v>
      </c>
      <c r="B106" s="21" t="s">
        <v>137</v>
      </c>
      <c r="C106" s="22"/>
      <c r="D106" s="47"/>
    </row>
    <row r="107" spans="1:4" s="23" customFormat="1" ht="25.5" x14ac:dyDescent="0.2">
      <c r="A107" s="27" t="s">
        <v>138</v>
      </c>
      <c r="B107" s="21" t="s">
        <v>139</v>
      </c>
      <c r="C107" s="22"/>
      <c r="D107" s="47"/>
    </row>
    <row r="108" spans="1:4" x14ac:dyDescent="0.2">
      <c r="A108" s="26" t="s">
        <v>140</v>
      </c>
      <c r="B108" s="18">
        <v>41</v>
      </c>
      <c r="C108" s="19"/>
      <c r="D108" s="19"/>
    </row>
    <row r="109" spans="1:4" x14ac:dyDescent="0.2">
      <c r="A109" s="26" t="s">
        <v>141</v>
      </c>
      <c r="B109" s="18">
        <v>42</v>
      </c>
      <c r="C109" s="50">
        <f>C111+C112</f>
        <v>-36706872</v>
      </c>
      <c r="D109" s="51">
        <v>-36819337</v>
      </c>
    </row>
    <row r="110" spans="1:4" s="23" customFormat="1" x14ac:dyDescent="0.2">
      <c r="A110" s="27" t="s">
        <v>20</v>
      </c>
      <c r="B110" s="52"/>
      <c r="C110" s="22"/>
      <c r="D110" s="47"/>
    </row>
    <row r="111" spans="1:4" s="23" customFormat="1" x14ac:dyDescent="0.2">
      <c r="A111" s="53" t="s">
        <v>142</v>
      </c>
      <c r="B111" s="21" t="s">
        <v>143</v>
      </c>
      <c r="C111" s="22">
        <v>-38081150</v>
      </c>
      <c r="D111" s="22">
        <v>-38081152</v>
      </c>
    </row>
    <row r="112" spans="1:4" s="23" customFormat="1" x14ac:dyDescent="0.2">
      <c r="A112" s="27" t="s">
        <v>144</v>
      </c>
      <c r="B112" s="21" t="s">
        <v>145</v>
      </c>
      <c r="C112" s="22">
        <v>1374278</v>
      </c>
      <c r="D112" s="22">
        <v>1261815</v>
      </c>
    </row>
    <row r="113" spans="1:4" x14ac:dyDescent="0.2">
      <c r="A113" s="44" t="s">
        <v>146</v>
      </c>
      <c r="B113" s="54">
        <v>43</v>
      </c>
      <c r="C113" s="45">
        <f>C97+C101+C102+C103+C108+C109</f>
        <v>13450466</v>
      </c>
      <c r="D113" s="45">
        <f>D97+D101+D102+D103+D108+D109</f>
        <v>14559509</v>
      </c>
    </row>
    <row r="114" spans="1:4" x14ac:dyDescent="0.2">
      <c r="A114" s="44" t="s">
        <v>147</v>
      </c>
      <c r="B114" s="54">
        <v>44</v>
      </c>
      <c r="C114" s="45">
        <f>C95+C113</f>
        <v>13913348</v>
      </c>
      <c r="D114" s="45">
        <f>D95+D113</f>
        <v>14581056</v>
      </c>
    </row>
    <row r="115" spans="1:4" x14ac:dyDescent="0.2">
      <c r="D115" s="56"/>
    </row>
    <row r="116" spans="1:4" x14ac:dyDescent="0.2">
      <c r="A116" s="124" t="s">
        <v>148</v>
      </c>
      <c r="B116" s="124"/>
      <c r="C116" s="124"/>
      <c r="D116" s="124"/>
    </row>
    <row r="117" spans="1:4" x14ac:dyDescent="0.2">
      <c r="A117" s="57"/>
    </row>
    <row r="118" spans="1:4" x14ac:dyDescent="0.2">
      <c r="A118" s="57"/>
    </row>
    <row r="119" spans="1:4" x14ac:dyDescent="0.2">
      <c r="A119" s="57"/>
    </row>
    <row r="120" spans="1:4" x14ac:dyDescent="0.2">
      <c r="A120" s="58" t="s">
        <v>149</v>
      </c>
      <c r="B120" s="59"/>
      <c r="C120" s="60"/>
      <c r="D120" s="61"/>
    </row>
    <row r="121" spans="1:4" x14ac:dyDescent="0.2">
      <c r="A121" s="62"/>
      <c r="B121" s="63"/>
      <c r="C121" s="60"/>
      <c r="D121" s="64"/>
    </row>
    <row r="122" spans="1:4" x14ac:dyDescent="0.2">
      <c r="A122" s="65" t="s">
        <v>150</v>
      </c>
      <c r="B122" s="63"/>
      <c r="C122" s="60"/>
      <c r="D122" s="61"/>
    </row>
    <row r="123" spans="1:4" x14ac:dyDescent="0.2">
      <c r="A123" s="62"/>
      <c r="B123" s="59"/>
      <c r="C123" s="60"/>
      <c r="D123" s="63"/>
    </row>
    <row r="125" spans="1:4" x14ac:dyDescent="0.2">
      <c r="A125" s="62"/>
      <c r="B125" s="63"/>
      <c r="C125" s="60"/>
      <c r="D125" s="63"/>
    </row>
    <row r="126" spans="1:4" x14ac:dyDescent="0.2">
      <c r="A126" s="66" t="s">
        <v>151</v>
      </c>
      <c r="B126" s="59"/>
      <c r="C126" s="60"/>
      <c r="D126" s="63"/>
    </row>
    <row r="127" spans="1:4" x14ac:dyDescent="0.2">
      <c r="A127" s="67" t="s">
        <v>152</v>
      </c>
      <c r="B127" s="59"/>
      <c r="C127" s="60"/>
      <c r="D127" s="63"/>
    </row>
    <row r="128" spans="1:4" x14ac:dyDescent="0.2">
      <c r="A128" s="66" t="s">
        <v>153</v>
      </c>
      <c r="B128" s="63"/>
      <c r="C128" s="60"/>
      <c r="D128" s="63"/>
    </row>
    <row r="129" spans="1:1" x14ac:dyDescent="0.2">
      <c r="A129" s="57"/>
    </row>
  </sheetData>
  <mergeCells count="6">
    <mergeCell ref="A116:D116"/>
    <mergeCell ref="C1:D1"/>
    <mergeCell ref="A3:D3"/>
    <mergeCell ref="A4:D4"/>
    <mergeCell ref="A5:D5"/>
    <mergeCell ref="A6:D6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3D2B-434F-4CDD-A056-67D89C8FE2ED}">
  <sheetPr>
    <tabColor rgb="FFFFC000"/>
  </sheetPr>
  <dimension ref="A1:F126"/>
  <sheetViews>
    <sheetView view="pageBreakPreview" zoomScale="70" zoomScaleSheetLayoutView="70" workbookViewId="0">
      <selection activeCell="G76" sqref="G1:Q1048576"/>
    </sheetView>
  </sheetViews>
  <sheetFormatPr defaultRowHeight="12.75" x14ac:dyDescent="0.2"/>
  <cols>
    <col min="1" max="1" width="102.28515625" style="55" customWidth="1"/>
    <col min="2" max="2" width="10.85546875" style="55" customWidth="1"/>
    <col min="3" max="4" width="16.42578125" style="55" customWidth="1"/>
    <col min="5" max="5" width="17.5703125" style="55" customWidth="1"/>
    <col min="6" max="6" width="21.42578125" style="55" customWidth="1"/>
    <col min="7" max="16384" width="9.140625" style="55"/>
  </cols>
  <sheetData>
    <row r="1" spans="1:6" ht="45.75" customHeight="1" x14ac:dyDescent="0.2">
      <c r="E1" s="86" t="s">
        <v>154</v>
      </c>
      <c r="F1" s="87"/>
    </row>
    <row r="2" spans="1:6" x14ac:dyDescent="0.2">
      <c r="E2" s="2"/>
      <c r="F2" s="88" t="s">
        <v>155</v>
      </c>
    </row>
    <row r="3" spans="1:6" s="89" customFormat="1" ht="18.75" x14ac:dyDescent="0.3">
      <c r="B3" s="90" t="s">
        <v>156</v>
      </c>
      <c r="C3" s="91"/>
      <c r="D3" s="91"/>
      <c r="E3" s="91"/>
      <c r="F3" s="91"/>
    </row>
    <row r="4" spans="1:6" s="89" customFormat="1" ht="18.75" x14ac:dyDescent="0.3">
      <c r="B4" s="90" t="str">
        <f>ф1!A4</f>
        <v>АО "Инвестиционный дом "Fincraft"</v>
      </c>
      <c r="C4" s="92"/>
      <c r="D4" s="92"/>
      <c r="E4" s="92"/>
      <c r="F4" s="92"/>
    </row>
    <row r="5" spans="1:6" s="89" customFormat="1" ht="18.75" x14ac:dyDescent="0.3">
      <c r="B5" s="93" t="s">
        <v>4</v>
      </c>
      <c r="C5" s="94"/>
      <c r="D5" s="94"/>
      <c r="E5" s="94"/>
      <c r="F5" s="94"/>
    </row>
    <row r="6" spans="1:6" s="89" customFormat="1" ht="18.75" x14ac:dyDescent="0.3">
      <c r="B6" s="93" t="str">
        <f>ф1!A6</f>
        <v xml:space="preserve"> по состоянию на "01" октября 2018 года</v>
      </c>
      <c r="C6" s="95"/>
      <c r="D6" s="95"/>
      <c r="E6" s="95"/>
      <c r="F6" s="95"/>
    </row>
    <row r="7" spans="1:6" x14ac:dyDescent="0.2">
      <c r="A7" s="96"/>
      <c r="B7" s="96"/>
      <c r="C7" s="96"/>
      <c r="D7" s="96"/>
      <c r="E7" s="96"/>
      <c r="F7" s="96"/>
    </row>
    <row r="8" spans="1:6" s="69" customFormat="1" x14ac:dyDescent="0.2">
      <c r="A8" s="68"/>
      <c r="B8" s="68"/>
      <c r="C8" s="68"/>
      <c r="D8" s="68"/>
      <c r="E8" s="68"/>
      <c r="F8" s="68"/>
    </row>
    <row r="9" spans="1:6" s="69" customFormat="1" x14ac:dyDescent="0.2">
      <c r="A9" s="6"/>
      <c r="B9" s="6"/>
      <c r="F9" s="97" t="s">
        <v>157</v>
      </c>
    </row>
    <row r="10" spans="1:6" ht="63.75" x14ac:dyDescent="0.2">
      <c r="A10" s="10" t="s">
        <v>7</v>
      </c>
      <c r="B10" s="10" t="s">
        <v>8</v>
      </c>
      <c r="C10" s="10" t="s">
        <v>158</v>
      </c>
      <c r="D10" s="10" t="s">
        <v>159</v>
      </c>
      <c r="E10" s="10" t="s">
        <v>160</v>
      </c>
      <c r="F10" s="10" t="s">
        <v>161</v>
      </c>
    </row>
    <row r="11" spans="1:6" x14ac:dyDescent="0.2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</row>
    <row r="12" spans="1:6" ht="15.75" x14ac:dyDescent="0.2">
      <c r="A12" s="98" t="s">
        <v>162</v>
      </c>
      <c r="B12" s="99">
        <v>1</v>
      </c>
      <c r="C12" s="70">
        <v>72996</v>
      </c>
      <c r="D12" s="70">
        <f>600671+C12</f>
        <v>673667</v>
      </c>
      <c r="E12" s="71">
        <v>98139</v>
      </c>
      <c r="F12" s="71">
        <v>858601</v>
      </c>
    </row>
    <row r="13" spans="1:6" ht="15.75" x14ac:dyDescent="0.2">
      <c r="A13" s="98" t="s">
        <v>20</v>
      </c>
      <c r="B13" s="99"/>
      <c r="C13" s="71"/>
      <c r="D13" s="71"/>
      <c r="E13" s="71"/>
      <c r="F13" s="71"/>
    </row>
    <row r="14" spans="1:6" ht="15.75" x14ac:dyDescent="0.25">
      <c r="A14" s="98" t="s">
        <v>163</v>
      </c>
      <c r="B14" s="100" t="s">
        <v>15</v>
      </c>
      <c r="C14" s="72"/>
      <c r="D14" s="72"/>
      <c r="E14" s="72"/>
      <c r="F14" s="72"/>
    </row>
    <row r="15" spans="1:6" ht="15.75" x14ac:dyDescent="0.25">
      <c r="A15" s="98" t="s">
        <v>164</v>
      </c>
      <c r="B15" s="100" t="s">
        <v>17</v>
      </c>
      <c r="C15" s="73"/>
      <c r="D15" s="73">
        <f>4787+C15</f>
        <v>4787</v>
      </c>
      <c r="E15" s="72">
        <v>2373</v>
      </c>
      <c r="F15" s="72">
        <v>13904</v>
      </c>
    </row>
    <row r="16" spans="1:6" ht="15.75" x14ac:dyDescent="0.25">
      <c r="A16" s="98" t="s">
        <v>165</v>
      </c>
      <c r="B16" s="100" t="s">
        <v>166</v>
      </c>
      <c r="C16" s="74">
        <v>26530</v>
      </c>
      <c r="D16" s="74">
        <f>356365+C16</f>
        <v>382895</v>
      </c>
      <c r="E16" s="72">
        <v>94717</v>
      </c>
      <c r="F16" s="72">
        <v>659060</v>
      </c>
    </row>
    <row r="17" spans="1:6" ht="15.75" x14ac:dyDescent="0.2">
      <c r="A17" s="98" t="s">
        <v>20</v>
      </c>
      <c r="B17" s="99"/>
      <c r="C17" s="71"/>
      <c r="D17" s="71"/>
      <c r="E17" s="71"/>
      <c r="F17" s="71"/>
    </row>
    <row r="18" spans="1:6" ht="15.75" x14ac:dyDescent="0.25">
      <c r="A18" s="98" t="s">
        <v>167</v>
      </c>
      <c r="B18" s="100" t="s">
        <v>168</v>
      </c>
      <c r="C18" s="101">
        <v>24707</v>
      </c>
      <c r="D18" s="101">
        <f>148370+C18</f>
        <v>173077</v>
      </c>
      <c r="E18" s="71">
        <v>34972</v>
      </c>
      <c r="F18" s="71">
        <v>190466</v>
      </c>
    </row>
    <row r="19" spans="1:6" ht="15.75" x14ac:dyDescent="0.2">
      <c r="A19" s="102" t="s">
        <v>20</v>
      </c>
      <c r="B19" s="100"/>
      <c r="C19" s="71"/>
      <c r="D19" s="71"/>
      <c r="E19" s="71"/>
      <c r="F19" s="71"/>
    </row>
    <row r="20" spans="1:6" s="104" customFormat="1" ht="47.25" x14ac:dyDescent="0.2">
      <c r="A20" s="102" t="s">
        <v>169</v>
      </c>
      <c r="B20" s="103" t="s">
        <v>170</v>
      </c>
      <c r="C20" s="75">
        <v>2782</v>
      </c>
      <c r="D20" s="75">
        <f>22619+C20</f>
        <v>25401</v>
      </c>
      <c r="E20" s="75"/>
      <c r="F20" s="75"/>
    </row>
    <row r="21" spans="1:6" s="104" customFormat="1" ht="31.5" x14ac:dyDescent="0.2">
      <c r="A21" s="102" t="s">
        <v>171</v>
      </c>
      <c r="B21" s="103" t="s">
        <v>172</v>
      </c>
      <c r="C21" s="76">
        <v>789</v>
      </c>
      <c r="D21" s="76">
        <f>7778+C21</f>
        <v>8567</v>
      </c>
      <c r="E21" s="75">
        <v>764</v>
      </c>
      <c r="F21" s="75">
        <v>4451</v>
      </c>
    </row>
    <row r="22" spans="1:6" ht="47.25" x14ac:dyDescent="0.25">
      <c r="A22" s="98" t="s">
        <v>173</v>
      </c>
      <c r="B22" s="100" t="s">
        <v>174</v>
      </c>
      <c r="C22" s="101">
        <v>1823</v>
      </c>
      <c r="D22" s="101">
        <f>207995+C22</f>
        <v>209818</v>
      </c>
      <c r="E22" s="105">
        <v>33643</v>
      </c>
      <c r="F22" s="105">
        <v>397821</v>
      </c>
    </row>
    <row r="23" spans="1:6" ht="15.75" x14ac:dyDescent="0.2">
      <c r="A23" s="102" t="s">
        <v>20</v>
      </c>
      <c r="B23" s="100"/>
      <c r="C23" s="71"/>
      <c r="D23" s="71"/>
      <c r="E23" s="71"/>
      <c r="F23" s="71"/>
    </row>
    <row r="24" spans="1:6" s="104" customFormat="1" ht="31.5" x14ac:dyDescent="0.2">
      <c r="A24" s="102" t="s">
        <v>175</v>
      </c>
      <c r="B24" s="103" t="s">
        <v>176</v>
      </c>
      <c r="C24" s="77">
        <v>786</v>
      </c>
      <c r="D24" s="77">
        <f>7321+C24</f>
        <v>8107</v>
      </c>
      <c r="E24" s="77"/>
      <c r="F24" s="77"/>
    </row>
    <row r="25" spans="1:6" s="104" customFormat="1" ht="31.5" x14ac:dyDescent="0.2">
      <c r="A25" s="102" t="s">
        <v>177</v>
      </c>
      <c r="B25" s="103" t="s">
        <v>178</v>
      </c>
      <c r="C25" s="75"/>
      <c r="D25" s="75">
        <f>58105+C25</f>
        <v>58105</v>
      </c>
      <c r="E25" s="75">
        <v>9848</v>
      </c>
      <c r="F25" s="75">
        <v>90822</v>
      </c>
    </row>
    <row r="26" spans="1:6" ht="31.5" x14ac:dyDescent="0.25">
      <c r="A26" s="98" t="s">
        <v>179</v>
      </c>
      <c r="B26" s="100" t="s">
        <v>180</v>
      </c>
      <c r="C26" s="72"/>
      <c r="D26" s="72"/>
      <c r="E26" s="72">
        <v>26102</v>
      </c>
      <c r="F26" s="72">
        <v>70773</v>
      </c>
    </row>
    <row r="27" spans="1:6" ht="15.75" x14ac:dyDescent="0.2">
      <c r="A27" s="102" t="s">
        <v>20</v>
      </c>
      <c r="B27" s="100"/>
      <c r="C27" s="71"/>
      <c r="D27" s="71"/>
      <c r="E27" s="71"/>
      <c r="F27" s="71"/>
    </row>
    <row r="28" spans="1:6" s="104" customFormat="1" ht="15.75" customHeight="1" x14ac:dyDescent="0.25">
      <c r="A28" s="102" t="s">
        <v>181</v>
      </c>
      <c r="B28" s="103" t="s">
        <v>182</v>
      </c>
      <c r="C28" s="78"/>
      <c r="D28" s="78"/>
      <c r="E28" s="75">
        <v>11888</v>
      </c>
      <c r="F28" s="75">
        <v>50780</v>
      </c>
    </row>
    <row r="29" spans="1:6" ht="15.75" x14ac:dyDescent="0.25">
      <c r="A29" s="98" t="s">
        <v>183</v>
      </c>
      <c r="B29" s="100" t="s">
        <v>184</v>
      </c>
      <c r="C29" s="71">
        <v>14154</v>
      </c>
      <c r="D29" s="71">
        <f>172315+C29</f>
        <v>186469</v>
      </c>
      <c r="E29" s="71">
        <v>1049</v>
      </c>
      <c r="F29" s="72">
        <v>185637</v>
      </c>
    </row>
    <row r="30" spans="1:6" ht="15.75" x14ac:dyDescent="0.25">
      <c r="A30" s="98" t="s">
        <v>185</v>
      </c>
      <c r="B30" s="100" t="s">
        <v>186</v>
      </c>
      <c r="C30" s="72">
        <v>32312</v>
      </c>
      <c r="D30" s="72">
        <f>67204+C30</f>
        <v>99516</v>
      </c>
      <c r="E30" s="72"/>
      <c r="F30" s="72"/>
    </row>
    <row r="31" spans="1:6" ht="15.75" x14ac:dyDescent="0.25">
      <c r="A31" s="98" t="s">
        <v>39</v>
      </c>
      <c r="B31" s="100">
        <v>2</v>
      </c>
      <c r="C31" s="72">
        <v>1296</v>
      </c>
      <c r="D31" s="72">
        <f>11300+C31</f>
        <v>12596</v>
      </c>
      <c r="E31" s="72">
        <v>1711</v>
      </c>
      <c r="F31" s="72">
        <v>14976</v>
      </c>
    </row>
    <row r="32" spans="1:6" s="104" customFormat="1" ht="15.75" x14ac:dyDescent="0.25">
      <c r="A32" s="102" t="s">
        <v>187</v>
      </c>
      <c r="B32" s="106"/>
      <c r="C32" s="79"/>
      <c r="D32" s="79"/>
      <c r="E32" s="79"/>
      <c r="F32" s="79"/>
    </row>
    <row r="33" spans="1:6" s="104" customFormat="1" ht="15.75" x14ac:dyDescent="0.25">
      <c r="A33" s="102" t="s">
        <v>188</v>
      </c>
      <c r="B33" s="106" t="s">
        <v>189</v>
      </c>
      <c r="C33" s="78"/>
      <c r="D33" s="78"/>
      <c r="E33" s="75"/>
      <c r="F33" s="78"/>
    </row>
    <row r="34" spans="1:6" s="104" customFormat="1" ht="15.75" x14ac:dyDescent="0.25">
      <c r="A34" s="102" t="s">
        <v>20</v>
      </c>
      <c r="B34" s="106"/>
      <c r="C34" s="78"/>
      <c r="D34" s="78"/>
      <c r="E34" s="78"/>
      <c r="F34" s="78"/>
    </row>
    <row r="35" spans="1:6" s="104" customFormat="1" ht="15.75" x14ac:dyDescent="0.25">
      <c r="A35" s="102" t="s">
        <v>42</v>
      </c>
      <c r="B35" s="106" t="s">
        <v>190</v>
      </c>
      <c r="C35" s="78"/>
      <c r="D35" s="78"/>
      <c r="E35" s="78"/>
      <c r="F35" s="78"/>
    </row>
    <row r="36" spans="1:6" s="104" customFormat="1" ht="15.75" x14ac:dyDescent="0.2">
      <c r="A36" s="102" t="s">
        <v>44</v>
      </c>
      <c r="B36" s="106" t="s">
        <v>191</v>
      </c>
      <c r="C36" s="75"/>
      <c r="D36" s="75"/>
      <c r="E36" s="75"/>
      <c r="F36" s="75"/>
    </row>
    <row r="37" spans="1:6" s="104" customFormat="1" ht="15.75" x14ac:dyDescent="0.2">
      <c r="A37" s="102" t="s">
        <v>46</v>
      </c>
      <c r="B37" s="106" t="s">
        <v>192</v>
      </c>
      <c r="C37" s="75">
        <v>215</v>
      </c>
      <c r="D37" s="75">
        <f>1720+C37</f>
        <v>1935</v>
      </c>
      <c r="E37" s="75">
        <v>215</v>
      </c>
      <c r="F37" s="75">
        <v>1935</v>
      </c>
    </row>
    <row r="38" spans="1:6" s="104" customFormat="1" ht="15.75" x14ac:dyDescent="0.2">
      <c r="A38" s="102" t="s">
        <v>48</v>
      </c>
      <c r="B38" s="106" t="s">
        <v>193</v>
      </c>
      <c r="C38" s="75"/>
      <c r="D38" s="75"/>
      <c r="E38" s="75"/>
      <c r="F38" s="75"/>
    </row>
    <row r="39" spans="1:6" s="104" customFormat="1" ht="15.75" x14ac:dyDescent="0.2">
      <c r="A39" s="102" t="s">
        <v>52</v>
      </c>
      <c r="B39" s="106" t="s">
        <v>194</v>
      </c>
      <c r="C39" s="75">
        <v>1</v>
      </c>
      <c r="D39" s="75">
        <v>128</v>
      </c>
      <c r="E39" s="75"/>
      <c r="F39" s="75"/>
    </row>
    <row r="40" spans="1:6" s="104" customFormat="1" ht="15.75" x14ac:dyDescent="0.2">
      <c r="A40" s="102" t="s">
        <v>50</v>
      </c>
      <c r="B40" s="106" t="s">
        <v>195</v>
      </c>
      <c r="C40" s="75">
        <v>1080</v>
      </c>
      <c r="D40" s="75">
        <f>9429+C40</f>
        <v>10509</v>
      </c>
      <c r="E40" s="75">
        <v>1496</v>
      </c>
      <c r="F40" s="75">
        <v>12567</v>
      </c>
    </row>
    <row r="41" spans="1:6" s="104" customFormat="1" ht="15.75" x14ac:dyDescent="0.2">
      <c r="A41" s="102" t="s">
        <v>54</v>
      </c>
      <c r="B41" s="106" t="s">
        <v>196</v>
      </c>
      <c r="C41" s="75"/>
      <c r="D41" s="75"/>
      <c r="E41" s="75"/>
      <c r="F41" s="75"/>
    </row>
    <row r="42" spans="1:6" s="104" customFormat="1" ht="15.75" x14ac:dyDescent="0.2">
      <c r="A42" s="102" t="s">
        <v>197</v>
      </c>
      <c r="B42" s="106" t="s">
        <v>198</v>
      </c>
      <c r="C42" s="75">
        <f>C31-SUM(C37:C41,C33)</f>
        <v>0</v>
      </c>
      <c r="D42" s="75">
        <f>D31-SUM(D37:D41,D33)</f>
        <v>24</v>
      </c>
      <c r="E42" s="75">
        <v>0</v>
      </c>
      <c r="F42" s="75">
        <v>474</v>
      </c>
    </row>
    <row r="43" spans="1:6" s="104" customFormat="1" ht="15.75" x14ac:dyDescent="0.2">
      <c r="A43" s="102" t="s">
        <v>56</v>
      </c>
      <c r="B43" s="106" t="s">
        <v>199</v>
      </c>
      <c r="C43" s="75"/>
      <c r="D43" s="75"/>
      <c r="E43" s="75"/>
      <c r="F43" s="75"/>
    </row>
    <row r="44" spans="1:6" s="104" customFormat="1" ht="15.75" x14ac:dyDescent="0.2">
      <c r="A44" s="102" t="s">
        <v>58</v>
      </c>
      <c r="B44" s="106" t="s">
        <v>200</v>
      </c>
      <c r="C44" s="75"/>
      <c r="D44" s="75"/>
      <c r="E44" s="75"/>
      <c r="F44" s="75"/>
    </row>
    <row r="45" spans="1:6" ht="15.75" x14ac:dyDescent="0.2">
      <c r="A45" s="98" t="s">
        <v>201</v>
      </c>
      <c r="B45" s="100">
        <v>3</v>
      </c>
      <c r="C45" s="71">
        <v>1478</v>
      </c>
      <c r="D45" s="71">
        <f>7955+C45</f>
        <v>9433</v>
      </c>
      <c r="E45" s="71">
        <v>782</v>
      </c>
      <c r="F45" s="71">
        <v>919</v>
      </c>
    </row>
    <row r="46" spans="1:6" ht="31.5" x14ac:dyDescent="0.2">
      <c r="A46" s="98" t="s">
        <v>202</v>
      </c>
      <c r="B46" s="100">
        <v>4</v>
      </c>
      <c r="C46" s="71">
        <f>323248+1373642</f>
        <v>1696890</v>
      </c>
      <c r="D46" s="71">
        <f>9448990+C46</f>
        <v>11145880</v>
      </c>
      <c r="E46" s="71">
        <v>1104921</v>
      </c>
      <c r="F46" s="71">
        <v>7293915</v>
      </c>
    </row>
    <row r="47" spans="1:6" ht="15.75" x14ac:dyDescent="0.2">
      <c r="A47" s="98" t="s">
        <v>203</v>
      </c>
      <c r="B47" s="100">
        <v>5</v>
      </c>
      <c r="C47" s="71"/>
      <c r="D47" s="71">
        <f>312+C47</f>
        <v>312</v>
      </c>
      <c r="E47" s="71">
        <v>1343</v>
      </c>
      <c r="F47" s="71">
        <v>1347</v>
      </c>
    </row>
    <row r="48" spans="1:6" ht="15.75" x14ac:dyDescent="0.2">
      <c r="A48" s="98" t="s">
        <v>204</v>
      </c>
      <c r="B48" s="100">
        <v>6</v>
      </c>
      <c r="C48" s="71">
        <f>1608174-1373642</f>
        <v>234532</v>
      </c>
      <c r="D48" s="71">
        <f>656797+C48</f>
        <v>891329</v>
      </c>
      <c r="E48" s="71">
        <v>75660</v>
      </c>
      <c r="F48" s="71">
        <v>1141895</v>
      </c>
    </row>
    <row r="49" spans="1:6" ht="15.75" x14ac:dyDescent="0.2">
      <c r="A49" s="98" t="s">
        <v>205</v>
      </c>
      <c r="B49" s="100">
        <v>7</v>
      </c>
      <c r="C49" s="71"/>
      <c r="D49" s="71"/>
      <c r="E49" s="71"/>
      <c r="F49" s="71"/>
    </row>
    <row r="50" spans="1:6" ht="15.75" x14ac:dyDescent="0.2">
      <c r="A50" s="98" t="s">
        <v>206</v>
      </c>
      <c r="B50" s="100">
        <v>8</v>
      </c>
      <c r="C50" s="71">
        <v>1412</v>
      </c>
      <c r="D50" s="71">
        <f>2308+C50</f>
        <v>3720</v>
      </c>
      <c r="E50" s="71"/>
      <c r="F50" s="71"/>
    </row>
    <row r="51" spans="1:6" ht="15.75" x14ac:dyDescent="0.2">
      <c r="A51" s="98" t="s">
        <v>207</v>
      </c>
      <c r="B51" s="100">
        <v>9</v>
      </c>
      <c r="C51" s="71"/>
      <c r="D51" s="71"/>
      <c r="E51" s="71"/>
      <c r="F51" s="71"/>
    </row>
    <row r="52" spans="1:6" ht="15.75" x14ac:dyDescent="0.2">
      <c r="A52" s="98" t="s">
        <v>208</v>
      </c>
      <c r="B52" s="100">
        <v>10</v>
      </c>
      <c r="C52" s="71"/>
      <c r="D52" s="71"/>
      <c r="E52" s="71"/>
      <c r="F52" s="71"/>
    </row>
    <row r="53" spans="1:6" ht="15.75" x14ac:dyDescent="0.2">
      <c r="A53" s="98" t="s">
        <v>20</v>
      </c>
      <c r="B53" s="100"/>
      <c r="C53" s="71"/>
      <c r="D53" s="71"/>
      <c r="E53" s="71"/>
      <c r="F53" s="71"/>
    </row>
    <row r="54" spans="1:6" ht="15.75" x14ac:dyDescent="0.2">
      <c r="A54" s="98" t="s">
        <v>209</v>
      </c>
      <c r="B54" s="100" t="s">
        <v>210</v>
      </c>
      <c r="C54" s="71"/>
      <c r="D54" s="71"/>
      <c r="E54" s="71"/>
      <c r="F54" s="71"/>
    </row>
    <row r="55" spans="1:6" ht="15.75" x14ac:dyDescent="0.2">
      <c r="A55" s="98" t="s">
        <v>211</v>
      </c>
      <c r="B55" s="100" t="s">
        <v>212</v>
      </c>
      <c r="C55" s="71"/>
      <c r="D55" s="71"/>
      <c r="E55" s="71"/>
      <c r="F55" s="71"/>
    </row>
    <row r="56" spans="1:6" ht="15.75" x14ac:dyDescent="0.2">
      <c r="A56" s="98" t="s">
        <v>213</v>
      </c>
      <c r="B56" s="100" t="s">
        <v>214</v>
      </c>
      <c r="C56" s="71"/>
      <c r="D56" s="71"/>
      <c r="E56" s="71"/>
      <c r="F56" s="71"/>
    </row>
    <row r="57" spans="1:6" ht="15.75" x14ac:dyDescent="0.2">
      <c r="A57" s="98" t="s">
        <v>215</v>
      </c>
      <c r="B57" s="100" t="s">
        <v>216</v>
      </c>
      <c r="C57" s="71"/>
      <c r="D57" s="71"/>
      <c r="E57" s="71"/>
      <c r="F57" s="71"/>
    </row>
    <row r="58" spans="1:6" ht="31.5" x14ac:dyDescent="0.2">
      <c r="A58" s="98" t="s">
        <v>217</v>
      </c>
      <c r="B58" s="100">
        <v>11</v>
      </c>
      <c r="C58" s="71">
        <v>235</v>
      </c>
      <c r="D58" s="71">
        <f>88+C58</f>
        <v>323</v>
      </c>
      <c r="E58" s="71">
        <v>0</v>
      </c>
      <c r="F58" s="71">
        <v>2264</v>
      </c>
    </row>
    <row r="59" spans="1:6" ht="15.75" x14ac:dyDescent="0.2">
      <c r="A59" s="98" t="s">
        <v>218</v>
      </c>
      <c r="B59" s="107" t="s">
        <v>219</v>
      </c>
      <c r="C59" s="71"/>
      <c r="D59" s="71"/>
      <c r="E59" s="71"/>
      <c r="F59" s="71"/>
    </row>
    <row r="60" spans="1:6" ht="15.75" x14ac:dyDescent="0.25">
      <c r="A60" s="108" t="s">
        <v>220</v>
      </c>
      <c r="B60" s="107" t="s">
        <v>221</v>
      </c>
      <c r="C60" s="80">
        <f>C12+C31+C45+C46+C47+C48+C49+C50+C51+C52+C58+C59</f>
        <v>2008839</v>
      </c>
      <c r="D60" s="80">
        <f t="shared" ref="D60:F60" si="0">D12+D31+D45+D46+D47+D48+D49+D50+D51+D52+D58+D59</f>
        <v>12737260</v>
      </c>
      <c r="E60" s="80">
        <f t="shared" si="0"/>
        <v>1282556</v>
      </c>
      <c r="F60" s="80">
        <f t="shared" si="0"/>
        <v>9313917</v>
      </c>
    </row>
    <row r="61" spans="1:6" ht="15.75" x14ac:dyDescent="0.25">
      <c r="A61" s="98" t="s">
        <v>222</v>
      </c>
      <c r="B61" s="107">
        <v>14</v>
      </c>
      <c r="C61" s="72">
        <f>SUM(C63:C66)</f>
        <v>108</v>
      </c>
      <c r="D61" s="72">
        <f t="shared" ref="D61" si="1">SUM(D63:D66)</f>
        <v>203881</v>
      </c>
      <c r="E61" s="72">
        <v>529</v>
      </c>
      <c r="F61" s="72">
        <v>780</v>
      </c>
    </row>
    <row r="62" spans="1:6" ht="15.75" x14ac:dyDescent="0.25">
      <c r="A62" s="98" t="s">
        <v>20</v>
      </c>
      <c r="B62" s="107"/>
      <c r="C62" s="72"/>
      <c r="D62" s="72"/>
      <c r="E62" s="72"/>
      <c r="F62" s="72"/>
    </row>
    <row r="63" spans="1:6" ht="15.75" x14ac:dyDescent="0.25">
      <c r="A63" s="98" t="s">
        <v>223</v>
      </c>
      <c r="B63" s="107" t="s">
        <v>224</v>
      </c>
      <c r="C63" s="81"/>
      <c r="D63" s="81"/>
      <c r="E63" s="81"/>
      <c r="F63" s="81"/>
    </row>
    <row r="64" spans="1:6" ht="15.75" x14ac:dyDescent="0.25">
      <c r="A64" s="98" t="s">
        <v>225</v>
      </c>
      <c r="B64" s="107" t="s">
        <v>226</v>
      </c>
      <c r="C64" s="72"/>
      <c r="D64" s="72"/>
      <c r="E64" s="72"/>
      <c r="F64" s="72"/>
    </row>
    <row r="65" spans="1:6" ht="15.75" x14ac:dyDescent="0.25">
      <c r="A65" s="98" t="s">
        <v>227</v>
      </c>
      <c r="B65" s="107" t="s">
        <v>228</v>
      </c>
      <c r="C65" s="72"/>
      <c r="D65" s="72"/>
      <c r="E65" s="72"/>
      <c r="F65" s="72"/>
    </row>
    <row r="66" spans="1:6" ht="15.75" x14ac:dyDescent="0.25">
      <c r="A66" s="98" t="s">
        <v>229</v>
      </c>
      <c r="B66" s="107" t="s">
        <v>230</v>
      </c>
      <c r="C66" s="72">
        <v>108</v>
      </c>
      <c r="D66" s="72">
        <f>203773+C66</f>
        <v>203881</v>
      </c>
      <c r="E66" s="72">
        <v>529</v>
      </c>
      <c r="F66" s="72">
        <v>780</v>
      </c>
    </row>
    <row r="67" spans="1:6" ht="15.75" x14ac:dyDescent="0.25">
      <c r="A67" s="98" t="s">
        <v>231</v>
      </c>
      <c r="B67" s="107">
        <v>15</v>
      </c>
      <c r="C67" s="72">
        <v>2759</v>
      </c>
      <c r="D67" s="72">
        <f>34073+C67</f>
        <v>36832</v>
      </c>
      <c r="E67" s="72">
        <v>2257</v>
      </c>
      <c r="F67" s="72">
        <v>22096</v>
      </c>
    </row>
    <row r="68" spans="1:6" s="104" customFormat="1" ht="15.75" x14ac:dyDescent="0.25">
      <c r="A68" s="102" t="s">
        <v>20</v>
      </c>
      <c r="B68" s="109"/>
      <c r="C68" s="78"/>
      <c r="D68" s="78"/>
      <c r="E68" s="78"/>
      <c r="F68" s="78"/>
    </row>
    <row r="69" spans="1:6" s="104" customFormat="1" ht="15.75" x14ac:dyDescent="0.25">
      <c r="A69" s="102" t="s">
        <v>232</v>
      </c>
      <c r="B69" s="109" t="s">
        <v>41</v>
      </c>
      <c r="C69" s="78"/>
      <c r="D69" s="78"/>
      <c r="E69" s="78"/>
      <c r="F69" s="78"/>
    </row>
    <row r="70" spans="1:6" s="104" customFormat="1" ht="15.75" x14ac:dyDescent="0.25">
      <c r="A70" s="102" t="s">
        <v>233</v>
      </c>
      <c r="B70" s="109" t="s">
        <v>47</v>
      </c>
      <c r="C70" s="78">
        <v>634</v>
      </c>
      <c r="D70" s="78">
        <f>7916+C70</f>
        <v>8550</v>
      </c>
      <c r="E70" s="78">
        <v>1127</v>
      </c>
      <c r="F70" s="78">
        <v>10876</v>
      </c>
    </row>
    <row r="71" spans="1:6" s="104" customFormat="1" ht="15.75" x14ac:dyDescent="0.25">
      <c r="A71" s="102" t="s">
        <v>234</v>
      </c>
      <c r="B71" s="109" t="s">
        <v>49</v>
      </c>
      <c r="C71" s="78">
        <v>568</v>
      </c>
      <c r="D71" s="78">
        <f>9166+C71</f>
        <v>9734</v>
      </c>
      <c r="E71" s="78">
        <v>312</v>
      </c>
      <c r="F71" s="78">
        <v>1901</v>
      </c>
    </row>
    <row r="72" spans="1:6" s="104" customFormat="1" ht="15.75" x14ac:dyDescent="0.25">
      <c r="A72" s="102" t="s">
        <v>235</v>
      </c>
      <c r="B72" s="109" t="s">
        <v>51</v>
      </c>
      <c r="C72" s="78">
        <v>31</v>
      </c>
      <c r="D72" s="78">
        <f>85+C72</f>
        <v>116</v>
      </c>
      <c r="E72" s="78">
        <v>32</v>
      </c>
      <c r="F72" s="78">
        <v>117</v>
      </c>
    </row>
    <row r="73" spans="1:6" s="104" customFormat="1" ht="15.75" x14ac:dyDescent="0.25">
      <c r="A73" s="102" t="s">
        <v>236</v>
      </c>
      <c r="B73" s="109" t="s">
        <v>53</v>
      </c>
      <c r="C73" s="78">
        <v>160</v>
      </c>
      <c r="D73" s="78">
        <f>1260+C73</f>
        <v>1420</v>
      </c>
      <c r="E73" s="78"/>
      <c r="F73" s="78"/>
    </row>
    <row r="74" spans="1:6" s="104" customFormat="1" ht="15.75" x14ac:dyDescent="0.25">
      <c r="A74" s="102" t="s">
        <v>237</v>
      </c>
      <c r="B74" s="109" t="s">
        <v>55</v>
      </c>
      <c r="C74" s="78">
        <f>C67-SUM(C69:C73)</f>
        <v>1366</v>
      </c>
      <c r="D74" s="78">
        <f>D67-SUM(D69:D73)</f>
        <v>17012</v>
      </c>
      <c r="E74" s="78">
        <v>786</v>
      </c>
      <c r="F74" s="78">
        <v>9202</v>
      </c>
    </row>
    <row r="75" spans="1:6" ht="15.75" x14ac:dyDescent="0.25">
      <c r="A75" s="98" t="s">
        <v>238</v>
      </c>
      <c r="B75" s="107">
        <v>16</v>
      </c>
      <c r="C75" s="72">
        <f>SUM(C77:C81)</f>
        <v>0</v>
      </c>
      <c r="D75" s="72">
        <f t="shared" ref="D75" si="2">SUM(D77:D81)</f>
        <v>0</v>
      </c>
      <c r="E75" s="72">
        <v>0</v>
      </c>
      <c r="F75" s="72">
        <v>0</v>
      </c>
    </row>
    <row r="76" spans="1:6" ht="15.75" x14ac:dyDescent="0.25">
      <c r="A76" s="98" t="s">
        <v>20</v>
      </c>
      <c r="B76" s="107"/>
      <c r="C76" s="72"/>
      <c r="D76" s="72"/>
      <c r="E76" s="72"/>
      <c r="F76" s="72"/>
    </row>
    <row r="77" spans="1:6" ht="15.75" x14ac:dyDescent="0.25">
      <c r="A77" s="98" t="s">
        <v>239</v>
      </c>
      <c r="B77" s="107" t="s">
        <v>65</v>
      </c>
      <c r="C77" s="72"/>
      <c r="D77" s="72"/>
      <c r="E77" s="72"/>
      <c r="F77" s="72"/>
    </row>
    <row r="78" spans="1:6" ht="15.75" x14ac:dyDescent="0.25">
      <c r="A78" s="98" t="s">
        <v>240</v>
      </c>
      <c r="B78" s="107" t="s">
        <v>67</v>
      </c>
      <c r="C78" s="72"/>
      <c r="D78" s="72"/>
      <c r="E78" s="72"/>
      <c r="F78" s="72"/>
    </row>
    <row r="79" spans="1:6" ht="15.75" x14ac:dyDescent="0.25">
      <c r="A79" s="98" t="s">
        <v>241</v>
      </c>
      <c r="B79" s="107" t="s">
        <v>69</v>
      </c>
      <c r="C79" s="72"/>
      <c r="D79" s="72"/>
      <c r="E79" s="72"/>
      <c r="F79" s="72"/>
    </row>
    <row r="80" spans="1:6" ht="15.75" x14ac:dyDescent="0.25">
      <c r="A80" s="98" t="s">
        <v>242</v>
      </c>
      <c r="B80" s="107" t="s">
        <v>71</v>
      </c>
      <c r="C80" s="72"/>
      <c r="D80" s="72"/>
      <c r="E80" s="72"/>
      <c r="F80" s="72"/>
    </row>
    <row r="81" spans="1:6" ht="15.75" x14ac:dyDescent="0.25">
      <c r="A81" s="98" t="s">
        <v>243</v>
      </c>
      <c r="B81" s="107" t="s">
        <v>244</v>
      </c>
      <c r="C81" s="72"/>
      <c r="D81" s="72"/>
      <c r="E81" s="72"/>
      <c r="F81" s="72"/>
    </row>
    <row r="82" spans="1:6" ht="15.75" x14ac:dyDescent="0.25">
      <c r="A82" s="98" t="s">
        <v>245</v>
      </c>
      <c r="B82" s="107">
        <v>17</v>
      </c>
      <c r="C82" s="72">
        <v>2431</v>
      </c>
      <c r="D82" s="72">
        <f>66942+C82</f>
        <v>69373</v>
      </c>
      <c r="E82" s="72">
        <v>1112</v>
      </c>
      <c r="F82" s="72">
        <v>1112</v>
      </c>
    </row>
    <row r="83" spans="1:6" ht="31.5" x14ac:dyDescent="0.25">
      <c r="A83" s="98" t="s">
        <v>246</v>
      </c>
      <c r="B83" s="107">
        <v>18</v>
      </c>
      <c r="C83" s="72">
        <f>215503+1413438+1</f>
        <v>1628942</v>
      </c>
      <c r="D83" s="72">
        <f>7939938+C83</f>
        <v>9568880</v>
      </c>
      <c r="E83" s="72">
        <v>1021495</v>
      </c>
      <c r="F83" s="72">
        <v>6647146</v>
      </c>
    </row>
    <row r="84" spans="1:6" ht="15.75" x14ac:dyDescent="0.25">
      <c r="A84" s="98" t="s">
        <v>247</v>
      </c>
      <c r="B84" s="107">
        <v>19</v>
      </c>
      <c r="C84" s="72">
        <v>3330</v>
      </c>
      <c r="D84" s="72">
        <f>2936+C84</f>
        <v>6266</v>
      </c>
      <c r="E84" s="72"/>
      <c r="F84" s="72">
        <v>2018</v>
      </c>
    </row>
    <row r="85" spans="1:6" ht="15.75" x14ac:dyDescent="0.25">
      <c r="A85" s="98" t="s">
        <v>248</v>
      </c>
      <c r="B85" s="107">
        <v>20</v>
      </c>
      <c r="C85" s="72">
        <f>1646653-1413438</f>
        <v>233215</v>
      </c>
      <c r="D85" s="72">
        <f>525838+C85</f>
        <v>759053</v>
      </c>
      <c r="E85" s="72">
        <v>55930</v>
      </c>
      <c r="F85" s="72">
        <v>1109834</v>
      </c>
    </row>
    <row r="86" spans="1:6" ht="15.75" x14ac:dyDescent="0.25">
      <c r="A86" s="98" t="s">
        <v>249</v>
      </c>
      <c r="B86" s="107">
        <v>21</v>
      </c>
      <c r="C86" s="72"/>
      <c r="D86" s="72"/>
      <c r="E86" s="72"/>
      <c r="F86" s="72"/>
    </row>
    <row r="87" spans="1:6" ht="15.75" x14ac:dyDescent="0.25">
      <c r="A87" s="98" t="s">
        <v>250</v>
      </c>
      <c r="B87" s="107">
        <v>22</v>
      </c>
      <c r="C87" s="72">
        <v>1064</v>
      </c>
      <c r="D87" s="72">
        <f>3922+C87</f>
        <v>4986</v>
      </c>
      <c r="E87" s="72"/>
      <c r="F87" s="72"/>
    </row>
    <row r="88" spans="1:6" ht="15.75" x14ac:dyDescent="0.25">
      <c r="A88" s="98" t="s">
        <v>251</v>
      </c>
      <c r="B88" s="107">
        <v>23</v>
      </c>
      <c r="C88" s="72"/>
      <c r="D88" s="72"/>
      <c r="E88" s="72"/>
      <c r="F88" s="72"/>
    </row>
    <row r="89" spans="1:6" ht="15.75" x14ac:dyDescent="0.25">
      <c r="A89" s="98" t="s">
        <v>252</v>
      </c>
      <c r="B89" s="107">
        <v>24</v>
      </c>
      <c r="C89" s="72"/>
      <c r="D89" s="72"/>
      <c r="E89" s="72"/>
      <c r="F89" s="72"/>
    </row>
    <row r="90" spans="1:6" ht="15.75" x14ac:dyDescent="0.25">
      <c r="A90" s="98" t="s">
        <v>20</v>
      </c>
      <c r="B90" s="107"/>
      <c r="C90" s="72"/>
      <c r="D90" s="72"/>
      <c r="E90" s="72"/>
      <c r="F90" s="72"/>
    </row>
    <row r="91" spans="1:6" ht="15.75" x14ac:dyDescent="0.25">
      <c r="A91" s="98" t="s">
        <v>253</v>
      </c>
      <c r="B91" s="107" t="s">
        <v>254</v>
      </c>
      <c r="C91" s="72"/>
      <c r="D91" s="72"/>
      <c r="E91" s="72"/>
      <c r="F91" s="72"/>
    </row>
    <row r="92" spans="1:6" ht="15.75" x14ac:dyDescent="0.25">
      <c r="A92" s="98" t="s">
        <v>255</v>
      </c>
      <c r="B92" s="107" t="s">
        <v>256</v>
      </c>
      <c r="C92" s="72"/>
      <c r="D92" s="72"/>
      <c r="E92" s="72"/>
      <c r="F92" s="72"/>
    </row>
    <row r="93" spans="1:6" ht="15.75" x14ac:dyDescent="0.25">
      <c r="A93" s="98" t="s">
        <v>257</v>
      </c>
      <c r="B93" s="107" t="s">
        <v>258</v>
      </c>
      <c r="C93" s="72"/>
      <c r="D93" s="72"/>
      <c r="E93" s="72"/>
      <c r="F93" s="72"/>
    </row>
    <row r="94" spans="1:6" ht="15.75" x14ac:dyDescent="0.25">
      <c r="A94" s="98" t="s">
        <v>259</v>
      </c>
      <c r="B94" s="107" t="s">
        <v>260</v>
      </c>
      <c r="C94" s="72"/>
      <c r="D94" s="72"/>
      <c r="E94" s="72"/>
      <c r="F94" s="72"/>
    </row>
    <row r="95" spans="1:6" ht="31.5" x14ac:dyDescent="0.25">
      <c r="A95" s="98" t="s">
        <v>261</v>
      </c>
      <c r="B95" s="107">
        <v>25</v>
      </c>
      <c r="C95" s="72"/>
      <c r="D95" s="72"/>
      <c r="E95" s="72">
        <v>0</v>
      </c>
      <c r="F95" s="72">
        <v>0</v>
      </c>
    </row>
    <row r="96" spans="1:6" ht="15.75" x14ac:dyDescent="0.25">
      <c r="A96" s="98" t="s">
        <v>262</v>
      </c>
      <c r="B96" s="107">
        <v>26</v>
      </c>
      <c r="C96" s="72">
        <v>41377</v>
      </c>
      <c r="D96" s="72">
        <f>670985+C96</f>
        <v>712362</v>
      </c>
      <c r="E96" s="72">
        <v>37791</v>
      </c>
      <c r="F96" s="72">
        <v>161919</v>
      </c>
    </row>
    <row r="97" spans="1:6" s="104" customFormat="1" ht="15.75" x14ac:dyDescent="0.25">
      <c r="A97" s="102" t="s">
        <v>20</v>
      </c>
      <c r="B97" s="109"/>
      <c r="C97" s="78"/>
      <c r="D97" s="78"/>
      <c r="E97" s="78"/>
      <c r="F97" s="78"/>
    </row>
    <row r="98" spans="1:6" s="104" customFormat="1" ht="15.75" x14ac:dyDescent="0.25">
      <c r="A98" s="102" t="s">
        <v>263</v>
      </c>
      <c r="B98" s="109" t="s">
        <v>264</v>
      </c>
      <c r="C98" s="78">
        <v>33358</v>
      </c>
      <c r="D98" s="78">
        <f>547795+C98</f>
        <v>581153</v>
      </c>
      <c r="E98" s="78">
        <v>27601</v>
      </c>
      <c r="F98" s="78">
        <v>94561</v>
      </c>
    </row>
    <row r="99" spans="1:6" s="104" customFormat="1" ht="15.75" x14ac:dyDescent="0.25">
      <c r="A99" s="102" t="s">
        <v>265</v>
      </c>
      <c r="B99" s="109" t="s">
        <v>266</v>
      </c>
      <c r="C99" s="78"/>
      <c r="D99" s="78"/>
      <c r="E99" s="78"/>
      <c r="F99" s="78"/>
    </row>
    <row r="100" spans="1:6" s="104" customFormat="1" ht="15.75" x14ac:dyDescent="0.25">
      <c r="A100" s="102" t="s">
        <v>267</v>
      </c>
      <c r="B100" s="109" t="s">
        <v>268</v>
      </c>
      <c r="C100" s="78">
        <f>C96-C98-C101-C102-C103</f>
        <v>4833</v>
      </c>
      <c r="D100" s="78">
        <f>D96-D98-D101-D102-D103</f>
        <v>74086</v>
      </c>
      <c r="E100" s="78">
        <v>7652</v>
      </c>
      <c r="F100" s="78">
        <v>53862</v>
      </c>
    </row>
    <row r="101" spans="1:6" s="104" customFormat="1" ht="15.75" x14ac:dyDescent="0.25">
      <c r="A101" s="102" t="s">
        <v>269</v>
      </c>
      <c r="B101" s="109" t="s">
        <v>270</v>
      </c>
      <c r="C101" s="78">
        <v>210</v>
      </c>
      <c r="D101" s="78">
        <f>1076+C101</f>
        <v>1286</v>
      </c>
      <c r="E101" s="78">
        <v>44</v>
      </c>
      <c r="F101" s="78">
        <v>390</v>
      </c>
    </row>
    <row r="102" spans="1:6" s="104" customFormat="1" ht="31.5" x14ac:dyDescent="0.25">
      <c r="A102" s="102" t="s">
        <v>271</v>
      </c>
      <c r="B102" s="109" t="s">
        <v>272</v>
      </c>
      <c r="C102" s="78">
        <v>2976</v>
      </c>
      <c r="D102" s="78">
        <f>52861+C102</f>
        <v>55837</v>
      </c>
      <c r="E102" s="78">
        <v>2494</v>
      </c>
      <c r="F102" s="78">
        <v>13106</v>
      </c>
    </row>
    <row r="103" spans="1:6" s="104" customFormat="1" ht="15.75" x14ac:dyDescent="0.25">
      <c r="A103" s="102" t="s">
        <v>273</v>
      </c>
      <c r="B103" s="109" t="s">
        <v>274</v>
      </c>
      <c r="C103" s="78"/>
      <c r="D103" s="78">
        <v>0</v>
      </c>
      <c r="E103" s="78"/>
      <c r="F103" s="78"/>
    </row>
    <row r="104" spans="1:6" ht="15.75" x14ac:dyDescent="0.25">
      <c r="A104" s="110" t="s">
        <v>275</v>
      </c>
      <c r="B104" s="111" t="s">
        <v>276</v>
      </c>
      <c r="C104" s="72"/>
      <c r="D104" s="72"/>
      <c r="E104" s="72"/>
      <c r="F104" s="72"/>
    </row>
    <row r="105" spans="1:6" ht="15.75" x14ac:dyDescent="0.25">
      <c r="A105" s="112" t="s">
        <v>277</v>
      </c>
      <c r="B105" s="111" t="s">
        <v>278</v>
      </c>
      <c r="C105" s="80">
        <f>C61+C67+C75+C82+C83+C84+C85+C86+C87+C88+C89+C95+C96+C104</f>
        <v>1913226</v>
      </c>
      <c r="D105" s="80">
        <f>D61+D67+D75+D82+D83+D84+D85+D86+D87+D88+D89+D95+D96+D104</f>
        <v>11361633</v>
      </c>
      <c r="E105" s="80">
        <f>E61+E67+E75+E82+E83+E84+E85+E86+E87+E88+E89+E95+E96+E104</f>
        <v>1119114</v>
      </c>
      <c r="F105" s="80">
        <f>F61+F67+F75+F82+F83+F84+F85+F86+F87+F88+F89+F95+F96+F104</f>
        <v>7944905</v>
      </c>
    </row>
    <row r="106" spans="1:6" ht="15.75" x14ac:dyDescent="0.25">
      <c r="A106" s="112" t="s">
        <v>279</v>
      </c>
      <c r="B106" s="111" t="s">
        <v>280</v>
      </c>
      <c r="C106" s="80">
        <f>C60-C105</f>
        <v>95613</v>
      </c>
      <c r="D106" s="80">
        <f>D60-D105</f>
        <v>1375627</v>
      </c>
      <c r="E106" s="80">
        <f>E60-E105</f>
        <v>163442</v>
      </c>
      <c r="F106" s="80">
        <f>F60-F105</f>
        <v>1369012</v>
      </c>
    </row>
    <row r="107" spans="1:6" ht="15.75" x14ac:dyDescent="0.25">
      <c r="A107" s="110" t="s">
        <v>281</v>
      </c>
      <c r="B107" s="111" t="s">
        <v>282</v>
      </c>
      <c r="C107" s="72">
        <v>357</v>
      </c>
      <c r="D107" s="72">
        <f>992+C107</f>
        <v>1349</v>
      </c>
      <c r="E107" s="72"/>
      <c r="F107" s="72"/>
    </row>
    <row r="108" spans="1:6" ht="15.75" x14ac:dyDescent="0.25">
      <c r="A108" s="112" t="s">
        <v>283</v>
      </c>
      <c r="B108" s="111" t="s">
        <v>284</v>
      </c>
      <c r="C108" s="80">
        <f>C106-C107</f>
        <v>95256</v>
      </c>
      <c r="D108" s="80">
        <f>D106-D107</f>
        <v>1374278</v>
      </c>
      <c r="E108" s="80">
        <f>E106-E107</f>
        <v>163442</v>
      </c>
      <c r="F108" s="80">
        <f>F106-F107</f>
        <v>1369012</v>
      </c>
    </row>
    <row r="109" spans="1:6" ht="15.75" x14ac:dyDescent="0.25">
      <c r="A109" s="110" t="s">
        <v>285</v>
      </c>
      <c r="B109" s="111" t="s">
        <v>286</v>
      </c>
      <c r="C109" s="82"/>
      <c r="D109" s="82"/>
      <c r="E109" s="82"/>
      <c r="F109" s="82"/>
    </row>
    <row r="110" spans="1:6" ht="15.75" x14ac:dyDescent="0.25">
      <c r="A110" s="112" t="s">
        <v>287</v>
      </c>
      <c r="B110" s="111" t="s">
        <v>288</v>
      </c>
      <c r="C110" s="80">
        <f>C108+C109</f>
        <v>95256</v>
      </c>
      <c r="D110" s="80">
        <f t="shared" ref="D110:F110" si="3">D108+D109</f>
        <v>1374278</v>
      </c>
      <c r="E110" s="80">
        <f t="shared" si="3"/>
        <v>163442</v>
      </c>
      <c r="F110" s="80">
        <f t="shared" si="3"/>
        <v>1369012</v>
      </c>
    </row>
    <row r="111" spans="1:6" x14ac:dyDescent="0.2">
      <c r="C111" s="83"/>
      <c r="D111" s="83">
        <f>D110-ф1!C112</f>
        <v>0</v>
      </c>
    </row>
    <row r="112" spans="1:6" x14ac:dyDescent="0.2">
      <c r="A112" s="113" t="s">
        <v>148</v>
      </c>
      <c r="B112" s="113"/>
      <c r="C112" s="113"/>
      <c r="D112" s="113"/>
      <c r="E112" s="113"/>
      <c r="F112" s="113"/>
    </row>
    <row r="113" spans="1:6" x14ac:dyDescent="0.2">
      <c r="A113" s="114"/>
      <c r="B113" s="114"/>
      <c r="C113" s="114"/>
      <c r="D113" s="114"/>
      <c r="E113" s="114"/>
      <c r="F113" s="114"/>
    </row>
    <row r="116" spans="1:6" s="117" customFormat="1" ht="15.75" x14ac:dyDescent="0.25">
      <c r="A116" s="115" t="str">
        <f>ф1!A120</f>
        <v>Председатель Правления _________________________Колдасов Е.Т.</v>
      </c>
      <c r="B116" s="116"/>
      <c r="C116" s="84"/>
      <c r="D116" s="84"/>
      <c r="F116" s="118"/>
    </row>
    <row r="117" spans="1:6" s="117" customFormat="1" ht="15.75" x14ac:dyDescent="0.25">
      <c r="A117" s="115"/>
      <c r="B117" s="116"/>
      <c r="C117" s="84"/>
      <c r="D117" s="84"/>
    </row>
    <row r="118" spans="1:6" s="117" customFormat="1" ht="15.75" x14ac:dyDescent="0.25">
      <c r="A118" s="115" t="str">
        <f>ф1!A122</f>
        <v>Главный бухгалтер  ______________________________Сатпаева Ш.К.</v>
      </c>
      <c r="B118" s="116"/>
      <c r="C118" s="84"/>
      <c r="D118" s="84"/>
    </row>
    <row r="119" spans="1:6" x14ac:dyDescent="0.2">
      <c r="A119" s="119"/>
      <c r="B119" s="120"/>
      <c r="C119" s="85"/>
      <c r="D119" s="85"/>
    </row>
    <row r="120" spans="1:6" x14ac:dyDescent="0.2">
      <c r="A120" s="119"/>
      <c r="B120" s="85"/>
      <c r="C120" s="85"/>
      <c r="D120" s="85"/>
    </row>
    <row r="121" spans="1:6" x14ac:dyDescent="0.2">
      <c r="A121" s="121" t="s">
        <v>151</v>
      </c>
      <c r="B121" s="120"/>
      <c r="C121" s="85"/>
      <c r="D121" s="85"/>
    </row>
    <row r="122" spans="1:6" x14ac:dyDescent="0.2">
      <c r="A122" s="122" t="str">
        <f>ф1!A127</f>
        <v>355-01-02 (вн.206)</v>
      </c>
      <c r="B122" s="120"/>
      <c r="C122" s="85"/>
      <c r="D122" s="85"/>
    </row>
    <row r="123" spans="1:6" x14ac:dyDescent="0.2">
      <c r="A123" s="121" t="s">
        <v>153</v>
      </c>
      <c r="B123" s="85"/>
      <c r="C123" s="85"/>
      <c r="D123" s="85"/>
    </row>
    <row r="124" spans="1:6" x14ac:dyDescent="0.2">
      <c r="A124" s="123"/>
    </row>
    <row r="125" spans="1:6" x14ac:dyDescent="0.2">
      <c r="A125" s="123"/>
    </row>
    <row r="126" spans="1:6" x14ac:dyDescent="0.2">
      <c r="A126" s="123"/>
    </row>
  </sheetData>
  <pageMargins left="0.74803149606299213" right="0.31496062992125984" top="0.55118110236220474" bottom="0.65" header="0.51181102362204722" footer="0.26"/>
  <pageSetup paperSize="9" scale="50" fitToHeight="2" orientation="portrait" r:id="rId1"/>
  <headerFooter alignWithMargins="0">
    <oddFooter>&amp;R&amp;P</oddFooter>
  </headerFooter>
  <rowBreaks count="1" manualBreakCount="1">
    <brk id="8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Satpayeva</dc:creator>
  <cp:lastModifiedBy>Sholpan Satpayeva</cp:lastModifiedBy>
  <cp:lastPrinted>2018-10-09T03:34:53Z</cp:lastPrinted>
  <dcterms:created xsi:type="dcterms:W3CDTF">2018-10-08T11:05:45Z</dcterms:created>
  <dcterms:modified xsi:type="dcterms:W3CDTF">2018-10-10T11:10:05Z</dcterms:modified>
</cp:coreProperties>
</file>