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/>
  </bookViews>
  <sheets>
    <sheet name="ф1" sheetId="1" r:id="rId1"/>
    <sheet name="ф2" sheetId="2" r:id="rId2"/>
  </sheets>
  <externalReferences>
    <externalReference r:id="rId3"/>
    <externalReference r:id="rId4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'[1]ПРИЛ2ф1-2-3-4-5'!#REF!</definedName>
    <definedName name="__mdDATAempty_t3__">#REF!</definedName>
    <definedName name="__mdDATAmain__">#REF!</definedName>
    <definedName name="__mdDATAshow_1_1__">'[1]ПРИЛ2ф1-2-3-4-5'!#REF!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'[1]ПРИЛ2ф1-2-3-4-5'!#REF!</definedName>
    <definedName name="__mdDATASQL1_2__">'[1]ПРИЛ2ф1-2-3-4-5'!#REF!</definedName>
    <definedName name="__mdDATASQL1_2g__">'[1]ПРИЛ2ф1-2-3-4-5'!#REF!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[2]прил4!#REF!</definedName>
    <definedName name="kbcnb">[2]прил3!#REF!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ф1!$A$1:$D$129</definedName>
    <definedName name="_xlnm.Print_Area" localSheetId="1">ф2!$A$1:$F$128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127" i="2"/>
  <c r="A123"/>
  <c r="A121"/>
  <c r="D104"/>
  <c r="D103"/>
  <c r="D102"/>
  <c r="F101"/>
  <c r="E101"/>
  <c r="C101"/>
  <c r="D99"/>
  <c r="D97"/>
  <c r="D88"/>
  <c r="D86"/>
  <c r="D85"/>
  <c r="D84"/>
  <c r="D83"/>
  <c r="F76"/>
  <c r="E76"/>
  <c r="D76"/>
  <c r="C76"/>
  <c r="F75"/>
  <c r="E75"/>
  <c r="C75"/>
  <c r="D74"/>
  <c r="D72"/>
  <c r="D71"/>
  <c r="D68"/>
  <c r="D67"/>
  <c r="D62" s="1"/>
  <c r="D106" s="1"/>
  <c r="F62"/>
  <c r="F106" s="1"/>
  <c r="E62"/>
  <c r="E106" s="1"/>
  <c r="C62"/>
  <c r="C106" s="1"/>
  <c r="D58"/>
  <c r="D50"/>
  <c r="D48"/>
  <c r="C60"/>
  <c r="C108" s="1"/>
  <c r="C112" s="1"/>
  <c r="C115" s="1"/>
  <c r="D45"/>
  <c r="F42"/>
  <c r="E42"/>
  <c r="C42"/>
  <c r="D40"/>
  <c r="D39"/>
  <c r="D37"/>
  <c r="D31"/>
  <c r="D29"/>
  <c r="D25"/>
  <c r="D24"/>
  <c r="D22"/>
  <c r="D21"/>
  <c r="D20"/>
  <c r="D18"/>
  <c r="D16"/>
  <c r="D15"/>
  <c r="F12"/>
  <c r="F60" s="1"/>
  <c r="F108" s="1"/>
  <c r="F112" s="1"/>
  <c r="F115" s="1"/>
  <c r="E12"/>
  <c r="E60" s="1"/>
  <c r="D12"/>
  <c r="A6"/>
  <c r="A4"/>
  <c r="D114" i="1"/>
  <c r="C112"/>
  <c r="C110"/>
  <c r="C104"/>
  <c r="D95"/>
  <c r="D115" s="1"/>
  <c r="C70"/>
  <c r="C95" s="1"/>
  <c r="D61"/>
  <c r="C59"/>
  <c r="C38"/>
  <c r="C11"/>
  <c r="C61" l="1"/>
  <c r="C114"/>
  <c r="C115" s="1"/>
  <c r="E108" i="2"/>
  <c r="E112" s="1"/>
  <c r="E115" s="1"/>
  <c r="D42"/>
  <c r="D75"/>
  <c r="D101"/>
  <c r="D60"/>
  <c r="D108" s="1"/>
  <c r="D112" s="1"/>
  <c r="D115" s="1"/>
  <c r="D116" s="1"/>
  <c r="D46"/>
</calcChain>
</file>

<file path=xl/sharedStrings.xml><?xml version="1.0" encoding="utf-8"?>
<sst xmlns="http://schemas.openxmlformats.org/spreadsheetml/2006/main" count="344" uniqueCount="285">
  <si>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</si>
  <si>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</si>
  <si>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</si>
  <si>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</si>
  <si>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</si>
  <si>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апреля 2018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</si>
  <si>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</si>
  <si>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</si>
  <si>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</si>
  <si>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</si>
  <si>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</si>
  <si>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</si>
  <si>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</si>
  <si>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</si>
  <si>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</si>
  <si>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</si>
  <si>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</si>
  <si>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</si>
  <si>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</si>
  <si>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</si>
  <si>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</si>
  <si>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</si>
  <si>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</si>
  <si>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</si>
  <si>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</si>
  <si>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</si>
  <si>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</si>
  <si>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имеющиеся в наличии для продажи (за вычетом резервов на обесценение)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</si>
  <si>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</si>
  <si>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</si>
  <si>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</si>
  <si>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</si>
  <si>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</si>
  <si>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</si>
  <si>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</si>
  <si>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</si>
  <si>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</si>
  <si>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</si>
  <si>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</si>
  <si>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</si>
  <si>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</si>
  <si>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</si>
  <si>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</si>
  <si>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</si>
  <si>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</si>
  <si>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</si>
  <si>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</si>
  <si>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</si>
  <si>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</si>
  <si>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</si>
  <si>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</si>
  <si>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</si>
  <si>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</si>
  <si>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</si>
  <si>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</si>
  <si>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</si>
  <si>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</si>
  <si>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</si>
  <si>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</si>
  <si>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</si>
  <si>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</si>
  <si>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</si>
  <si>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</si>
  <si>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</si>
  <si>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</si>
  <si>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</si>
  <si>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</si>
  <si>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</si>
  <si>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</si>
  <si>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</si>
  <si>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</si>
  <si>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</si>
  <si>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</si>
  <si>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</si>
  <si>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</si>
  <si>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</si>
  <si>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</si>
  <si>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</si>
  <si>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</si>
  <si>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</si>
  <si>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</si>
  <si>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</si>
  <si>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</si>
  <si>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</si>
  <si>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</si>
  <si>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</si>
  <si>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</si>
  <si>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</si>
  <si>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</si>
  <si>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</si>
  <si>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</si>
  <si>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</si>
  <si>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</si>
  <si>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</si>
  <si>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</si>
  <si>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</si>
  <si>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</si>
  <si>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</si>
  <si>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</si>
  <si>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</si>
  <si>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</si>
  <si>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</si>
  <si>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</si>
  <si>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</si>
  <si>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</si>
  <si>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</si>
  <si>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</si>
  <si>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</si>
  <si>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</si>
  <si>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</si>
  <si>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</si>
  <si>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</si>
  <si>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</si>
  <si>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</si>
  <si>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</si>
  <si>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</si>
  <si>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</si>
  <si>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</si>
  <si>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</si>
  <si>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</si>
  <si>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</si>
  <si>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</si>
  <si>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</si>
  <si>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</si>
  <si>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</si>
  <si>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</si>
  <si>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</si>
  <si>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</si>
  <si>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</si>
  <si>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</si>
  <si>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</si>
  <si>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</si>
  <si>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</si>
  <si>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</si>
  <si>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 xml:space="preserve">   резервы переоценки ценных бумаг, учитываемых по справедливой стоимости через прочий совокупный доход</t>
  </si>
  <si>
    <t>40.1</t>
  </si>
  <si>
    <t xml:space="preserve">    резерв на переоценку основных средств</t>
  </si>
  <si>
    <t>40.2</t>
  </si>
  <si>
    <t xml:space="preserve">    резервы переоценки стоимости займов, учитываемых по справедливой стоимости через прочий совокупный доход</t>
  </si>
  <si>
    <t>40.3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</si>
  <si>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</si>
  <si>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</si>
  <si>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</si>
  <si>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</si>
  <si>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</si>
  <si>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</si>
  <si>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</si>
  <si>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35 + стр. 43)</t>
  </si>
  <si>
    <t>Статья «Доля меньшинства» заполняется при составлении консолидированной финансовой отчетности.</t>
  </si>
  <si>
    <t>Председатель Правления _________________________Колдасов Е.Т.</t>
  </si>
  <si>
    <t>Главный бухгалтер  ______________________________Сатпаева Ш.К.</t>
  </si>
  <si>
    <t>Телефон</t>
  </si>
  <si>
    <t>355-01-02 (вн.206)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</si>
  <si>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</si>
  <si>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</si>
  <si>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</si>
  <si>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</si>
  <si>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</si>
  <si>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</si>
  <si>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</si>
  <si>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</si>
  <si>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</si>
  <si>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</si>
  <si>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</si>
  <si>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</si>
  <si>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</si>
  <si>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</si>
  <si>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</si>
  <si>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</si>
  <si>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 xml:space="preserve">     доходы в виде дивидендов по акциям, находящимся в портфеле ценных бумаг, имеющихся в наличии для продажи</t>
  </si>
  <si>
    <t>1.3.1.1</t>
  </si>
  <si>
    <t xml:space="preserve">     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</si>
  <si>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</si>
  <si>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</si>
  <si>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</si>
  <si>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</si>
  <si>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</si>
  <si>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</si>
  <si>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</si>
  <si>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</si>
  <si>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</si>
  <si>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 xml:space="preserve">     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</si>
  <si>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</si>
  <si>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</si>
  <si>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</si>
  <si>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</si>
  <si>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</si>
  <si>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</si>
  <si>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</si>
  <si>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</si>
  <si>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</si>
  <si>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</si>
  <si>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</si>
  <si>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</si>
  <si>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</si>
  <si>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</si>
  <si>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</si>
  <si>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</si>
  <si>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</si>
  <si>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</si>
  <si>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</si>
  <si>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</si>
  <si>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</si>
  <si>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</si>
  <si>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</si>
  <si>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</si>
  <si>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</si>
  <si>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</si>
  <si>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</si>
  <si>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</si>
  <si>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</si>
  <si>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</si>
  <si>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</si>
  <si>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</si>
  <si>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</si>
  <si>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</si>
  <si>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</si>
  <si>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</si>
  <si>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</si>
  <si>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</si>
  <si>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</si>
  <si>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</si>
  <si>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</si>
  <si>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</si>
  <si>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</si>
  <si>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</si>
  <si>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</si>
  <si>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</si>
  <si>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</si>
  <si>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</si>
  <si>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</si>
  <si>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</si>
  <si>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</si>
  <si>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</si>
  <si>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</si>
  <si>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</si>
  <si>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</si>
  <si>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</si>
  <si>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</si>
  <si>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</si>
  <si>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</si>
  <si>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</si>
  <si>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</si>
  <si>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</si>
  <si>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</si>
  <si>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</si>
  <si>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</si>
  <si>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</si>
  <si>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</si>
  <si>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</si>
  <si>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</si>
  <si>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</si>
  <si>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</si>
  <si>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</si>
  <si>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</si>
  <si>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</si>
  <si>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</si>
  <si>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</si>
  <si>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</si>
  <si>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</si>
  <si>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</si>
  <si>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</si>
  <si>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26.3</t>
  </si>
  <si>
    <t>общехозяйственные  и 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</si>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</sst>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33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17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8" fillId="0" borderId="0">
      <alignment horizontal="center" vertical="top"/>
    </xf>
    <xf numFmtId="0" fontId="29" fillId="0" borderId="0">
      <alignment horizontal="center" vertical="top"/>
    </xf>
    <xf numFmtId="0" fontId="27" fillId="0" borderId="0">
      <alignment horizontal="left" vertical="top"/>
    </xf>
    <xf numFmtId="0" fontId="30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</cellStyleXfs>
  <cellXfs count="129">
    <xf numFmtId="0" fontId="0" fillId="0" borderId="0" xfId="0"/>
    <xf numFmtId="0" fontId="2" fillId="2" borderId="0" xfId="1" applyFont="1" applyFill="1" applyProtection="1">
      <protection locked="0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5" fillId="2" borderId="0" xfId="1" applyFont="1" applyFill="1" applyProtection="1"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0" fontId="10" fillId="2" borderId="1" xfId="1" applyFont="1" applyFill="1" applyBorder="1" applyAlignment="1" applyProtection="1">
      <alignment horizontal="left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3" fontId="10" fillId="3" borderId="1" xfId="1" applyNumberFormat="1" applyFont="1" applyFill="1" applyBorder="1" applyAlignment="1" applyProtection="1">
      <alignment vertical="top" wrapText="1"/>
      <protection locked="0"/>
    </xf>
    <xf numFmtId="0" fontId="11" fillId="2" borderId="0" xfId="1" applyFont="1" applyFill="1" applyProtection="1">
      <protection locked="0"/>
    </xf>
    <xf numFmtId="0" fontId="10" fillId="2" borderId="1" xfId="1" quotePrefix="1" applyFont="1" applyFill="1" applyBorder="1" applyAlignment="1" applyProtection="1">
      <alignment horizontal="left" wrapText="1"/>
    </xf>
    <xf numFmtId="49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0" fontId="10" fillId="2" borderId="1" xfId="1" applyFont="1" applyFill="1" applyBorder="1" applyAlignment="1" applyProtection="1">
      <alignment wrapText="1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protection locked="0"/>
    </xf>
    <xf numFmtId="0" fontId="13" fillId="2" borderId="1" xfId="1" applyFont="1" applyFill="1" applyBorder="1" applyAlignment="1" applyProtection="1">
      <protection locked="0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4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2" fillId="2" borderId="1" xfId="1" applyFont="1" applyFill="1" applyBorder="1" applyAlignment="1" applyProtection="1">
      <alignment horizontal="left" wrapText="1"/>
    </xf>
    <xf numFmtId="3" fontId="13" fillId="3" borderId="1" xfId="1" applyNumberFormat="1" applyFont="1" applyFill="1" applyBorder="1" applyAlignment="1" applyProtection="1">
      <alignment vertical="top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0" fillId="2" borderId="1" xfId="1" applyNumberFormat="1" applyFont="1" applyFill="1" applyBorder="1" applyAlignment="1" applyProtection="1">
      <alignment vertical="top" wrapText="1"/>
    </xf>
    <xf numFmtId="0" fontId="10" fillId="2" borderId="1" xfId="1" applyFont="1" applyFill="1" applyBorder="1" applyAlignment="1" applyProtection="1">
      <alignment horizontal="justify" wrapText="1"/>
    </xf>
    <xf numFmtId="3" fontId="10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Protection="1"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6" fillId="2" borderId="0" xfId="1" applyNumberFormat="1" applyFont="1" applyFill="1" applyProtection="1">
      <protection locked="0"/>
    </xf>
    <xf numFmtId="49" fontId="12" fillId="2" borderId="0" xfId="2" applyNumberFormat="1" applyFont="1" applyFill="1" applyProtection="1">
      <protection locked="0"/>
    </xf>
    <xf numFmtId="0" fontId="9" fillId="0" borderId="0" xfId="3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3" fontId="17" fillId="3" borderId="1" xfId="1" applyNumberFormat="1" applyFont="1" applyFill="1" applyBorder="1" applyAlignment="1" applyProtection="1">
      <alignment horizontal="right" vertical="top"/>
    </xf>
    <xf numFmtId="3" fontId="17" fillId="3" borderId="1" xfId="1" applyNumberFormat="1" applyFont="1" applyFill="1" applyBorder="1" applyAlignment="1" applyProtection="1">
      <alignment vertical="top"/>
    </xf>
    <xf numFmtId="3" fontId="17" fillId="3" borderId="1" xfId="1" applyNumberFormat="1" applyFont="1" applyFill="1" applyBorder="1" applyProtection="1">
      <protection locked="0"/>
    </xf>
    <xf numFmtId="0" fontId="21" fillId="3" borderId="1" xfId="1" applyNumberFormat="1" applyFont="1" applyFill="1" applyBorder="1" applyAlignment="1" applyProtection="1">
      <alignment horizontal="right" vertical="top"/>
    </xf>
    <xf numFmtId="3" fontId="21" fillId="3" borderId="1" xfId="1" applyNumberFormat="1" applyFont="1" applyFill="1" applyBorder="1" applyAlignment="1" applyProtection="1">
      <alignment horizontal="right" vertical="top"/>
    </xf>
    <xf numFmtId="3" fontId="21" fillId="3" borderId="1" xfId="1" applyNumberFormat="1" applyFont="1" applyFill="1" applyBorder="1" applyAlignment="1" applyProtection="1">
      <alignment vertical="top"/>
    </xf>
    <xf numFmtId="3" fontId="21" fillId="3" borderId="1" xfId="1" applyNumberFormat="1" applyFont="1" applyFill="1" applyBorder="1" applyAlignment="1" applyProtection="1">
      <alignment horizontal="right" vertical="top"/>
      <protection locked="0"/>
    </xf>
    <xf numFmtId="3" fontId="21" fillId="3" borderId="1" xfId="1" applyNumberFormat="1" applyFont="1" applyFill="1" applyBorder="1" applyAlignment="1" applyProtection="1">
      <alignment vertical="top"/>
      <protection locked="0"/>
    </xf>
    <xf numFmtId="3" fontId="21" fillId="3" borderId="1" xfId="1" applyNumberFormat="1" applyFont="1" applyFill="1" applyBorder="1" applyProtection="1">
      <protection locked="0"/>
    </xf>
    <xf numFmtId="0" fontId="21" fillId="3" borderId="1" xfId="1" applyFont="1" applyFill="1" applyBorder="1" applyProtection="1">
      <protection locked="0"/>
    </xf>
    <xf numFmtId="3" fontId="22" fillId="3" borderId="1" xfId="1" applyNumberFormat="1" applyFont="1" applyFill="1" applyBorder="1" applyProtection="1">
      <protection locked="0"/>
    </xf>
    <xf numFmtId="3" fontId="17" fillId="3" borderId="1" xfId="1" applyNumberFormat="1" applyFont="1" applyFill="1" applyBorder="1" applyProtection="1"/>
    <xf numFmtId="3" fontId="17" fillId="3" borderId="1" xfId="1" applyNumberFormat="1" applyFont="1" applyFill="1" applyBorder="1" applyAlignment="1" applyProtection="1">
      <alignment horizontal="right"/>
      <protection locked="0"/>
    </xf>
    <xf numFmtId="0" fontId="17" fillId="3" borderId="1" xfId="1" applyFont="1" applyFill="1" applyBorder="1" applyProtection="1">
      <protection locked="0"/>
    </xf>
    <xf numFmtId="3" fontId="2" fillId="3" borderId="0" xfId="1" applyNumberFormat="1" applyFont="1" applyFill="1" applyProtection="1">
      <protection locked="0"/>
    </xf>
    <xf numFmtId="0" fontId="25" fillId="3" borderId="0" xfId="4" applyFont="1" applyFill="1" applyProtection="1">
      <protection locked="0"/>
    </xf>
    <xf numFmtId="14" fontId="25" fillId="3" borderId="0" xfId="4" applyNumberFormat="1" applyFont="1" applyFill="1" applyProtection="1">
      <protection locked="0"/>
    </xf>
    <xf numFmtId="0" fontId="8" fillId="3" borderId="0" xfId="4" applyFont="1" applyFill="1" applyProtection="1">
      <protection locked="0"/>
    </xf>
    <xf numFmtId="0" fontId="19" fillId="3" borderId="0" xfId="1" applyFont="1" applyFill="1" applyAlignment="1" applyProtection="1">
      <alignment horizontal="right" wrapText="1"/>
    </xf>
    <xf numFmtId="0" fontId="5" fillId="3" borderId="0" xfId="1" applyFont="1" applyFill="1" applyProtection="1">
      <protection locked="0"/>
    </xf>
    <xf numFmtId="0" fontId="12" fillId="3" borderId="0" xfId="1" applyFont="1" applyFill="1" applyAlignment="1" applyProtection="1">
      <alignment horizontal="center"/>
      <protection locked="0"/>
    </xf>
    <xf numFmtId="0" fontId="8" fillId="3" borderId="0" xfId="1" applyFont="1" applyFill="1" applyAlignment="1" applyProtection="1">
      <alignment horizontal="right"/>
    </xf>
    <xf numFmtId="0" fontId="17" fillId="3" borderId="2" xfId="1" applyFont="1" applyFill="1" applyBorder="1" applyAlignment="1" applyProtection="1">
      <alignment vertical="top" wrapText="1"/>
    </xf>
    <xf numFmtId="0" fontId="17" fillId="3" borderId="3" xfId="1" applyFont="1" applyFill="1" applyBorder="1" applyAlignment="1" applyProtection="1">
      <alignment horizontal="center" vertical="top" wrapText="1"/>
      <protection locked="0"/>
    </xf>
    <xf numFmtId="49" fontId="17" fillId="3" borderId="3" xfId="1" applyNumberFormat="1" applyFont="1" applyFill="1" applyBorder="1" applyAlignment="1" applyProtection="1">
      <alignment horizontal="center" vertical="top" wrapText="1"/>
      <protection locked="0"/>
    </xf>
    <xf numFmtId="0" fontId="21" fillId="3" borderId="2" xfId="1" applyFont="1" applyFill="1" applyBorder="1" applyAlignment="1" applyProtection="1">
      <alignment vertical="top" wrapText="1"/>
    </xf>
    <xf numFmtId="0" fontId="21" fillId="3" borderId="3" xfId="1" applyFont="1" applyFill="1" applyBorder="1" applyAlignment="1" applyProtection="1">
      <alignment horizontal="center" vertical="top" wrapText="1"/>
      <protection locked="0"/>
    </xf>
    <xf numFmtId="0" fontId="11" fillId="3" borderId="0" xfId="1" applyFont="1" applyFill="1" applyProtection="1">
      <protection locked="0"/>
    </xf>
    <xf numFmtId="3" fontId="17" fillId="3" borderId="1" xfId="1" applyNumberFormat="1" applyFont="1" applyFill="1" applyBorder="1" applyAlignment="1" applyProtection="1"/>
    <xf numFmtId="49" fontId="21" fillId="3" borderId="3" xfId="1" applyNumberFormat="1" applyFont="1" applyFill="1" applyBorder="1" applyAlignment="1" applyProtection="1">
      <alignment horizontal="center" vertical="top" wrapText="1"/>
      <protection locked="0"/>
    </xf>
    <xf numFmtId="49" fontId="17" fillId="3" borderId="4" xfId="1" applyNumberFormat="1" applyFont="1" applyFill="1" applyBorder="1" applyAlignment="1" applyProtection="1">
      <alignment horizontal="center" vertical="top" wrapText="1"/>
      <protection locked="0"/>
    </xf>
    <xf numFmtId="0" fontId="22" fillId="3" borderId="2" xfId="1" applyFont="1" applyFill="1" applyBorder="1" applyAlignment="1" applyProtection="1">
      <alignment vertical="top" wrapText="1"/>
    </xf>
    <xf numFmtId="49" fontId="21" fillId="3" borderId="4" xfId="1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" applyFont="1" applyFill="1" applyBorder="1" applyAlignment="1" applyProtection="1">
      <alignment vertical="top" wrapText="1"/>
    </xf>
    <xf numFmtId="49" fontId="17" fillId="3" borderId="1" xfId="1" applyNumberFormat="1" applyFont="1" applyFill="1" applyBorder="1" applyAlignment="1" applyProtection="1">
      <alignment horizontal="center"/>
      <protection locked="0"/>
    </xf>
    <xf numFmtId="0" fontId="22" fillId="3" borderId="1" xfId="1" applyFont="1" applyFill="1" applyBorder="1" applyAlignment="1" applyProtection="1">
      <alignment vertical="top" wrapText="1"/>
    </xf>
    <xf numFmtId="0" fontId="12" fillId="3" borderId="0" xfId="1" applyFont="1" applyFill="1" applyAlignment="1" applyProtection="1">
      <alignment horizontal="left" wrapText="1"/>
      <protection locked="0"/>
    </xf>
    <xf numFmtId="0" fontId="22" fillId="3" borderId="0" xfId="4" applyFont="1" applyFill="1" applyAlignment="1" applyProtection="1">
      <protection locked="0"/>
    </xf>
    <xf numFmtId="0" fontId="24" fillId="3" borderId="0" xfId="4" applyFont="1" applyFill="1" applyProtection="1">
      <protection locked="0"/>
    </xf>
    <xf numFmtId="0" fontId="26" fillId="3" borderId="0" xfId="1" applyFont="1" applyFill="1" applyProtection="1">
      <protection locked="0"/>
    </xf>
    <xf numFmtId="3" fontId="26" fillId="3" borderId="0" xfId="1" applyNumberFormat="1" applyFont="1" applyFill="1" applyProtection="1">
      <protection locked="0"/>
    </xf>
    <xf numFmtId="0" fontId="14" fillId="3" borderId="0" xfId="4" applyFont="1" applyFill="1" applyAlignment="1" applyProtection="1">
      <alignment wrapText="1"/>
      <protection locked="0"/>
    </xf>
    <xf numFmtId="0" fontId="9" fillId="3" borderId="0" xfId="4" applyFont="1" applyFill="1" applyProtection="1">
      <protection locked="0"/>
    </xf>
    <xf numFmtId="0" fontId="8" fillId="3" borderId="0" xfId="4" applyFont="1" applyFill="1" applyAlignment="1" applyProtection="1">
      <alignment wrapText="1"/>
      <protection locked="0"/>
    </xf>
    <xf numFmtId="0" fontId="8" fillId="3" borderId="0" xfId="4" applyFont="1" applyFill="1" applyAlignment="1" applyProtection="1">
      <alignment horizontal="left" wrapText="1"/>
      <protection locked="0"/>
    </xf>
    <xf numFmtId="49" fontId="12" fillId="3" borderId="0" xfId="2" applyNumberFormat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12" fillId="2" borderId="0" xfId="1" applyFont="1" applyFill="1" applyAlignment="1">
      <alignment horizontal="left"/>
    </xf>
    <xf numFmtId="0" fontId="19" fillId="3" borderId="0" xfId="1" applyFont="1" applyFill="1" applyAlignment="1" applyProtection="1">
      <alignment horizontal="right" wrapText="1"/>
      <protection locked="0"/>
    </xf>
    <xf numFmtId="0" fontId="19" fillId="3" borderId="0" xfId="1" applyFont="1" applyFill="1" applyAlignment="1">
      <alignment horizontal="right" wrapText="1"/>
    </xf>
    <xf numFmtId="0" fontId="4" fillId="3" borderId="0" xfId="1" applyFont="1" applyFill="1" applyAlignment="1" applyProtection="1">
      <alignment horizontal="center"/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20" fillId="3" borderId="0" xfId="1" applyFont="1" applyFill="1" applyAlignment="1" applyProtection="1">
      <alignment horizontal="center"/>
      <protection locked="0"/>
    </xf>
    <xf numFmtId="0" fontId="12" fillId="3" borderId="0" xfId="1" applyFont="1" applyFill="1" applyAlignment="1" applyProtection="1">
      <alignment horizontal="left" wrapText="1"/>
      <protection locked="0"/>
    </xf>
  </cellXfs>
  <cellStyles count="54">
    <cellStyle name="Euro" xfId="5"/>
    <cellStyle name="S0" xfId="6"/>
    <cellStyle name="S1" xfId="7"/>
    <cellStyle name="S19" xfId="8"/>
    <cellStyle name="S2" xfId="9"/>
    <cellStyle name="S3" xfId="10"/>
    <cellStyle name="S8" xfId="11"/>
    <cellStyle name="Гиперссылка 2" xfId="12"/>
    <cellStyle name="Обычный" xfId="0" builtinId="0"/>
    <cellStyle name="Обычный 2" xfId="4"/>
    <cellStyle name="Обычный 2 2" xfId="13"/>
    <cellStyle name="Обычный 2 3" xfId="14"/>
    <cellStyle name="Обычный 2 4" xfId="15"/>
    <cellStyle name="Обычный 3" xfId="3"/>
    <cellStyle name="Обычный 3 2" xfId="16"/>
    <cellStyle name="Обычный 3 2 2" xfId="17"/>
    <cellStyle name="Обычный 4" xfId="18"/>
    <cellStyle name="Обычный 5" xfId="19"/>
    <cellStyle name="Обычный 5 2" xfId="20"/>
    <cellStyle name="Обычный 6" xfId="21"/>
    <cellStyle name="Обычный 7" xfId="22"/>
    <cellStyle name="Обычный_I0000609Айнаш" xfId="1"/>
    <cellStyle name="Обычный_Приложения к Правилам по ИК_рус" xfId="2"/>
    <cellStyle name="Процентный 2" xfId="23"/>
    <cellStyle name="Процентный 3" xfId="24"/>
    <cellStyle name="Стиль 1" xfId="25"/>
    <cellStyle name="Финансовый 10" xfId="26"/>
    <cellStyle name="Финансовый 2" xfId="27"/>
    <cellStyle name="Финансовый 2 2" xfId="28"/>
    <cellStyle name="Финансовый 2 3" xfId="29"/>
    <cellStyle name="Финансовый 2 4" xfId="30"/>
    <cellStyle name="Финансовый 2 5" xfId="31"/>
    <cellStyle name="Финансовый 2 6" xfId="32"/>
    <cellStyle name="Финансовый 2 7" xfId="33"/>
    <cellStyle name="Финансовый 3" xfId="34"/>
    <cellStyle name="Финансовый 3 2" xfId="35"/>
    <cellStyle name="Финансовый 3 2 2" xfId="36"/>
    <cellStyle name="Финансовый 3 2 3" xfId="37"/>
    <cellStyle name="Финансовый 3 2 3 2" xfId="38"/>
    <cellStyle name="Финансовый 3 2 4" xfId="39"/>
    <cellStyle name="Финансовый 3 3" xfId="40"/>
    <cellStyle name="Финансовый 4" xfId="41"/>
    <cellStyle name="Финансовый 4 2" xfId="42"/>
    <cellStyle name="Финансовый 5" xfId="43"/>
    <cellStyle name="Финансовый 5 2" xfId="44"/>
    <cellStyle name="Финансовый 6" xfId="45"/>
    <cellStyle name="Финансовый 7" xfId="46"/>
    <cellStyle name="Финансовый 7 2" xfId="47"/>
    <cellStyle name="Финансовый 8" xfId="48"/>
    <cellStyle name="Финансовый 8 2" xfId="49"/>
    <cellStyle name="Финансовый 8 2 2" xfId="50"/>
    <cellStyle name="Финансовый 8 3" xfId="51"/>
    <cellStyle name="Финансовый 9" xfId="52"/>
    <cellStyle name="Финансовый 9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130"/>
  <sheetViews>
    <sheetView tabSelected="1" view="pageBreakPreview" topLeftCell="A76" zoomScale="85" zoomScaleSheetLayoutView="85" workbookViewId="0"/>
  </sheetViews>
  <sheetFormatPr defaultRowHeight="12.75"/>
  <cols>
    <col min="1" max="1" width="77" style="1" customWidth="1"/>
    <col min="2" max="2" width="12.140625" style="1" customWidth="1"/>
    <col min="3" max="3" width="15.85546875" style="55" customWidth="1"/>
    <col min="4" max="4" width="17.7109375" style="1" customWidth="1"/>
    <col min="5" max="16384" width="9.140625" style="1"/>
  </cols>
  <sheetData>
    <row r="1" spans="1:4" ht="68.25" customHeight="1">
      <c r="C1" s="116" t="s">
        <v>0</v>
      </c>
      <c r="D1" s="117"/>
    </row>
    <row r="2" spans="1:4" ht="21" customHeight="1">
      <c r="C2" s="2"/>
      <c r="D2" s="3" t="s">
        <v>1</v>
      </c>
    </row>
    <row r="3" spans="1:4" s="4" customFormat="1" ht="14.25">
      <c r="A3" s="118" t="s">
        <v>2</v>
      </c>
      <c r="B3" s="118"/>
      <c r="C3" s="118"/>
      <c r="D3" s="118"/>
    </row>
    <row r="4" spans="1:4" s="4" customFormat="1" ht="14.25">
      <c r="A4" s="119" t="s">
        <v>3</v>
      </c>
      <c r="B4" s="119"/>
      <c r="C4" s="119"/>
      <c r="D4" s="119"/>
    </row>
    <row r="5" spans="1:4" s="4" customFormat="1" ht="15">
      <c r="A5" s="120" t="s">
        <v>4</v>
      </c>
      <c r="B5" s="120"/>
      <c r="C5" s="120"/>
      <c r="D5" s="120"/>
    </row>
    <row r="6" spans="1:4" s="4" customFormat="1" ht="15">
      <c r="A6" s="120" t="s">
        <v>5</v>
      </c>
      <c r="B6" s="120"/>
      <c r="C6" s="120"/>
      <c r="D6" s="120"/>
    </row>
    <row r="7" spans="1:4" s="8" customFormat="1">
      <c r="A7" s="5"/>
      <c r="B7" s="5"/>
      <c r="C7" s="6"/>
      <c r="D7" s="7" t="s">
        <v>6</v>
      </c>
    </row>
    <row r="8" spans="1:4" ht="38.25">
      <c r="A8" s="9" t="s">
        <v>7</v>
      </c>
      <c r="B8" s="9" t="s">
        <v>8</v>
      </c>
      <c r="C8" s="10" t="s">
        <v>9</v>
      </c>
      <c r="D8" s="9" t="s">
        <v>10</v>
      </c>
    </row>
    <row r="9" spans="1:4">
      <c r="A9" s="11">
        <v>1</v>
      </c>
      <c r="B9" s="11">
        <v>2</v>
      </c>
      <c r="C9" s="12">
        <v>3</v>
      </c>
      <c r="D9" s="11">
        <v>4</v>
      </c>
    </row>
    <row r="10" spans="1:4">
      <c r="A10" s="13" t="s">
        <v>11</v>
      </c>
      <c r="B10" s="14"/>
      <c r="C10" s="15"/>
      <c r="D10" s="16"/>
    </row>
    <row r="11" spans="1:4">
      <c r="A11" s="17" t="s">
        <v>12</v>
      </c>
      <c r="B11" s="18">
        <v>1</v>
      </c>
      <c r="C11" s="19">
        <f>C13+C14</f>
        <v>2035340</v>
      </c>
      <c r="D11" s="19">
        <v>1579034</v>
      </c>
    </row>
    <row r="12" spans="1:4" s="23" customFormat="1">
      <c r="A12" s="20" t="s">
        <v>13</v>
      </c>
      <c r="B12" s="21"/>
      <c r="C12" s="22"/>
      <c r="D12" s="22"/>
    </row>
    <row r="13" spans="1:4" s="23" customFormat="1">
      <c r="A13" s="24" t="s">
        <v>14</v>
      </c>
      <c r="B13" s="25" t="s">
        <v>15</v>
      </c>
      <c r="C13" s="22"/>
      <c r="D13" s="22">
        <v>210</v>
      </c>
    </row>
    <row r="14" spans="1:4" s="23" customFormat="1" ht="25.5">
      <c r="A14" s="20" t="s">
        <v>16</v>
      </c>
      <c r="B14" s="25" t="s">
        <v>17</v>
      </c>
      <c r="C14" s="22">
        <v>2035340</v>
      </c>
      <c r="D14" s="22">
        <v>1578824</v>
      </c>
    </row>
    <row r="15" spans="1:4">
      <c r="A15" s="26" t="s">
        <v>18</v>
      </c>
      <c r="B15" s="18">
        <v>2</v>
      </c>
      <c r="C15" s="19"/>
      <c r="D15" s="19"/>
    </row>
    <row r="16" spans="1:4">
      <c r="A16" s="26" t="s">
        <v>19</v>
      </c>
      <c r="B16" s="18">
        <v>3</v>
      </c>
      <c r="C16" s="19">
        <v>55386</v>
      </c>
      <c r="D16" s="19">
        <v>54533</v>
      </c>
    </row>
    <row r="17" spans="1:4" s="23" customFormat="1">
      <c r="A17" s="27" t="s">
        <v>20</v>
      </c>
      <c r="B17" s="21"/>
      <c r="C17" s="22"/>
      <c r="D17" s="22"/>
    </row>
    <row r="18" spans="1:4" s="23" customFormat="1">
      <c r="A18" s="27" t="s">
        <v>21</v>
      </c>
      <c r="B18" s="25" t="s">
        <v>22</v>
      </c>
      <c r="C18" s="22">
        <v>548</v>
      </c>
      <c r="D18" s="22">
        <v>4533</v>
      </c>
    </row>
    <row r="19" spans="1:4">
      <c r="A19" s="26" t="s">
        <v>23</v>
      </c>
      <c r="B19" s="18">
        <v>4</v>
      </c>
      <c r="C19" s="19">
        <v>4170997</v>
      </c>
      <c r="D19" s="19">
        <v>1210613</v>
      </c>
    </row>
    <row r="20" spans="1:4" s="23" customFormat="1">
      <c r="A20" s="27" t="s">
        <v>20</v>
      </c>
      <c r="B20" s="25"/>
      <c r="C20" s="22"/>
      <c r="D20" s="22"/>
    </row>
    <row r="21" spans="1:4" s="23" customFormat="1">
      <c r="A21" s="27" t="s">
        <v>21</v>
      </c>
      <c r="B21" s="25" t="s">
        <v>24</v>
      </c>
      <c r="C21" s="22">
        <v>996</v>
      </c>
      <c r="D21" s="22">
        <v>613</v>
      </c>
    </row>
    <row r="22" spans="1:4" ht="25.5">
      <c r="A22" s="26" t="s">
        <v>25</v>
      </c>
      <c r="B22" s="18">
        <v>5</v>
      </c>
      <c r="C22" s="19">
        <v>4931253</v>
      </c>
      <c r="D22" s="19">
        <v>2884863</v>
      </c>
    </row>
    <row r="23" spans="1:4">
      <c r="A23" s="27" t="s">
        <v>20</v>
      </c>
      <c r="B23" s="18"/>
      <c r="C23" s="19"/>
      <c r="D23" s="19"/>
    </row>
    <row r="24" spans="1:4" s="23" customFormat="1">
      <c r="A24" s="27" t="s">
        <v>21</v>
      </c>
      <c r="B24" s="25" t="s">
        <v>26</v>
      </c>
      <c r="C24" s="22">
        <v>79261</v>
      </c>
      <c r="D24" s="22">
        <v>7875</v>
      </c>
    </row>
    <row r="25" spans="1:4">
      <c r="A25" s="26" t="s">
        <v>27</v>
      </c>
      <c r="B25" s="18">
        <v>6</v>
      </c>
      <c r="C25" s="19">
        <v>2454741</v>
      </c>
      <c r="D25" s="19">
        <v>8438987</v>
      </c>
    </row>
    <row r="26" spans="1:4" s="23" customFormat="1">
      <c r="A26" s="27" t="s">
        <v>20</v>
      </c>
      <c r="B26" s="25"/>
      <c r="C26" s="22"/>
      <c r="D26" s="22"/>
    </row>
    <row r="27" spans="1:4" s="23" customFormat="1">
      <c r="A27" s="27" t="s">
        <v>21</v>
      </c>
      <c r="B27" s="25" t="s">
        <v>28</v>
      </c>
      <c r="C27" s="22">
        <v>12125</v>
      </c>
      <c r="D27" s="22">
        <v>62184</v>
      </c>
    </row>
    <row r="28" spans="1:4">
      <c r="A28" s="26" t="s">
        <v>29</v>
      </c>
      <c r="B28" s="28" t="s">
        <v>30</v>
      </c>
      <c r="C28" s="19"/>
      <c r="D28" s="19"/>
    </row>
    <row r="29" spans="1:4" s="23" customFormat="1">
      <c r="A29" s="27" t="s">
        <v>20</v>
      </c>
      <c r="B29" s="25"/>
      <c r="C29" s="22"/>
      <c r="D29" s="22"/>
    </row>
    <row r="30" spans="1:4" s="23" customFormat="1">
      <c r="A30" s="27" t="s">
        <v>21</v>
      </c>
      <c r="B30" s="25" t="s">
        <v>31</v>
      </c>
      <c r="C30" s="22"/>
      <c r="D30" s="22"/>
    </row>
    <row r="31" spans="1:4">
      <c r="A31" s="26" t="s">
        <v>32</v>
      </c>
      <c r="B31" s="18">
        <v>8</v>
      </c>
      <c r="C31" s="19"/>
      <c r="D31" s="19"/>
    </row>
    <row r="32" spans="1:4">
      <c r="A32" s="26" t="s">
        <v>33</v>
      </c>
      <c r="B32" s="18">
        <v>9</v>
      </c>
      <c r="C32" s="19">
        <v>0</v>
      </c>
      <c r="D32" s="19">
        <v>0</v>
      </c>
    </row>
    <row r="33" spans="1:4">
      <c r="A33" s="26" t="s">
        <v>34</v>
      </c>
      <c r="B33" s="18">
        <v>10</v>
      </c>
      <c r="C33" s="19">
        <v>746</v>
      </c>
      <c r="D33" s="19">
        <v>530</v>
      </c>
    </row>
    <row r="34" spans="1:4">
      <c r="A34" s="26" t="s">
        <v>35</v>
      </c>
      <c r="B34" s="18">
        <v>11</v>
      </c>
      <c r="C34" s="19">
        <v>2000</v>
      </c>
      <c r="D34" s="19">
        <v>4000</v>
      </c>
    </row>
    <row r="35" spans="1:4">
      <c r="A35" s="29" t="s">
        <v>36</v>
      </c>
      <c r="B35" s="18">
        <v>12</v>
      </c>
      <c r="C35" s="19">
        <v>7961</v>
      </c>
      <c r="D35" s="19">
        <v>6063</v>
      </c>
    </row>
    <row r="36" spans="1:4">
      <c r="A36" s="26" t="s">
        <v>37</v>
      </c>
      <c r="B36" s="18">
        <v>13</v>
      </c>
      <c r="C36" s="19">
        <v>0</v>
      </c>
      <c r="D36" s="19">
        <v>0</v>
      </c>
    </row>
    <row r="37" spans="1:4">
      <c r="A37" s="26" t="s">
        <v>38</v>
      </c>
      <c r="B37" s="18">
        <v>14</v>
      </c>
      <c r="C37" s="19">
        <v>43674</v>
      </c>
      <c r="D37" s="19">
        <v>337633</v>
      </c>
    </row>
    <row r="38" spans="1:4">
      <c r="A38" s="26" t="s">
        <v>39</v>
      </c>
      <c r="B38" s="18">
        <v>15</v>
      </c>
      <c r="C38" s="19">
        <f>SUM(C41:C50)</f>
        <v>9947</v>
      </c>
      <c r="D38" s="19">
        <v>8212</v>
      </c>
    </row>
    <row r="39" spans="1:4" s="23" customFormat="1">
      <c r="A39" s="30" t="s">
        <v>20</v>
      </c>
      <c r="B39" s="21"/>
      <c r="C39" s="22"/>
      <c r="D39" s="22"/>
    </row>
    <row r="40" spans="1:4" s="23" customFormat="1">
      <c r="A40" s="30" t="s">
        <v>40</v>
      </c>
      <c r="B40" s="25" t="s">
        <v>41</v>
      </c>
      <c r="C40" s="22"/>
      <c r="D40" s="22"/>
    </row>
    <row r="41" spans="1:4" s="23" customFormat="1">
      <c r="A41" s="30" t="s">
        <v>42</v>
      </c>
      <c r="B41" s="25" t="s">
        <v>43</v>
      </c>
      <c r="C41" s="22"/>
      <c r="D41" s="22"/>
    </row>
    <row r="42" spans="1:4" s="23" customFormat="1">
      <c r="A42" s="30" t="s">
        <v>44</v>
      </c>
      <c r="B42" s="25" t="s">
        <v>45</v>
      </c>
      <c r="C42" s="22"/>
      <c r="D42" s="22"/>
    </row>
    <row r="43" spans="1:4" s="23" customFormat="1">
      <c r="A43" s="30" t="s">
        <v>46</v>
      </c>
      <c r="B43" s="25" t="s">
        <v>47</v>
      </c>
      <c r="C43" s="22">
        <v>880</v>
      </c>
      <c r="D43" s="22">
        <v>595</v>
      </c>
    </row>
    <row r="44" spans="1:4" s="23" customFormat="1">
      <c r="A44" s="30" t="s">
        <v>48</v>
      </c>
      <c r="B44" s="25" t="s">
        <v>49</v>
      </c>
      <c r="C44" s="22"/>
      <c r="D44" s="22"/>
    </row>
    <row r="45" spans="1:4" s="23" customFormat="1">
      <c r="A45" s="30" t="s">
        <v>50</v>
      </c>
      <c r="B45" s="25" t="s">
        <v>51</v>
      </c>
      <c r="C45" s="22">
        <v>8528</v>
      </c>
      <c r="D45" s="22">
        <v>7198</v>
      </c>
    </row>
    <row r="46" spans="1:4" s="23" customFormat="1">
      <c r="A46" s="30" t="s">
        <v>52</v>
      </c>
      <c r="B46" s="25" t="s">
        <v>53</v>
      </c>
      <c r="C46" s="22">
        <v>539</v>
      </c>
      <c r="D46" s="22">
        <v>419</v>
      </c>
    </row>
    <row r="47" spans="1:4" s="23" customFormat="1">
      <c r="A47" s="30" t="s">
        <v>54</v>
      </c>
      <c r="B47" s="25" t="s">
        <v>55</v>
      </c>
      <c r="C47" s="22"/>
      <c r="D47" s="22"/>
    </row>
    <row r="48" spans="1:4" s="23" customFormat="1">
      <c r="A48" s="30" t="s">
        <v>56</v>
      </c>
      <c r="B48" s="25" t="s">
        <v>57</v>
      </c>
      <c r="C48" s="22"/>
      <c r="D48" s="22"/>
    </row>
    <row r="49" spans="1:4" s="23" customFormat="1">
      <c r="A49" s="27" t="s">
        <v>58</v>
      </c>
      <c r="B49" s="25" t="s">
        <v>59</v>
      </c>
      <c r="C49" s="22"/>
      <c r="D49" s="22"/>
    </row>
    <row r="50" spans="1:4" s="23" customFormat="1">
      <c r="A50" s="27" t="s">
        <v>60</v>
      </c>
      <c r="B50" s="25" t="s">
        <v>61</v>
      </c>
      <c r="C50" s="22"/>
      <c r="D50" s="22"/>
    </row>
    <row r="51" spans="1:4">
      <c r="A51" s="26" t="s">
        <v>62</v>
      </c>
      <c r="B51" s="28" t="s">
        <v>63</v>
      </c>
      <c r="C51" s="19"/>
      <c r="D51" s="19"/>
    </row>
    <row r="52" spans="1:4" s="23" customFormat="1">
      <c r="A52" s="27" t="s">
        <v>20</v>
      </c>
      <c r="B52" s="25"/>
      <c r="C52" s="22"/>
      <c r="D52" s="22"/>
    </row>
    <row r="53" spans="1:4" s="23" customFormat="1">
      <c r="A53" s="27" t="s">
        <v>64</v>
      </c>
      <c r="B53" s="25" t="s">
        <v>65</v>
      </c>
      <c r="C53" s="22"/>
      <c r="D53" s="22"/>
    </row>
    <row r="54" spans="1:4" s="23" customFormat="1">
      <c r="A54" s="27" t="s">
        <v>66</v>
      </c>
      <c r="B54" s="25" t="s">
        <v>67</v>
      </c>
      <c r="C54" s="22"/>
      <c r="D54" s="22"/>
    </row>
    <row r="55" spans="1:4" s="23" customFormat="1">
      <c r="A55" s="27" t="s">
        <v>68</v>
      </c>
      <c r="B55" s="25" t="s">
        <v>69</v>
      </c>
      <c r="C55" s="22"/>
      <c r="D55" s="22"/>
    </row>
    <row r="56" spans="1:4" s="23" customFormat="1">
      <c r="A56" s="27" t="s">
        <v>70</v>
      </c>
      <c r="B56" s="25" t="s">
        <v>71</v>
      </c>
      <c r="C56" s="19"/>
      <c r="D56" s="22"/>
    </row>
    <row r="57" spans="1:4">
      <c r="A57" s="26" t="s">
        <v>72</v>
      </c>
      <c r="B57" s="18">
        <v>17</v>
      </c>
      <c r="C57" s="31">
        <v>29488</v>
      </c>
      <c r="D57" s="19">
        <v>24916</v>
      </c>
    </row>
    <row r="58" spans="1:4">
      <c r="A58" s="26" t="s">
        <v>73</v>
      </c>
      <c r="B58" s="18">
        <v>18</v>
      </c>
      <c r="C58" s="31">
        <v>7157</v>
      </c>
      <c r="D58" s="19">
        <v>7157</v>
      </c>
    </row>
    <row r="59" spans="1:4">
      <c r="A59" s="26" t="s">
        <v>74</v>
      </c>
      <c r="B59" s="18">
        <v>19</v>
      </c>
      <c r="C59" s="31">
        <f>56677+2</f>
        <v>56679</v>
      </c>
      <c r="D59" s="19">
        <v>24515</v>
      </c>
    </row>
    <row r="60" spans="1:4">
      <c r="A60" s="26" t="s">
        <v>75</v>
      </c>
      <c r="B60" s="18">
        <v>20</v>
      </c>
      <c r="C60" s="19"/>
      <c r="D60" s="19"/>
    </row>
    <row r="61" spans="1:4">
      <c r="A61" s="32" t="s">
        <v>76</v>
      </c>
      <c r="B61" s="18">
        <v>21</v>
      </c>
      <c r="C61" s="33">
        <f>C11+C15+C16+C19+C22+C25+C28+C31+C32+C33+C34+C35+C36+C37+C38+C51+C57+C58+C59+C60</f>
        <v>13805369</v>
      </c>
      <c r="D61" s="33">
        <f>D11+D15+D16+D19+D22+D25+D28+D31+D32+D33+D34+D35+D36+D37+D38+D51+D57+D58+D59+D60</f>
        <v>14581056</v>
      </c>
    </row>
    <row r="62" spans="1:4">
      <c r="A62" s="34" t="s">
        <v>77</v>
      </c>
      <c r="B62" s="18"/>
      <c r="C62" s="35"/>
      <c r="D62" s="36"/>
    </row>
    <row r="63" spans="1:4">
      <c r="A63" s="26" t="s">
        <v>78</v>
      </c>
      <c r="B63" s="18">
        <v>22</v>
      </c>
      <c r="C63" s="19"/>
      <c r="D63" s="37">
        <v>0</v>
      </c>
    </row>
    <row r="64" spans="1:4">
      <c r="A64" s="38" t="s">
        <v>79</v>
      </c>
      <c r="B64" s="18">
        <v>23</v>
      </c>
      <c r="C64" s="19"/>
      <c r="D64" s="39"/>
    </row>
    <row r="65" spans="1:4">
      <c r="A65" s="40" t="s">
        <v>80</v>
      </c>
      <c r="B65" s="18">
        <v>24</v>
      </c>
      <c r="C65" s="35"/>
      <c r="D65" s="36"/>
    </row>
    <row r="66" spans="1:4">
      <c r="A66" s="17" t="s">
        <v>81</v>
      </c>
      <c r="B66" s="18">
        <v>25</v>
      </c>
      <c r="C66" s="35"/>
      <c r="D66" s="36"/>
    </row>
    <row r="67" spans="1:4">
      <c r="A67" s="17" t="s">
        <v>82</v>
      </c>
      <c r="B67" s="18">
        <v>26</v>
      </c>
      <c r="C67" s="35">
        <v>151857</v>
      </c>
      <c r="D67" s="36"/>
    </row>
    <row r="68" spans="1:4">
      <c r="A68" s="40" t="s">
        <v>83</v>
      </c>
      <c r="B68" s="18">
        <v>27</v>
      </c>
      <c r="C68" s="35"/>
      <c r="D68" s="36"/>
    </row>
    <row r="69" spans="1:4">
      <c r="A69" s="17" t="s">
        <v>84</v>
      </c>
      <c r="B69" s="18">
        <v>28</v>
      </c>
      <c r="C69" s="31">
        <v>1613</v>
      </c>
      <c r="D69" s="19">
        <v>564</v>
      </c>
    </row>
    <row r="70" spans="1:4">
      <c r="A70" s="17" t="s">
        <v>85</v>
      </c>
      <c r="B70" s="18">
        <v>29</v>
      </c>
      <c r="C70" s="31">
        <f>SUM(C72:C83)</f>
        <v>741</v>
      </c>
      <c r="D70" s="31">
        <v>793</v>
      </c>
    </row>
    <row r="71" spans="1:4" s="23" customFormat="1">
      <c r="A71" s="20" t="s">
        <v>20</v>
      </c>
      <c r="B71" s="21"/>
      <c r="C71" s="41"/>
      <c r="D71" s="41"/>
    </row>
    <row r="72" spans="1:4" s="23" customFormat="1">
      <c r="A72" s="20" t="s">
        <v>86</v>
      </c>
      <c r="B72" s="25" t="s">
        <v>87</v>
      </c>
      <c r="C72" s="41"/>
      <c r="D72" s="41"/>
    </row>
    <row r="73" spans="1:4" s="23" customFormat="1">
      <c r="A73" s="20" t="s">
        <v>88</v>
      </c>
      <c r="B73" s="25" t="s">
        <v>89</v>
      </c>
      <c r="C73" s="41"/>
      <c r="D73" s="41"/>
    </row>
    <row r="74" spans="1:4" s="23" customFormat="1">
      <c r="A74" s="20" t="s">
        <v>90</v>
      </c>
      <c r="B74" s="25" t="s">
        <v>91</v>
      </c>
      <c r="C74" s="41"/>
      <c r="D74" s="41"/>
    </row>
    <row r="75" spans="1:4" s="23" customFormat="1">
      <c r="A75" s="20" t="s">
        <v>92</v>
      </c>
      <c r="B75" s="25" t="s">
        <v>93</v>
      </c>
      <c r="C75" s="41"/>
      <c r="D75" s="41"/>
    </row>
    <row r="76" spans="1:4" s="23" customFormat="1">
      <c r="A76" s="20" t="s">
        <v>94</v>
      </c>
      <c r="B76" s="25" t="s">
        <v>95</v>
      </c>
      <c r="C76" s="41"/>
      <c r="D76" s="41"/>
    </row>
    <row r="77" spans="1:4" s="23" customFormat="1">
      <c r="A77" s="20" t="s">
        <v>96</v>
      </c>
      <c r="B77" s="25" t="s">
        <v>97</v>
      </c>
      <c r="C77" s="41"/>
      <c r="D77" s="41"/>
    </row>
    <row r="78" spans="1:4" s="23" customFormat="1">
      <c r="A78" s="20" t="s">
        <v>98</v>
      </c>
      <c r="B78" s="25" t="s">
        <v>99</v>
      </c>
      <c r="C78" s="41">
        <v>84</v>
      </c>
      <c r="D78" s="41">
        <v>39</v>
      </c>
    </row>
    <row r="79" spans="1:4" s="23" customFormat="1">
      <c r="A79" s="20" t="s">
        <v>100</v>
      </c>
      <c r="B79" s="25" t="s">
        <v>101</v>
      </c>
      <c r="C79" s="41">
        <v>27</v>
      </c>
      <c r="D79" s="41">
        <v>87</v>
      </c>
    </row>
    <row r="80" spans="1:4" s="23" customFormat="1">
      <c r="A80" s="20" t="s">
        <v>102</v>
      </c>
      <c r="B80" s="25" t="s">
        <v>103</v>
      </c>
      <c r="C80" s="41"/>
      <c r="D80" s="41"/>
    </row>
    <row r="81" spans="1:4" s="23" customFormat="1">
      <c r="A81" s="20" t="s">
        <v>104</v>
      </c>
      <c r="B81" s="25" t="s">
        <v>105</v>
      </c>
      <c r="C81" s="41">
        <v>598</v>
      </c>
      <c r="D81" s="41">
        <v>639</v>
      </c>
    </row>
    <row r="82" spans="1:4" s="23" customFormat="1">
      <c r="A82" s="20" t="s">
        <v>106</v>
      </c>
      <c r="B82" s="25" t="s">
        <v>107</v>
      </c>
      <c r="C82" s="41">
        <v>32</v>
      </c>
      <c r="D82" s="41">
        <v>28</v>
      </c>
    </row>
    <row r="83" spans="1:4" s="23" customFormat="1">
      <c r="A83" s="20" t="s">
        <v>108</v>
      </c>
      <c r="B83" s="25" t="s">
        <v>109</v>
      </c>
      <c r="C83" s="41"/>
      <c r="D83" s="41"/>
    </row>
    <row r="84" spans="1:4">
      <c r="A84" s="17" t="s">
        <v>110</v>
      </c>
      <c r="B84" s="18">
        <v>30</v>
      </c>
      <c r="C84" s="35"/>
      <c r="D84" s="35"/>
    </row>
    <row r="85" spans="1:4" s="23" customFormat="1">
      <c r="A85" s="20" t="s">
        <v>20</v>
      </c>
      <c r="B85" s="21"/>
      <c r="C85" s="42"/>
      <c r="D85" s="42"/>
    </row>
    <row r="86" spans="1:4" s="23" customFormat="1">
      <c r="A86" s="20" t="s">
        <v>111</v>
      </c>
      <c r="B86" s="25" t="s">
        <v>112</v>
      </c>
      <c r="C86" s="42"/>
      <c r="D86" s="42"/>
    </row>
    <row r="87" spans="1:4" s="23" customFormat="1">
      <c r="A87" s="20" t="s">
        <v>113</v>
      </c>
      <c r="B87" s="25" t="s">
        <v>114</v>
      </c>
      <c r="C87" s="42"/>
      <c r="D87" s="42"/>
    </row>
    <row r="88" spans="1:4" s="23" customFormat="1">
      <c r="A88" s="20" t="s">
        <v>115</v>
      </c>
      <c r="B88" s="25" t="s">
        <v>116</v>
      </c>
      <c r="C88" s="42"/>
      <c r="D88" s="42"/>
    </row>
    <row r="89" spans="1:4" s="23" customFormat="1">
      <c r="A89" s="20" t="s">
        <v>117</v>
      </c>
      <c r="B89" s="25" t="s">
        <v>118</v>
      </c>
      <c r="C89" s="42"/>
      <c r="D89" s="42"/>
    </row>
    <row r="90" spans="1:4">
      <c r="A90" s="26" t="s">
        <v>119</v>
      </c>
      <c r="B90" s="18">
        <v>31</v>
      </c>
      <c r="C90" s="19">
        <v>8035</v>
      </c>
      <c r="D90" s="19">
        <v>8056</v>
      </c>
    </row>
    <row r="91" spans="1:4">
      <c r="A91" s="26" t="s">
        <v>120</v>
      </c>
      <c r="B91" s="18">
        <v>32</v>
      </c>
      <c r="C91" s="19"/>
      <c r="D91" s="19"/>
    </row>
    <row r="92" spans="1:4">
      <c r="A92" s="26" t="s">
        <v>121</v>
      </c>
      <c r="B92" s="18">
        <v>33</v>
      </c>
      <c r="C92" s="19"/>
      <c r="D92" s="19"/>
    </row>
    <row r="93" spans="1:4">
      <c r="A93" s="26" t="s">
        <v>122</v>
      </c>
      <c r="B93" s="18">
        <v>34</v>
      </c>
      <c r="C93" s="19">
        <v>14815</v>
      </c>
      <c r="D93" s="19">
        <v>12134</v>
      </c>
    </row>
    <row r="94" spans="1:4">
      <c r="A94" s="26" t="s">
        <v>123</v>
      </c>
      <c r="B94" s="18">
        <v>35</v>
      </c>
      <c r="C94" s="19"/>
      <c r="D94" s="19"/>
    </row>
    <row r="95" spans="1:4">
      <c r="A95" s="32" t="s">
        <v>124</v>
      </c>
      <c r="B95" s="18">
        <v>36</v>
      </c>
      <c r="C95" s="43">
        <f>C63+C64+C65+C66+C67+C68+C69+C70+C84+C90+C91+C92+C93+C94</f>
        <v>177061</v>
      </c>
      <c r="D95" s="43">
        <f>D63+D64+D65+D66+D67+D68+D69+D70+D84+D90+D91+D92+D93+D94</f>
        <v>21547</v>
      </c>
    </row>
    <row r="96" spans="1:4">
      <c r="A96" s="32"/>
      <c r="B96" s="18"/>
      <c r="C96" s="19"/>
      <c r="D96" s="39"/>
    </row>
    <row r="97" spans="1:4">
      <c r="A97" s="44" t="s">
        <v>125</v>
      </c>
      <c r="B97" s="18"/>
      <c r="C97" s="45"/>
      <c r="D97" s="46"/>
    </row>
    <row r="98" spans="1:4">
      <c r="A98" s="26" t="s">
        <v>126</v>
      </c>
      <c r="B98" s="18">
        <v>37</v>
      </c>
      <c r="C98" s="19">
        <v>50559902</v>
      </c>
      <c r="D98" s="39">
        <v>50559902</v>
      </c>
    </row>
    <row r="99" spans="1:4" s="23" customFormat="1">
      <c r="A99" s="27" t="s">
        <v>13</v>
      </c>
      <c r="B99" s="21"/>
      <c r="C99" s="22"/>
      <c r="D99" s="47"/>
    </row>
    <row r="100" spans="1:4" s="23" customFormat="1">
      <c r="A100" s="48" t="s">
        <v>127</v>
      </c>
      <c r="B100" s="21" t="s">
        <v>128</v>
      </c>
      <c r="C100" s="22">
        <v>50559902</v>
      </c>
      <c r="D100" s="49">
        <v>50559902</v>
      </c>
    </row>
    <row r="101" spans="1:4" s="23" customFormat="1">
      <c r="A101" s="27" t="s">
        <v>129</v>
      </c>
      <c r="B101" s="21" t="s">
        <v>130</v>
      </c>
      <c r="C101" s="22"/>
      <c r="D101" s="49"/>
    </row>
    <row r="102" spans="1:4">
      <c r="A102" s="26" t="s">
        <v>131</v>
      </c>
      <c r="B102" s="18">
        <v>38</v>
      </c>
      <c r="C102" s="19"/>
      <c r="D102" s="39"/>
    </row>
    <row r="103" spans="1:4">
      <c r="A103" s="26" t="s">
        <v>132</v>
      </c>
      <c r="B103" s="18">
        <v>39</v>
      </c>
      <c r="C103" s="19"/>
      <c r="D103" s="39"/>
    </row>
    <row r="104" spans="1:4">
      <c r="A104" s="26" t="s">
        <v>133</v>
      </c>
      <c r="B104" s="18">
        <v>40</v>
      </c>
      <c r="C104" s="19">
        <f>SUM(C106:C107)</f>
        <v>-49046</v>
      </c>
      <c r="D104" s="19">
        <v>818944</v>
      </c>
    </row>
    <row r="105" spans="1:4" s="23" customFormat="1">
      <c r="A105" s="27" t="s">
        <v>20</v>
      </c>
      <c r="B105" s="21"/>
      <c r="C105" s="22"/>
      <c r="D105" s="47"/>
    </row>
    <row r="106" spans="1:4" s="23" customFormat="1" ht="25.5">
      <c r="A106" s="27" t="s">
        <v>134</v>
      </c>
      <c r="B106" s="21" t="s">
        <v>135</v>
      </c>
      <c r="C106" s="22">
        <v>-49046</v>
      </c>
      <c r="D106" s="22">
        <v>818944</v>
      </c>
    </row>
    <row r="107" spans="1:4" s="23" customFormat="1">
      <c r="A107" s="27" t="s">
        <v>136</v>
      </c>
      <c r="B107" s="21" t="s">
        <v>137</v>
      </c>
      <c r="C107" s="22"/>
      <c r="D107" s="47"/>
    </row>
    <row r="108" spans="1:4" s="23" customFormat="1" ht="25.5">
      <c r="A108" s="27" t="s">
        <v>138</v>
      </c>
      <c r="B108" s="21" t="s">
        <v>139</v>
      </c>
      <c r="C108" s="22"/>
      <c r="D108" s="47"/>
    </row>
    <row r="109" spans="1:4">
      <c r="A109" s="26" t="s">
        <v>140</v>
      </c>
      <c r="B109" s="18">
        <v>41</v>
      </c>
      <c r="C109" s="19"/>
      <c r="D109" s="19"/>
    </row>
    <row r="110" spans="1:4">
      <c r="A110" s="26" t="s">
        <v>141</v>
      </c>
      <c r="B110" s="18">
        <v>42</v>
      </c>
      <c r="C110" s="50">
        <f>C112+C113</f>
        <v>-36882548</v>
      </c>
      <c r="D110" s="51">
        <v>-36819337</v>
      </c>
    </row>
    <row r="111" spans="1:4" s="23" customFormat="1">
      <c r="A111" s="27" t="s">
        <v>20</v>
      </c>
      <c r="B111" s="52"/>
      <c r="C111" s="22"/>
      <c r="D111" s="47"/>
    </row>
    <row r="112" spans="1:4" s="23" customFormat="1">
      <c r="A112" s="53" t="s">
        <v>142</v>
      </c>
      <c r="B112" s="21" t="s">
        <v>143</v>
      </c>
      <c r="C112" s="22">
        <f>D110-1</f>
        <v>-36819338</v>
      </c>
      <c r="D112" s="22">
        <v>-38081152</v>
      </c>
    </row>
    <row r="113" spans="1:4" s="23" customFormat="1">
      <c r="A113" s="27" t="s">
        <v>144</v>
      </c>
      <c r="B113" s="21" t="s">
        <v>145</v>
      </c>
      <c r="C113" s="22">
        <v>-63210</v>
      </c>
      <c r="D113" s="22">
        <v>1261815</v>
      </c>
    </row>
    <row r="114" spans="1:4">
      <c r="A114" s="44" t="s">
        <v>146</v>
      </c>
      <c r="B114" s="54">
        <v>43</v>
      </c>
      <c r="C114" s="45">
        <f>C98+C102+C103+C104+C109+C110</f>
        <v>13628308</v>
      </c>
      <c r="D114" s="45">
        <f>D98+D102+D103+D104+D109+D110</f>
        <v>14559509</v>
      </c>
    </row>
    <row r="115" spans="1:4">
      <c r="A115" s="44" t="s">
        <v>147</v>
      </c>
      <c r="B115" s="54">
        <v>44</v>
      </c>
      <c r="C115" s="45">
        <f>C95+C114</f>
        <v>13805369</v>
      </c>
      <c r="D115" s="45">
        <f>D95+D114</f>
        <v>14581056</v>
      </c>
    </row>
    <row r="116" spans="1:4">
      <c r="D116" s="56"/>
    </row>
    <row r="117" spans="1:4">
      <c r="A117" s="121" t="s">
        <v>148</v>
      </c>
      <c r="B117" s="121"/>
      <c r="C117" s="121"/>
      <c r="D117" s="121"/>
    </row>
    <row r="118" spans="1:4">
      <c r="A118" s="57"/>
    </row>
    <row r="119" spans="1:4">
      <c r="A119" s="57"/>
    </row>
    <row r="120" spans="1:4">
      <c r="A120" s="57"/>
    </row>
    <row r="121" spans="1:4">
      <c r="A121" s="58" t="s">
        <v>149</v>
      </c>
      <c r="B121" s="59"/>
      <c r="C121" s="60"/>
      <c r="D121" s="61"/>
    </row>
    <row r="122" spans="1:4">
      <c r="A122" s="62"/>
      <c r="B122" s="63"/>
      <c r="C122" s="60"/>
      <c r="D122" s="64"/>
    </row>
    <row r="123" spans="1:4">
      <c r="A123" s="65" t="s">
        <v>150</v>
      </c>
      <c r="B123" s="63"/>
      <c r="C123" s="60"/>
      <c r="D123" s="61"/>
    </row>
    <row r="124" spans="1:4">
      <c r="A124" s="62"/>
      <c r="B124" s="59"/>
      <c r="C124" s="60"/>
      <c r="D124" s="63"/>
    </row>
    <row r="126" spans="1:4">
      <c r="A126" s="62"/>
      <c r="B126" s="63"/>
      <c r="C126" s="60"/>
      <c r="D126" s="63"/>
    </row>
    <row r="127" spans="1:4">
      <c r="A127" s="66" t="s">
        <v>151</v>
      </c>
      <c r="B127" s="59"/>
      <c r="C127" s="60"/>
      <c r="D127" s="63"/>
    </row>
    <row r="128" spans="1:4">
      <c r="A128" s="67" t="s">
        <v>152</v>
      </c>
      <c r="B128" s="59"/>
      <c r="C128" s="60"/>
      <c r="D128" s="63"/>
    </row>
    <row r="129" spans="1:4">
      <c r="A129" s="66" t="s">
        <v>153</v>
      </c>
      <c r="B129" s="63"/>
      <c r="C129" s="60"/>
      <c r="D129" s="63"/>
    </row>
    <row r="130" spans="1:4">
      <c r="A130" s="57"/>
    </row>
  </sheetData>
  <mergeCells count="6">
    <mergeCell ref="A117:D117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F131"/>
  <sheetViews>
    <sheetView view="pageBreakPreview" topLeftCell="B1" zoomScale="70" zoomScaleSheetLayoutView="70" workbookViewId="0">
      <selection activeCell="G1" sqref="G1:L1048576"/>
    </sheetView>
  </sheetViews>
  <sheetFormatPr defaultRowHeight="12.75"/>
  <cols>
    <col min="1" max="1" width="102.28515625" style="55" customWidth="1"/>
    <col min="2" max="2" width="10.85546875" style="55" customWidth="1"/>
    <col min="3" max="3" width="16.5703125" style="55" customWidth="1"/>
    <col min="4" max="4" width="16.42578125" style="55" customWidth="1"/>
    <col min="5" max="5" width="17.5703125" style="55" customWidth="1"/>
    <col min="6" max="6" width="21.42578125" style="55" customWidth="1"/>
    <col min="7" max="16384" width="9.140625" style="55"/>
  </cols>
  <sheetData>
    <row r="1" spans="1:6" ht="45.75" customHeight="1">
      <c r="E1" s="122" t="s">
        <v>154</v>
      </c>
      <c r="F1" s="123"/>
    </row>
    <row r="2" spans="1:6">
      <c r="E2" s="2"/>
      <c r="F2" s="88" t="s">
        <v>155</v>
      </c>
    </row>
    <row r="3" spans="1:6" s="89" customFormat="1" ht="14.25">
      <c r="A3" s="124" t="s">
        <v>156</v>
      </c>
      <c r="B3" s="124"/>
      <c r="C3" s="124"/>
      <c r="D3" s="124"/>
      <c r="E3" s="124"/>
      <c r="F3" s="124"/>
    </row>
    <row r="4" spans="1:6" s="89" customFormat="1" ht="14.25">
      <c r="A4" s="125" t="str">
        <f>ф1!A4</f>
        <v>АО "Инвестиционный дом "Fincraft"</v>
      </c>
      <c r="B4" s="125"/>
      <c r="C4" s="125"/>
      <c r="D4" s="125"/>
      <c r="E4" s="125"/>
      <c r="F4" s="125"/>
    </row>
    <row r="5" spans="1:6" s="89" customFormat="1" ht="15">
      <c r="A5" s="126" t="s">
        <v>4</v>
      </c>
      <c r="B5" s="126"/>
      <c r="C5" s="126"/>
      <c r="D5" s="126"/>
      <c r="E5" s="126"/>
      <c r="F5" s="126"/>
    </row>
    <row r="6" spans="1:6" s="89" customFormat="1" ht="15">
      <c r="A6" s="127" t="str">
        <f>ф1!A6</f>
        <v xml:space="preserve"> по состоянию на "01" апреля 2018 года</v>
      </c>
      <c r="B6" s="127"/>
      <c r="C6" s="127"/>
      <c r="D6" s="127"/>
      <c r="E6" s="127"/>
      <c r="F6" s="127"/>
    </row>
    <row r="7" spans="1:6">
      <c r="A7" s="90"/>
      <c r="B7" s="90"/>
      <c r="C7" s="90"/>
      <c r="D7" s="90"/>
      <c r="E7" s="90"/>
      <c r="F7" s="90"/>
    </row>
    <row r="8" spans="1:6" s="69" customFormat="1">
      <c r="A8" s="68"/>
      <c r="B8" s="68"/>
      <c r="C8" s="68"/>
      <c r="D8" s="68"/>
      <c r="E8" s="68"/>
      <c r="F8" s="68"/>
    </row>
    <row r="9" spans="1:6" s="69" customFormat="1">
      <c r="A9" s="6"/>
      <c r="B9" s="6"/>
      <c r="C9" s="6"/>
      <c r="F9" s="91" t="s">
        <v>157</v>
      </c>
    </row>
    <row r="10" spans="1:6" ht="51">
      <c r="A10" s="10" t="s">
        <v>7</v>
      </c>
      <c r="B10" s="10" t="s">
        <v>8</v>
      </c>
      <c r="C10" s="10" t="s">
        <v>158</v>
      </c>
      <c r="D10" s="10" t="s">
        <v>159</v>
      </c>
      <c r="E10" s="10" t="s">
        <v>160</v>
      </c>
      <c r="F10" s="10" t="s">
        <v>161</v>
      </c>
    </row>
    <row r="11" spans="1:6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6" ht="15.75">
      <c r="A12" s="92" t="s">
        <v>162</v>
      </c>
      <c r="B12" s="93">
        <v>1</v>
      </c>
      <c r="C12" s="70">
        <v>69598</v>
      </c>
      <c r="D12" s="70">
        <f>143292+C12</f>
        <v>212890</v>
      </c>
      <c r="E12" s="71">
        <f>SUM(E14:E16,E29,E30)</f>
        <v>95356</v>
      </c>
      <c r="F12" s="71">
        <f>SUM(F14:F16,F29,F30)</f>
        <v>277577</v>
      </c>
    </row>
    <row r="13" spans="1:6" ht="15.75">
      <c r="A13" s="92" t="s">
        <v>20</v>
      </c>
      <c r="B13" s="93"/>
      <c r="C13" s="71"/>
      <c r="D13" s="71"/>
      <c r="E13" s="71"/>
      <c r="F13" s="71"/>
    </row>
    <row r="14" spans="1:6" ht="15.75">
      <c r="A14" s="92" t="s">
        <v>163</v>
      </c>
      <c r="B14" s="94" t="s">
        <v>15</v>
      </c>
      <c r="C14" s="72"/>
      <c r="D14" s="72"/>
      <c r="E14" s="72"/>
      <c r="F14" s="72"/>
    </row>
    <row r="15" spans="1:6" ht="15.75">
      <c r="A15" s="92" t="s">
        <v>164</v>
      </c>
      <c r="B15" s="94" t="s">
        <v>17</v>
      </c>
      <c r="C15" s="73">
        <v>548</v>
      </c>
      <c r="D15" s="73">
        <f>1158+C15</f>
        <v>1706</v>
      </c>
      <c r="E15" s="72"/>
      <c r="F15" s="72"/>
    </row>
    <row r="16" spans="1:6" ht="15.75">
      <c r="A16" s="92" t="s">
        <v>165</v>
      </c>
      <c r="B16" s="94" t="s">
        <v>166</v>
      </c>
      <c r="C16" s="74">
        <v>43623</v>
      </c>
      <c r="D16" s="74">
        <f>125934+C16</f>
        <v>169557</v>
      </c>
      <c r="E16" s="72">
        <v>67004</v>
      </c>
      <c r="F16" s="72">
        <v>192978</v>
      </c>
    </row>
    <row r="17" spans="1:6" ht="15.75">
      <c r="A17" s="92" t="s">
        <v>20</v>
      </c>
      <c r="B17" s="93"/>
      <c r="C17" s="71"/>
      <c r="D17" s="71"/>
      <c r="E17" s="71"/>
      <c r="F17" s="71"/>
    </row>
    <row r="18" spans="1:6" ht="15.75">
      <c r="A18" s="92" t="s">
        <v>167</v>
      </c>
      <c r="B18" s="94" t="s">
        <v>168</v>
      </c>
      <c r="C18" s="82">
        <v>9980</v>
      </c>
      <c r="D18" s="82">
        <f>58329+C18</f>
        <v>68309</v>
      </c>
      <c r="E18" s="71"/>
      <c r="F18" s="71"/>
    </row>
    <row r="19" spans="1:6" ht="15.75">
      <c r="A19" s="95" t="s">
        <v>20</v>
      </c>
      <c r="B19" s="94"/>
      <c r="C19" s="71"/>
      <c r="D19" s="71"/>
      <c r="E19" s="71"/>
      <c r="F19" s="71"/>
    </row>
    <row r="20" spans="1:6" s="97" customFormat="1" ht="31.5">
      <c r="A20" s="95" t="s">
        <v>169</v>
      </c>
      <c r="B20" s="96" t="s">
        <v>170</v>
      </c>
      <c r="C20" s="75">
        <v>3608</v>
      </c>
      <c r="D20" s="75">
        <f>6022+C20</f>
        <v>9630</v>
      </c>
      <c r="E20" s="75"/>
      <c r="F20" s="75"/>
    </row>
    <row r="21" spans="1:6" s="97" customFormat="1" ht="31.5">
      <c r="A21" s="95" t="s">
        <v>171</v>
      </c>
      <c r="B21" s="96" t="s">
        <v>172</v>
      </c>
      <c r="C21" s="76">
        <v>43</v>
      </c>
      <c r="D21" s="76">
        <f>1090+C21</f>
        <v>1133</v>
      </c>
      <c r="E21" s="75"/>
      <c r="F21" s="75"/>
    </row>
    <row r="22" spans="1:6" ht="31.5">
      <c r="A22" s="92" t="s">
        <v>173</v>
      </c>
      <c r="B22" s="94" t="s">
        <v>174</v>
      </c>
      <c r="C22" s="82">
        <v>33643</v>
      </c>
      <c r="D22" s="82">
        <f>67605+C22</f>
        <v>101248</v>
      </c>
      <c r="E22" s="98">
        <v>67004</v>
      </c>
      <c r="F22" s="98">
        <v>192978</v>
      </c>
    </row>
    <row r="23" spans="1:6" ht="15.75">
      <c r="A23" s="95" t="s">
        <v>20</v>
      </c>
      <c r="B23" s="94"/>
      <c r="C23" s="71"/>
      <c r="D23" s="71"/>
      <c r="E23" s="71"/>
      <c r="F23" s="71"/>
    </row>
    <row r="24" spans="1:6" s="97" customFormat="1" ht="31.5">
      <c r="A24" s="95" t="s">
        <v>175</v>
      </c>
      <c r="B24" s="96" t="s">
        <v>176</v>
      </c>
      <c r="C24" s="77"/>
      <c r="D24" s="77">
        <f>317+C24</f>
        <v>317</v>
      </c>
      <c r="E24" s="77"/>
      <c r="F24" s="77"/>
    </row>
    <row r="25" spans="1:6" s="97" customFormat="1" ht="31.5">
      <c r="A25" s="95" t="s">
        <v>177</v>
      </c>
      <c r="B25" s="96" t="s">
        <v>178</v>
      </c>
      <c r="C25" s="75">
        <v>9848</v>
      </c>
      <c r="D25" s="75">
        <f>19696+C25</f>
        <v>29544</v>
      </c>
      <c r="E25" s="75">
        <v>11241</v>
      </c>
      <c r="F25" s="75">
        <v>31734</v>
      </c>
    </row>
    <row r="26" spans="1:6" ht="15.75">
      <c r="A26" s="92" t="s">
        <v>179</v>
      </c>
      <c r="B26" s="94" t="s">
        <v>180</v>
      </c>
      <c r="C26" s="72"/>
      <c r="D26" s="72"/>
      <c r="E26" s="72"/>
      <c r="F26" s="72"/>
    </row>
    <row r="27" spans="1:6" ht="15.75">
      <c r="A27" s="95" t="s">
        <v>20</v>
      </c>
      <c r="B27" s="94"/>
      <c r="C27" s="71"/>
      <c r="D27" s="71"/>
      <c r="E27" s="71"/>
      <c r="F27" s="71"/>
    </row>
    <row r="28" spans="1:6" s="97" customFormat="1" ht="15.75" customHeight="1">
      <c r="A28" s="95" t="s">
        <v>181</v>
      </c>
      <c r="B28" s="96" t="s">
        <v>182</v>
      </c>
      <c r="C28" s="75"/>
      <c r="D28" s="78"/>
      <c r="E28" s="75"/>
      <c r="F28" s="75"/>
    </row>
    <row r="29" spans="1:6" ht="15.75">
      <c r="A29" s="92" t="s">
        <v>183</v>
      </c>
      <c r="B29" s="94" t="s">
        <v>184</v>
      </c>
      <c r="C29" s="71">
        <v>25427</v>
      </c>
      <c r="D29" s="71">
        <f>16200+C29</f>
        <v>41627</v>
      </c>
      <c r="E29" s="71">
        <v>28352</v>
      </c>
      <c r="F29" s="72">
        <v>84599</v>
      </c>
    </row>
    <row r="30" spans="1:6" ht="15.75">
      <c r="A30" s="92" t="s">
        <v>185</v>
      </c>
      <c r="B30" s="94" t="s">
        <v>186</v>
      </c>
      <c r="C30" s="72"/>
      <c r="D30" s="72"/>
      <c r="E30" s="72"/>
      <c r="F30" s="72"/>
    </row>
    <row r="31" spans="1:6" ht="15.75">
      <c r="A31" s="92" t="s">
        <v>39</v>
      </c>
      <c r="B31" s="94">
        <v>2</v>
      </c>
      <c r="C31" s="72">
        <v>1504</v>
      </c>
      <c r="D31" s="72">
        <f>2798+C31</f>
        <v>4302</v>
      </c>
      <c r="E31" s="72">
        <v>1879</v>
      </c>
      <c r="F31" s="72">
        <v>4933</v>
      </c>
    </row>
    <row r="32" spans="1:6" s="97" customFormat="1" ht="15.75">
      <c r="A32" s="95" t="s">
        <v>187</v>
      </c>
      <c r="B32" s="99"/>
      <c r="C32" s="79"/>
      <c r="D32" s="79"/>
      <c r="E32" s="79"/>
      <c r="F32" s="79"/>
    </row>
    <row r="33" spans="1:6" s="97" customFormat="1" ht="15.75">
      <c r="A33" s="95" t="s">
        <v>188</v>
      </c>
      <c r="B33" s="99" t="s">
        <v>189</v>
      </c>
      <c r="C33" s="78"/>
      <c r="D33" s="78"/>
      <c r="E33" s="75"/>
      <c r="F33" s="78"/>
    </row>
    <row r="34" spans="1:6" s="97" customFormat="1" ht="15.75">
      <c r="A34" s="95" t="s">
        <v>20</v>
      </c>
      <c r="B34" s="99"/>
      <c r="C34" s="78"/>
      <c r="D34" s="78"/>
      <c r="E34" s="78"/>
      <c r="F34" s="78"/>
    </row>
    <row r="35" spans="1:6" s="97" customFormat="1" ht="15.75">
      <c r="A35" s="95" t="s">
        <v>42</v>
      </c>
      <c r="B35" s="99" t="s">
        <v>190</v>
      </c>
      <c r="C35" s="78"/>
      <c r="D35" s="78"/>
      <c r="E35" s="78"/>
      <c r="F35" s="78"/>
    </row>
    <row r="36" spans="1:6" s="97" customFormat="1" ht="15.75">
      <c r="A36" s="95" t="s">
        <v>44</v>
      </c>
      <c r="B36" s="99" t="s">
        <v>191</v>
      </c>
      <c r="C36" s="75"/>
      <c r="D36" s="75"/>
      <c r="E36" s="75"/>
      <c r="F36" s="75"/>
    </row>
    <row r="37" spans="1:6" s="97" customFormat="1" ht="15.75">
      <c r="A37" s="95" t="s">
        <v>46</v>
      </c>
      <c r="B37" s="99" t="s">
        <v>192</v>
      </c>
      <c r="C37" s="75">
        <v>215</v>
      </c>
      <c r="D37" s="75">
        <f>430+C37</f>
        <v>645</v>
      </c>
      <c r="E37" s="75">
        <v>215</v>
      </c>
      <c r="F37" s="75">
        <v>645</v>
      </c>
    </row>
    <row r="38" spans="1:6" s="97" customFormat="1" ht="15.75">
      <c r="A38" s="95" t="s">
        <v>48</v>
      </c>
      <c r="B38" s="99" t="s">
        <v>193</v>
      </c>
      <c r="C38" s="75"/>
      <c r="D38" s="75"/>
      <c r="E38" s="75"/>
      <c r="F38" s="75"/>
    </row>
    <row r="39" spans="1:6" s="97" customFormat="1" ht="15.75">
      <c r="A39" s="95" t="s">
        <v>52</v>
      </c>
      <c r="B39" s="99" t="s">
        <v>194</v>
      </c>
      <c r="C39" s="75">
        <v>120</v>
      </c>
      <c r="D39" s="75">
        <f>C39</f>
        <v>120</v>
      </c>
      <c r="E39" s="75"/>
      <c r="F39" s="75"/>
    </row>
    <row r="40" spans="1:6" s="97" customFormat="1" ht="15.75">
      <c r="A40" s="95" t="s">
        <v>50</v>
      </c>
      <c r="B40" s="99" t="s">
        <v>195</v>
      </c>
      <c r="C40" s="75">
        <v>1169</v>
      </c>
      <c r="D40" s="75">
        <f>2343+C40</f>
        <v>3512</v>
      </c>
      <c r="E40" s="75">
        <v>1193</v>
      </c>
      <c r="F40" s="75">
        <v>3816</v>
      </c>
    </row>
    <row r="41" spans="1:6" s="97" customFormat="1" ht="15.75">
      <c r="A41" s="95" t="s">
        <v>54</v>
      </c>
      <c r="B41" s="99" t="s">
        <v>196</v>
      </c>
      <c r="C41" s="75"/>
      <c r="D41" s="75"/>
      <c r="E41" s="75"/>
      <c r="F41" s="75"/>
    </row>
    <row r="42" spans="1:6" s="97" customFormat="1" ht="15.75">
      <c r="A42" s="95" t="s">
        <v>197</v>
      </c>
      <c r="B42" s="99" t="s">
        <v>198</v>
      </c>
      <c r="C42" s="75">
        <f>C31-SUM(C37:C41,C33)</f>
        <v>0</v>
      </c>
      <c r="D42" s="75">
        <f>D31-SUM(D37:D41,D33)</f>
        <v>25</v>
      </c>
      <c r="E42" s="75">
        <f>E31-SUM(E37:E41,E33)</f>
        <v>471</v>
      </c>
      <c r="F42" s="75">
        <f>F31-SUM(F37:F41,F33)</f>
        <v>472</v>
      </c>
    </row>
    <row r="43" spans="1:6" s="97" customFormat="1" ht="15.75">
      <c r="A43" s="95" t="s">
        <v>56</v>
      </c>
      <c r="B43" s="99" t="s">
        <v>199</v>
      </c>
      <c r="C43" s="75"/>
      <c r="D43" s="75"/>
      <c r="E43" s="75"/>
      <c r="F43" s="75"/>
    </row>
    <row r="44" spans="1:6" s="97" customFormat="1" ht="15.75">
      <c r="A44" s="95" t="s">
        <v>58</v>
      </c>
      <c r="B44" s="99" t="s">
        <v>200</v>
      </c>
      <c r="C44" s="75"/>
      <c r="D44" s="75"/>
      <c r="E44" s="75"/>
      <c r="F44" s="75"/>
    </row>
    <row r="45" spans="1:6" ht="15.75">
      <c r="A45" s="92" t="s">
        <v>201</v>
      </c>
      <c r="B45" s="94">
        <v>3</v>
      </c>
      <c r="C45" s="71"/>
      <c r="D45" s="71">
        <f>319+C45</f>
        <v>319</v>
      </c>
      <c r="E45" s="71">
        <v>0</v>
      </c>
      <c r="F45" s="71">
        <v>136</v>
      </c>
    </row>
    <row r="46" spans="1:6" ht="31.5">
      <c r="A46" s="92" t="s">
        <v>202</v>
      </c>
      <c r="B46" s="94">
        <v>4</v>
      </c>
      <c r="C46" s="71">
        <v>860726</v>
      </c>
      <c r="D46" s="71">
        <f>2464913+C46</f>
        <v>3325639</v>
      </c>
      <c r="E46" s="71">
        <v>1088130</v>
      </c>
      <c r="F46" s="71">
        <v>2506756</v>
      </c>
    </row>
    <row r="47" spans="1:6" ht="15.75">
      <c r="A47" s="92" t="s">
        <v>203</v>
      </c>
      <c r="B47" s="94">
        <v>5</v>
      </c>
      <c r="C47" s="71"/>
      <c r="D47" s="71"/>
      <c r="E47" s="71">
        <v>2</v>
      </c>
      <c r="F47" s="71">
        <v>2</v>
      </c>
    </row>
    <row r="48" spans="1:6" ht="15.75">
      <c r="A48" s="92" t="s">
        <v>204</v>
      </c>
      <c r="B48" s="94">
        <v>6</v>
      </c>
      <c r="C48" s="71">
        <v>84360</v>
      </c>
      <c r="D48" s="71">
        <f>70642+C48</f>
        <v>155002</v>
      </c>
      <c r="E48" s="71">
        <v>143269</v>
      </c>
      <c r="F48" s="71">
        <v>384247</v>
      </c>
    </row>
    <row r="49" spans="1:6" ht="15.75">
      <c r="A49" s="92" t="s">
        <v>205</v>
      </c>
      <c r="B49" s="94">
        <v>7</v>
      </c>
      <c r="C49" s="71"/>
      <c r="D49" s="71"/>
      <c r="E49" s="71"/>
      <c r="F49" s="71"/>
    </row>
    <row r="50" spans="1:6" ht="15.75">
      <c r="A50" s="92" t="s">
        <v>206</v>
      </c>
      <c r="B50" s="94">
        <v>8</v>
      </c>
      <c r="C50" s="71"/>
      <c r="D50" s="71">
        <f>1786+C50</f>
        <v>1786</v>
      </c>
      <c r="E50" s="71"/>
      <c r="F50" s="71"/>
    </row>
    <row r="51" spans="1:6" ht="15.75">
      <c r="A51" s="92" t="s">
        <v>207</v>
      </c>
      <c r="B51" s="94">
        <v>9</v>
      </c>
      <c r="C51" s="71"/>
      <c r="D51" s="71"/>
      <c r="E51" s="71"/>
      <c r="F51" s="71"/>
    </row>
    <row r="52" spans="1:6" ht="15.75">
      <c r="A52" s="92" t="s">
        <v>208</v>
      </c>
      <c r="B52" s="94">
        <v>10</v>
      </c>
      <c r="C52" s="71"/>
      <c r="D52" s="71"/>
      <c r="E52" s="71"/>
      <c r="F52" s="71"/>
    </row>
    <row r="53" spans="1:6" ht="15.75">
      <c r="A53" s="92" t="s">
        <v>20</v>
      </c>
      <c r="B53" s="94"/>
      <c r="C53" s="71"/>
      <c r="D53" s="71"/>
      <c r="E53" s="71"/>
      <c r="F53" s="71"/>
    </row>
    <row r="54" spans="1:6" ht="15.75">
      <c r="A54" s="92" t="s">
        <v>209</v>
      </c>
      <c r="B54" s="94" t="s">
        <v>210</v>
      </c>
      <c r="C54" s="71"/>
      <c r="D54" s="71"/>
      <c r="E54" s="71"/>
      <c r="F54" s="71"/>
    </row>
    <row r="55" spans="1:6" ht="15.75">
      <c r="A55" s="92" t="s">
        <v>211</v>
      </c>
      <c r="B55" s="94" t="s">
        <v>212</v>
      </c>
      <c r="C55" s="71"/>
      <c r="D55" s="71"/>
      <c r="E55" s="71"/>
      <c r="F55" s="71"/>
    </row>
    <row r="56" spans="1:6" ht="15.75">
      <c r="A56" s="92" t="s">
        <v>213</v>
      </c>
      <c r="B56" s="94" t="s">
        <v>214</v>
      </c>
      <c r="C56" s="71"/>
      <c r="D56" s="71"/>
      <c r="E56" s="71"/>
      <c r="F56" s="71"/>
    </row>
    <row r="57" spans="1:6" ht="15.75">
      <c r="A57" s="92" t="s">
        <v>215</v>
      </c>
      <c r="B57" s="94" t="s">
        <v>216</v>
      </c>
      <c r="C57" s="71"/>
      <c r="D57" s="71"/>
      <c r="E57" s="71"/>
      <c r="F57" s="71"/>
    </row>
    <row r="58" spans="1:6" ht="31.5">
      <c r="A58" s="92" t="s">
        <v>217</v>
      </c>
      <c r="B58" s="94">
        <v>11</v>
      </c>
      <c r="C58" s="71">
        <v>36</v>
      </c>
      <c r="D58" s="71">
        <f>C58</f>
        <v>36</v>
      </c>
      <c r="E58" s="71">
        <v>44</v>
      </c>
      <c r="F58" s="71">
        <v>94</v>
      </c>
    </row>
    <row r="59" spans="1:6" ht="15.75">
      <c r="A59" s="92" t="s">
        <v>218</v>
      </c>
      <c r="B59" s="100" t="s">
        <v>219</v>
      </c>
      <c r="C59" s="71"/>
      <c r="D59" s="71"/>
      <c r="E59" s="71"/>
      <c r="F59" s="71"/>
    </row>
    <row r="60" spans="1:6" ht="15.75">
      <c r="A60" s="101" t="s">
        <v>220</v>
      </c>
      <c r="B60" s="100" t="s">
        <v>221</v>
      </c>
      <c r="C60" s="80">
        <f>C12+C31+C45+C46+C47+C48+C49+C50+C51+C52+C58+C59</f>
        <v>1016224</v>
      </c>
      <c r="D60" s="80">
        <f t="shared" ref="D60:F60" si="0">D12+D31+D45+D46+D47+D48+D49+D50+D51+D52+D58+D59</f>
        <v>3699974</v>
      </c>
      <c r="E60" s="80">
        <f t="shared" si="0"/>
        <v>1328680</v>
      </c>
      <c r="F60" s="80">
        <f t="shared" si="0"/>
        <v>3173745</v>
      </c>
    </row>
    <row r="61" spans="1:6" ht="15.75">
      <c r="A61" s="101"/>
      <c r="B61" s="100"/>
      <c r="C61" s="71"/>
      <c r="D61" s="71"/>
      <c r="E61" s="71"/>
      <c r="F61" s="71"/>
    </row>
    <row r="62" spans="1:6" ht="15.75">
      <c r="A62" s="92" t="s">
        <v>222</v>
      </c>
      <c r="B62" s="100">
        <v>14</v>
      </c>
      <c r="C62" s="72">
        <f>SUM(C64:C67)</f>
        <v>833</v>
      </c>
      <c r="D62" s="72">
        <f t="shared" ref="D62:F62" si="1">SUM(D64:D67)</f>
        <v>2460</v>
      </c>
      <c r="E62" s="72">
        <f t="shared" si="1"/>
        <v>0</v>
      </c>
      <c r="F62" s="72">
        <f t="shared" si="1"/>
        <v>0</v>
      </c>
    </row>
    <row r="63" spans="1:6" ht="15.75">
      <c r="A63" s="92" t="s">
        <v>20</v>
      </c>
      <c r="B63" s="100"/>
      <c r="C63" s="72"/>
      <c r="D63" s="72"/>
      <c r="E63" s="72"/>
      <c r="F63" s="72"/>
    </row>
    <row r="64" spans="1:6" ht="15.75">
      <c r="A64" s="92" t="s">
        <v>223</v>
      </c>
      <c r="B64" s="100" t="s">
        <v>224</v>
      </c>
      <c r="C64" s="81"/>
      <c r="D64" s="81"/>
      <c r="E64" s="81"/>
      <c r="F64" s="81"/>
    </row>
    <row r="65" spans="1:6" ht="15.75">
      <c r="A65" s="92" t="s">
        <v>225</v>
      </c>
      <c r="B65" s="100" t="s">
        <v>226</v>
      </c>
      <c r="C65" s="72"/>
      <c r="D65" s="72"/>
      <c r="E65" s="72"/>
      <c r="F65" s="72"/>
    </row>
    <row r="66" spans="1:6" ht="15.75">
      <c r="A66" s="92" t="s">
        <v>227</v>
      </c>
      <c r="B66" s="100" t="s">
        <v>228</v>
      </c>
      <c r="C66" s="72"/>
      <c r="D66" s="72"/>
      <c r="E66" s="72"/>
      <c r="F66" s="72"/>
    </row>
    <row r="67" spans="1:6" ht="15.75">
      <c r="A67" s="92" t="s">
        <v>229</v>
      </c>
      <c r="B67" s="100" t="s">
        <v>230</v>
      </c>
      <c r="C67" s="72">
        <v>833</v>
      </c>
      <c r="D67" s="72">
        <f>1627+C67</f>
        <v>2460</v>
      </c>
      <c r="E67" s="72"/>
      <c r="F67" s="72"/>
    </row>
    <row r="68" spans="1:6" ht="15.75">
      <c r="A68" s="92" t="s">
        <v>231</v>
      </c>
      <c r="B68" s="100">
        <v>15</v>
      </c>
      <c r="C68" s="72">
        <v>4417</v>
      </c>
      <c r="D68" s="72">
        <f>12092+C68</f>
        <v>16509</v>
      </c>
      <c r="E68" s="72">
        <v>2232</v>
      </c>
      <c r="F68" s="72">
        <v>7528</v>
      </c>
    </row>
    <row r="69" spans="1:6" s="97" customFormat="1" ht="15.75">
      <c r="A69" s="95" t="s">
        <v>20</v>
      </c>
      <c r="B69" s="102"/>
      <c r="C69" s="78"/>
      <c r="D69" s="78"/>
      <c r="E69" s="78"/>
      <c r="F69" s="78"/>
    </row>
    <row r="70" spans="1:6" s="97" customFormat="1" ht="15.75">
      <c r="A70" s="95" t="s">
        <v>232</v>
      </c>
      <c r="B70" s="102" t="s">
        <v>41</v>
      </c>
      <c r="C70" s="78"/>
      <c r="D70" s="78"/>
      <c r="E70" s="78"/>
      <c r="F70" s="78"/>
    </row>
    <row r="71" spans="1:6" s="97" customFormat="1" ht="15.75">
      <c r="A71" s="95" t="s">
        <v>233</v>
      </c>
      <c r="B71" s="102" t="s">
        <v>47</v>
      </c>
      <c r="C71" s="78">
        <v>725</v>
      </c>
      <c r="D71" s="78">
        <f>2043+C71</f>
        <v>2768</v>
      </c>
      <c r="E71" s="78">
        <v>1064</v>
      </c>
      <c r="F71" s="78">
        <v>3582</v>
      </c>
    </row>
    <row r="72" spans="1:6" s="97" customFormat="1" ht="15.75">
      <c r="A72" s="95" t="s">
        <v>234</v>
      </c>
      <c r="B72" s="102" t="s">
        <v>49</v>
      </c>
      <c r="C72" s="78">
        <v>605</v>
      </c>
      <c r="D72" s="78">
        <f>5504+C72</f>
        <v>6109</v>
      </c>
      <c r="E72" s="78">
        <v>180</v>
      </c>
      <c r="F72" s="78">
        <v>549</v>
      </c>
    </row>
    <row r="73" spans="1:6" s="97" customFormat="1" ht="15.75">
      <c r="A73" s="95" t="s">
        <v>235</v>
      </c>
      <c r="B73" s="102" t="s">
        <v>51</v>
      </c>
      <c r="C73" s="78">
        <v>32</v>
      </c>
      <c r="D73" s="78">
        <v>40</v>
      </c>
      <c r="E73" s="78">
        <v>33</v>
      </c>
      <c r="F73" s="78">
        <v>41</v>
      </c>
    </row>
    <row r="74" spans="1:6" s="97" customFormat="1" ht="15.75">
      <c r="A74" s="95" t="s">
        <v>236</v>
      </c>
      <c r="B74" s="102" t="s">
        <v>53</v>
      </c>
      <c r="C74" s="78"/>
      <c r="D74" s="78">
        <f>743+C74</f>
        <v>743</v>
      </c>
      <c r="E74" s="78"/>
      <c r="F74" s="78"/>
    </row>
    <row r="75" spans="1:6" s="97" customFormat="1" ht="15.75">
      <c r="A75" s="95" t="s">
        <v>237</v>
      </c>
      <c r="B75" s="102" t="s">
        <v>55</v>
      </c>
      <c r="C75" s="78">
        <f>C68-SUM(C70:C74)</f>
        <v>3055</v>
      </c>
      <c r="D75" s="78">
        <f>D68-SUM(D70:D74)</f>
        <v>6849</v>
      </c>
      <c r="E75" s="78">
        <f>E68-SUM(E70:E74)</f>
        <v>955</v>
      </c>
      <c r="F75" s="78">
        <f>F68-SUM(F70:F74)</f>
        <v>3356</v>
      </c>
    </row>
    <row r="76" spans="1:6" ht="15.75">
      <c r="A76" s="92" t="s">
        <v>238</v>
      </c>
      <c r="B76" s="100">
        <v>16</v>
      </c>
      <c r="C76" s="72">
        <f>SUM(C78:C82)</f>
        <v>0</v>
      </c>
      <c r="D76" s="72">
        <f t="shared" ref="D76" si="2">SUM(D78:D82)</f>
        <v>0</v>
      </c>
      <c r="E76" s="72">
        <f>SUM(E78:E82)</f>
        <v>0</v>
      </c>
      <c r="F76" s="72">
        <f t="shared" ref="F76" si="3">SUM(F78:F82)</f>
        <v>0</v>
      </c>
    </row>
    <row r="77" spans="1:6" ht="15.75">
      <c r="A77" s="92" t="s">
        <v>20</v>
      </c>
      <c r="B77" s="100"/>
      <c r="C77" s="72"/>
      <c r="D77" s="72"/>
      <c r="E77" s="72"/>
      <c r="F77" s="72"/>
    </row>
    <row r="78" spans="1:6" ht="15.75">
      <c r="A78" s="92" t="s">
        <v>239</v>
      </c>
      <c r="B78" s="100" t="s">
        <v>65</v>
      </c>
      <c r="C78" s="72"/>
      <c r="D78" s="72"/>
      <c r="E78" s="72"/>
      <c r="F78" s="72"/>
    </row>
    <row r="79" spans="1:6" ht="15.75">
      <c r="A79" s="92" t="s">
        <v>240</v>
      </c>
      <c r="B79" s="100" t="s">
        <v>67</v>
      </c>
      <c r="C79" s="72"/>
      <c r="D79" s="72"/>
      <c r="E79" s="72"/>
      <c r="F79" s="72"/>
    </row>
    <row r="80" spans="1:6" ht="15.75">
      <c r="A80" s="92" t="s">
        <v>241</v>
      </c>
      <c r="B80" s="100" t="s">
        <v>69</v>
      </c>
      <c r="C80" s="72"/>
      <c r="D80" s="72"/>
      <c r="E80" s="72"/>
      <c r="F80" s="72"/>
    </row>
    <row r="81" spans="1:6" ht="15.75">
      <c r="A81" s="92" t="s">
        <v>242</v>
      </c>
      <c r="B81" s="100" t="s">
        <v>71</v>
      </c>
      <c r="C81" s="72"/>
      <c r="D81" s="72"/>
      <c r="E81" s="72"/>
      <c r="F81" s="72"/>
    </row>
    <row r="82" spans="1:6" ht="15.75">
      <c r="A82" s="92" t="s">
        <v>243</v>
      </c>
      <c r="B82" s="100" t="s">
        <v>244</v>
      </c>
      <c r="C82" s="72"/>
      <c r="D82" s="72"/>
      <c r="E82" s="72"/>
      <c r="F82" s="72"/>
    </row>
    <row r="83" spans="1:6" ht="15.75">
      <c r="A83" s="92" t="s">
        <v>245</v>
      </c>
      <c r="B83" s="100">
        <v>17</v>
      </c>
      <c r="C83" s="82">
        <v>34248</v>
      </c>
      <c r="D83" s="72">
        <f>213+C83</f>
        <v>34461</v>
      </c>
      <c r="E83" s="72">
        <v>0</v>
      </c>
      <c r="F83" s="72">
        <v>0</v>
      </c>
    </row>
    <row r="84" spans="1:6" ht="31.5">
      <c r="A84" s="92" t="s">
        <v>246</v>
      </c>
      <c r="B84" s="100">
        <v>18</v>
      </c>
      <c r="C84" s="82">
        <v>1048390</v>
      </c>
      <c r="D84" s="72">
        <f>1920778+C84</f>
        <v>2969168</v>
      </c>
      <c r="E84" s="72">
        <v>519446</v>
      </c>
      <c r="F84" s="72">
        <v>2306551</v>
      </c>
    </row>
    <row r="85" spans="1:6" ht="15.75">
      <c r="A85" s="92" t="s">
        <v>247</v>
      </c>
      <c r="B85" s="100">
        <v>19</v>
      </c>
      <c r="C85" s="82">
        <v>2400</v>
      </c>
      <c r="D85" s="72">
        <f>26+C85</f>
        <v>2426</v>
      </c>
      <c r="E85" s="72">
        <v>0</v>
      </c>
      <c r="F85" s="72">
        <v>0</v>
      </c>
    </row>
    <row r="86" spans="1:6" ht="15.75">
      <c r="A86" s="92" t="s">
        <v>248</v>
      </c>
      <c r="B86" s="100">
        <v>20</v>
      </c>
      <c r="C86" s="82">
        <v>86424</v>
      </c>
      <c r="D86" s="72">
        <f>234318+C86</f>
        <v>320742</v>
      </c>
      <c r="E86" s="72">
        <v>139904</v>
      </c>
      <c r="F86" s="72">
        <v>648648</v>
      </c>
    </row>
    <row r="87" spans="1:6" ht="15.75">
      <c r="A87" s="92" t="s">
        <v>249</v>
      </c>
      <c r="B87" s="100">
        <v>21</v>
      </c>
      <c r="C87" s="72"/>
      <c r="D87" s="72"/>
      <c r="E87" s="72"/>
      <c r="F87" s="72"/>
    </row>
    <row r="88" spans="1:6" ht="15.75">
      <c r="A88" s="92" t="s">
        <v>250</v>
      </c>
      <c r="B88" s="100">
        <v>22</v>
      </c>
      <c r="C88" s="72"/>
      <c r="D88" s="72">
        <f>2000+C88</f>
        <v>2000</v>
      </c>
      <c r="E88" s="72"/>
      <c r="F88" s="72"/>
    </row>
    <row r="89" spans="1:6" ht="15.75">
      <c r="A89" s="92" t="s">
        <v>251</v>
      </c>
      <c r="B89" s="100">
        <v>23</v>
      </c>
      <c r="C89" s="72"/>
      <c r="D89" s="72"/>
      <c r="E89" s="72"/>
      <c r="F89" s="72"/>
    </row>
    <row r="90" spans="1:6" ht="15.75">
      <c r="A90" s="92" t="s">
        <v>252</v>
      </c>
      <c r="B90" s="100">
        <v>24</v>
      </c>
      <c r="C90" s="72"/>
      <c r="D90" s="72"/>
      <c r="E90" s="72"/>
      <c r="F90" s="72"/>
    </row>
    <row r="91" spans="1:6" ht="15.75">
      <c r="A91" s="92" t="s">
        <v>20</v>
      </c>
      <c r="B91" s="100"/>
      <c r="C91" s="72"/>
      <c r="D91" s="72"/>
      <c r="E91" s="72"/>
      <c r="F91" s="72"/>
    </row>
    <row r="92" spans="1:6" ht="15.75">
      <c r="A92" s="92" t="s">
        <v>209</v>
      </c>
      <c r="B92" s="100" t="s">
        <v>253</v>
      </c>
      <c r="C92" s="72"/>
      <c r="D92" s="72"/>
      <c r="E92" s="72"/>
      <c r="F92" s="72"/>
    </row>
    <row r="93" spans="1:6" ht="15.75">
      <c r="A93" s="92" t="s">
        <v>211</v>
      </c>
      <c r="B93" s="100" t="s">
        <v>254</v>
      </c>
      <c r="C93" s="72"/>
      <c r="D93" s="72"/>
      <c r="E93" s="72"/>
      <c r="F93" s="72"/>
    </row>
    <row r="94" spans="1:6" ht="15.75">
      <c r="A94" s="92" t="s">
        <v>213</v>
      </c>
      <c r="B94" s="100" t="s">
        <v>255</v>
      </c>
      <c r="C94" s="72"/>
      <c r="D94" s="72"/>
      <c r="E94" s="72"/>
      <c r="F94" s="72"/>
    </row>
    <row r="95" spans="1:6" ht="15.75">
      <c r="A95" s="92" t="s">
        <v>215</v>
      </c>
      <c r="B95" s="100" t="s">
        <v>256</v>
      </c>
      <c r="C95" s="72"/>
      <c r="D95" s="72"/>
      <c r="E95" s="72"/>
      <c r="F95" s="72"/>
    </row>
    <row r="96" spans="1:6" ht="31.5">
      <c r="A96" s="92" t="s">
        <v>257</v>
      </c>
      <c r="B96" s="100">
        <v>25</v>
      </c>
      <c r="C96" s="72"/>
      <c r="D96" s="72"/>
      <c r="E96" s="72"/>
      <c r="F96" s="72"/>
    </row>
    <row r="97" spans="1:6" ht="15.75">
      <c r="A97" s="92" t="s">
        <v>258</v>
      </c>
      <c r="B97" s="100">
        <v>26</v>
      </c>
      <c r="C97" s="72">
        <v>49035</v>
      </c>
      <c r="D97" s="72">
        <f>366383+C97</f>
        <v>415418</v>
      </c>
      <c r="E97" s="72">
        <v>17238</v>
      </c>
      <c r="F97" s="72">
        <v>43088</v>
      </c>
    </row>
    <row r="98" spans="1:6" s="97" customFormat="1" ht="15.75">
      <c r="A98" s="95" t="s">
        <v>20</v>
      </c>
      <c r="B98" s="102"/>
      <c r="C98" s="78"/>
      <c r="D98" s="78"/>
      <c r="E98" s="78"/>
      <c r="F98" s="78"/>
    </row>
    <row r="99" spans="1:6" s="97" customFormat="1" ht="15.75">
      <c r="A99" s="95" t="s">
        <v>259</v>
      </c>
      <c r="B99" s="102" t="s">
        <v>260</v>
      </c>
      <c r="C99" s="78">
        <v>33367</v>
      </c>
      <c r="D99" s="78">
        <f>311858+C99</f>
        <v>345225</v>
      </c>
      <c r="E99" s="78">
        <v>6687</v>
      </c>
      <c r="F99" s="78">
        <v>20699</v>
      </c>
    </row>
    <row r="100" spans="1:6" s="97" customFormat="1" ht="15.75">
      <c r="A100" s="95" t="s">
        <v>261</v>
      </c>
      <c r="B100" s="102" t="s">
        <v>262</v>
      </c>
      <c r="C100" s="78"/>
      <c r="D100" s="78"/>
      <c r="E100" s="78"/>
      <c r="F100" s="78"/>
    </row>
    <row r="101" spans="1:6" s="97" customFormat="1" ht="15.75">
      <c r="A101" s="95" t="s">
        <v>263</v>
      </c>
      <c r="B101" s="102" t="s">
        <v>264</v>
      </c>
      <c r="C101" s="78">
        <f>C97-C99-C102-C103-C104</f>
        <v>9811</v>
      </c>
      <c r="D101" s="78">
        <f>D97-D99-D102-D103-D104</f>
        <v>35263</v>
      </c>
      <c r="E101" s="78">
        <f>E97-E99-E102-E103-E104</f>
        <v>9895</v>
      </c>
      <c r="F101" s="78">
        <f>F97-F99-F102-F103-F104</f>
        <v>20354</v>
      </c>
    </row>
    <row r="102" spans="1:6" s="97" customFormat="1" ht="15.75">
      <c r="A102" s="95" t="s">
        <v>265</v>
      </c>
      <c r="B102" s="102" t="s">
        <v>266</v>
      </c>
      <c r="C102" s="78">
        <v>95</v>
      </c>
      <c r="D102" s="78">
        <f>185+C102</f>
        <v>280</v>
      </c>
      <c r="E102" s="78">
        <v>43</v>
      </c>
      <c r="F102" s="78">
        <v>130</v>
      </c>
    </row>
    <row r="103" spans="1:6" s="97" customFormat="1" ht="31.5">
      <c r="A103" s="95" t="s">
        <v>267</v>
      </c>
      <c r="B103" s="102" t="s">
        <v>268</v>
      </c>
      <c r="C103" s="78">
        <v>5762</v>
      </c>
      <c r="D103" s="78">
        <f>28888+C103</f>
        <v>34650</v>
      </c>
      <c r="E103" s="78">
        <v>613</v>
      </c>
      <c r="F103" s="78">
        <v>1905</v>
      </c>
    </row>
    <row r="104" spans="1:6" s="97" customFormat="1" ht="15.75">
      <c r="A104" s="95" t="s">
        <v>269</v>
      </c>
      <c r="B104" s="102" t="s">
        <v>270</v>
      </c>
      <c r="C104" s="78"/>
      <c r="D104" s="78">
        <f>C104</f>
        <v>0</v>
      </c>
      <c r="E104" s="78"/>
      <c r="F104" s="78"/>
    </row>
    <row r="105" spans="1:6" ht="15.75">
      <c r="A105" s="103" t="s">
        <v>271</v>
      </c>
      <c r="B105" s="104" t="s">
        <v>272</v>
      </c>
      <c r="C105" s="72"/>
      <c r="D105" s="72"/>
      <c r="E105" s="72"/>
      <c r="F105" s="72"/>
    </row>
    <row r="106" spans="1:6" ht="15.75">
      <c r="A106" s="105" t="s">
        <v>273</v>
      </c>
      <c r="B106" s="104" t="s">
        <v>274</v>
      </c>
      <c r="C106" s="80">
        <f>C62+C68+C76+C83+C84+C85+C86+C87+C88+C89+C90+C96+C97+C105</f>
        <v>1225747</v>
      </c>
      <c r="D106" s="80">
        <f>D62+D68+D76+D83+D84+D85+D86+D87+D88+D89+D90+D96+D97+D105</f>
        <v>3763184</v>
      </c>
      <c r="E106" s="80">
        <f>E62+E68+E76+E83+E84+E85+E86+E87+E88+E89+E90+E96+E97+E105</f>
        <v>678820</v>
      </c>
      <c r="F106" s="80">
        <f>F62+F68+F76+F83+F84+F85+F86+F87+F88+F89+F90+F96+F97+F105</f>
        <v>3005815</v>
      </c>
    </row>
    <row r="107" spans="1:6" ht="15.75">
      <c r="A107" s="103"/>
      <c r="B107" s="104"/>
      <c r="C107" s="83"/>
      <c r="D107" s="83"/>
      <c r="E107" s="83"/>
      <c r="F107" s="83"/>
    </row>
    <row r="108" spans="1:6" ht="15.75">
      <c r="A108" s="105" t="s">
        <v>275</v>
      </c>
      <c r="B108" s="104" t="s">
        <v>276</v>
      </c>
      <c r="C108" s="80">
        <f>C60-C106</f>
        <v>-209523</v>
      </c>
      <c r="D108" s="80">
        <f>D60-D106</f>
        <v>-63210</v>
      </c>
      <c r="E108" s="80">
        <f>E60-E106</f>
        <v>649860</v>
      </c>
      <c r="F108" s="80">
        <f>F60-F106</f>
        <v>167930</v>
      </c>
    </row>
    <row r="109" spans="1:6" ht="15.75">
      <c r="A109" s="103"/>
      <c r="B109" s="104"/>
      <c r="C109" s="83"/>
      <c r="D109" s="83"/>
      <c r="E109" s="83"/>
      <c r="F109" s="83"/>
    </row>
    <row r="110" spans="1:6" ht="15.75">
      <c r="A110" s="103" t="s">
        <v>277</v>
      </c>
      <c r="B110" s="104" t="s">
        <v>278</v>
      </c>
      <c r="C110" s="72"/>
      <c r="D110" s="72"/>
      <c r="E110" s="72"/>
      <c r="F110" s="72"/>
    </row>
    <row r="111" spans="1:6" ht="15.75">
      <c r="A111" s="103"/>
      <c r="B111" s="104"/>
      <c r="C111" s="83"/>
      <c r="D111" s="83"/>
      <c r="E111" s="83"/>
      <c r="F111" s="83"/>
    </row>
    <row r="112" spans="1:6" ht="15.75">
      <c r="A112" s="105" t="s">
        <v>279</v>
      </c>
      <c r="B112" s="104" t="s">
        <v>280</v>
      </c>
      <c r="C112" s="80">
        <f>C108-C110</f>
        <v>-209523</v>
      </c>
      <c r="D112" s="80">
        <f>D108-D110</f>
        <v>-63210</v>
      </c>
      <c r="E112" s="80">
        <f>E108-E110</f>
        <v>649860</v>
      </c>
      <c r="F112" s="80">
        <f>F108-F110</f>
        <v>167930</v>
      </c>
    </row>
    <row r="113" spans="1:6" ht="15.75">
      <c r="A113" s="103" t="s">
        <v>281</v>
      </c>
      <c r="B113" s="104" t="s">
        <v>282</v>
      </c>
      <c r="C113" s="83"/>
      <c r="D113" s="83"/>
      <c r="E113" s="83"/>
      <c r="F113" s="83"/>
    </row>
    <row r="114" spans="1:6" ht="15.75">
      <c r="A114" s="103"/>
      <c r="B114" s="104"/>
      <c r="C114" s="83"/>
      <c r="D114" s="83"/>
      <c r="E114" s="83"/>
      <c r="F114" s="83"/>
    </row>
    <row r="115" spans="1:6" ht="15.75">
      <c r="A115" s="105" t="s">
        <v>283</v>
      </c>
      <c r="B115" s="104" t="s">
        <v>284</v>
      </c>
      <c r="C115" s="80">
        <f>C112+C113</f>
        <v>-209523</v>
      </c>
      <c r="D115" s="80">
        <f t="shared" ref="D115:F115" si="4">D112+D113</f>
        <v>-63210</v>
      </c>
      <c r="E115" s="80">
        <f t="shared" si="4"/>
        <v>649860</v>
      </c>
      <c r="F115" s="80">
        <f t="shared" si="4"/>
        <v>167930</v>
      </c>
    </row>
    <row r="116" spans="1:6">
      <c r="D116" s="84">
        <f>D115-ф1!C113</f>
        <v>0</v>
      </c>
    </row>
    <row r="117" spans="1:6">
      <c r="A117" s="128" t="s">
        <v>148</v>
      </c>
      <c r="B117" s="128"/>
      <c r="C117" s="128"/>
      <c r="D117" s="128"/>
      <c r="E117" s="128"/>
      <c r="F117" s="128"/>
    </row>
    <row r="118" spans="1:6">
      <c r="A118" s="106"/>
      <c r="B118" s="106"/>
      <c r="C118" s="106"/>
      <c r="D118" s="106"/>
      <c r="E118" s="106"/>
      <c r="F118" s="106"/>
    </row>
    <row r="121" spans="1:6" s="109" customFormat="1" ht="15.75">
      <c r="A121" s="107" t="str">
        <f>ф1!A121</f>
        <v>Председатель Правления _________________________Колдасов Е.Т.</v>
      </c>
      <c r="B121" s="108"/>
      <c r="C121" s="85"/>
      <c r="D121" s="86"/>
      <c r="F121" s="110"/>
    </row>
    <row r="122" spans="1:6" s="109" customFormat="1" ht="15.75">
      <c r="A122" s="107"/>
      <c r="B122" s="108"/>
      <c r="C122" s="85"/>
      <c r="D122" s="86"/>
    </row>
    <row r="123" spans="1:6" s="109" customFormat="1" ht="15.75">
      <c r="A123" s="107" t="str">
        <f>ф1!A123</f>
        <v>Главный бухгалтер  ______________________________Сатпаева Ш.К.</v>
      </c>
      <c r="B123" s="108"/>
      <c r="C123" s="85"/>
      <c r="D123" s="86"/>
    </row>
    <row r="124" spans="1:6">
      <c r="A124" s="111"/>
      <c r="B124" s="112"/>
      <c r="C124" s="87"/>
      <c r="D124" s="87"/>
    </row>
    <row r="125" spans="1:6">
      <c r="A125" s="111"/>
      <c r="B125" s="87"/>
      <c r="C125" s="87"/>
      <c r="D125" s="87"/>
    </row>
    <row r="126" spans="1:6">
      <c r="A126" s="113" t="s">
        <v>151</v>
      </c>
      <c r="B126" s="112"/>
      <c r="C126" s="87"/>
      <c r="D126" s="87"/>
    </row>
    <row r="127" spans="1:6">
      <c r="A127" s="114" t="str">
        <f>ф1!A128</f>
        <v>355-01-02 (вн.206)</v>
      </c>
      <c r="B127" s="112"/>
      <c r="C127" s="87"/>
      <c r="D127" s="87"/>
    </row>
    <row r="128" spans="1:6">
      <c r="A128" s="113" t="s">
        <v>153</v>
      </c>
      <c r="B128" s="87"/>
      <c r="C128" s="87"/>
      <c r="D128" s="87"/>
    </row>
    <row r="129" spans="1:1">
      <c r="A129" s="115"/>
    </row>
    <row r="130" spans="1:1">
      <c r="A130" s="115"/>
    </row>
    <row r="131" spans="1:1">
      <c r="A131" s="115"/>
    </row>
  </sheetData>
  <mergeCells count="6">
    <mergeCell ref="A117:F117"/>
    <mergeCell ref="E1:F1"/>
    <mergeCell ref="A3:F3"/>
    <mergeCell ref="A4:F4"/>
    <mergeCell ref="A5:F5"/>
    <mergeCell ref="A6:F6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cp:lastPrinted>2018-04-09T11:11:55Z</cp:lastPrinted>
  <dcterms:created xsi:type="dcterms:W3CDTF">2018-04-09T11:10:05Z</dcterms:created>
  <dcterms:modified xsi:type="dcterms:W3CDTF">2018-04-10T08:40:40Z</dcterms:modified>
</cp:coreProperties>
</file>