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yrymbet-my.sharepoint.com/personal/baimukhametova_tinone_kz/Documents/Рабочий стол/Виктория/Отчеты/KASE/"/>
    </mc:Choice>
  </mc:AlternateContent>
  <xr:revisionPtr revIDLastSave="65" documentId="8_{30ACF134-C8CA-42EC-A737-07CDB7BFF06B}" xr6:coauthVersionLast="45" xr6:coauthVersionMax="45" xr10:uidLastSave="{E1002A85-3B24-46DC-8DF5-007D0C6AD79C}"/>
  <bookViews>
    <workbookView xWindow="-120" yWindow="-120" windowWidth="29040" windowHeight="15840" tabRatio="641" activeTab="3" xr2:uid="{00000000-000D-0000-FFFF-FFFF00000000}"/>
  </bookViews>
  <sheets>
    <sheet name="ОФП " sheetId="1" r:id="rId1"/>
    <sheet name="ОСД " sheetId="3" r:id="rId2"/>
    <sheet name="ОИК" sheetId="2" r:id="rId3"/>
    <sheet name="ОДДС" sheetId="23" r:id="rId4"/>
  </sheets>
  <definedNames>
    <definedName name="OLE_LINK1" localSheetId="0">'ОФП '!#REF!</definedName>
    <definedName name="_xlnm.Print_Titles" localSheetId="2">ОИК!$6:$6</definedName>
    <definedName name="_xlnm.Print_Titles" localSheetId="1">'ОСД '!$6:$6</definedName>
    <definedName name="_xlnm.Print_Titles" localSheetId="0">'ОФП '!$6:$6</definedName>
    <definedName name="_xlnm.Print_Area" localSheetId="2">ОИК!$A$1:$E$26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3" l="1"/>
  <c r="C24" i="3"/>
  <c r="C42" i="1" l="1"/>
  <c r="C41" i="1"/>
  <c r="C43" i="1" s="1"/>
  <c r="C35" i="1"/>
  <c r="C38" i="1" s="1"/>
  <c r="C44" i="1" s="1"/>
  <c r="C45" i="1" s="1"/>
  <c r="C37" i="1"/>
  <c r="C31" i="1"/>
  <c r="F21" i="2"/>
  <c r="E11" i="2"/>
  <c r="C21" i="3"/>
  <c r="D17" i="2"/>
  <c r="C30" i="1"/>
  <c r="D32" i="1"/>
  <c r="C15" i="2"/>
  <c r="E15" i="2" s="1"/>
  <c r="F15" i="2" s="1"/>
  <c r="E13" i="2"/>
  <c r="D13" i="2"/>
  <c r="D15" i="2" s="1"/>
  <c r="C24" i="1"/>
  <c r="C25" i="1" s="1"/>
  <c r="C22" i="1"/>
  <c r="C15" i="1"/>
  <c r="C10" i="1"/>
  <c r="C17" i="1" s="1"/>
  <c r="C26" i="1" l="1"/>
  <c r="D23" i="1"/>
  <c r="C21" i="1"/>
  <c r="C20" i="1"/>
  <c r="C12" i="1"/>
  <c r="C11" i="1"/>
  <c r="C21" i="2"/>
  <c r="E19" i="2"/>
  <c r="D10" i="3"/>
  <c r="D9" i="3"/>
  <c r="D11" i="3" s="1"/>
  <c r="D17" i="3" s="1"/>
  <c r="D20" i="3" s="1"/>
  <c r="D21" i="3" s="1"/>
  <c r="D8" i="3"/>
  <c r="C14" i="3"/>
  <c r="C13" i="3"/>
  <c r="C10" i="3"/>
  <c r="C9" i="3"/>
  <c r="C8" i="3"/>
  <c r="C11" i="3" s="1"/>
  <c r="C17" i="3" s="1"/>
  <c r="C20" i="3" s="1"/>
  <c r="E17" i="2" l="1"/>
  <c r="D38" i="1"/>
  <c r="C16" i="1"/>
  <c r="D10" i="1"/>
  <c r="E9" i="2" l="1"/>
  <c r="E8" i="2"/>
  <c r="D42" i="1" l="1"/>
  <c r="D41" i="1"/>
  <c r="D40" i="1"/>
  <c r="D43" i="1" s="1"/>
  <c r="D37" i="1"/>
  <c r="D36" i="1"/>
  <c r="D35" i="1"/>
  <c r="D44" i="1" s="1"/>
  <c r="C36" i="1"/>
  <c r="D31" i="1"/>
  <c r="D30" i="1"/>
  <c r="D24" i="1"/>
  <c r="D22" i="1"/>
  <c r="D21" i="1"/>
  <c r="D20" i="1"/>
  <c r="D25" i="1" s="1"/>
  <c r="D16" i="1"/>
  <c r="D14" i="1"/>
  <c r="D12" i="1"/>
  <c r="D11" i="1"/>
  <c r="D17" i="1"/>
  <c r="D26" i="1" s="1"/>
  <c r="D45" i="1" l="1"/>
  <c r="A1" i="2"/>
</calcChain>
</file>

<file path=xl/sharedStrings.xml><?xml version="1.0" encoding="utf-8"?>
<sst xmlns="http://schemas.openxmlformats.org/spreadsheetml/2006/main" count="227" uniqueCount="162">
  <si>
    <t>Долгосрочные активы</t>
  </si>
  <si>
    <t>Разведочные и оценочные активы</t>
  </si>
  <si>
    <t>Основные средства</t>
  </si>
  <si>
    <t>Нематериальные активы</t>
  </si>
  <si>
    <t>Долгосрочные обязательства</t>
  </si>
  <si>
    <t>ОТЧЕТ ОБ ИЗМЕНЕНИЯХ В КАПИТАЛЕ</t>
  </si>
  <si>
    <t>в тысячах тенге</t>
  </si>
  <si>
    <t>Прим.</t>
  </si>
  <si>
    <t>АКТИВЫ</t>
  </si>
  <si>
    <t>Денежные средства и их эквиваленты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</si>
  <si>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</si>
  <si>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</si>
  <si>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</si>
  <si>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</si>
  <si>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>Финансовые доходы</t>
  </si>
  <si>
    <t>Расходы по подоходному налогу</t>
  </si>
  <si>
    <t xml:space="preserve">Итого </t>
  </si>
  <si>
    <t>______________</t>
  </si>
  <si>
    <t>Главный бухгалтер</t>
  </si>
  <si>
    <t>________________</t>
  </si>
  <si>
    <t>ОТЧЕТ О ФИНАНСОВОМ  ПОЛОЖЕНИИ</t>
  </si>
  <si>
    <t>ОТЧЕТ О СОВОКУПНОМ  ДОХОДЕ</t>
  </si>
  <si>
    <t>НДС и прочие налоги к возмещению</t>
  </si>
  <si>
    <t>Предоплаты за разведочные и оченочные активы</t>
  </si>
  <si>
    <t>Запасы</t>
  </si>
  <si>
    <t>Краткосрочные активы</t>
  </si>
  <si>
    <t>Прочая дебиторская задолженность</t>
  </si>
  <si>
    <t>Депозиты</t>
  </si>
  <si>
    <t>Прочие предоплаты</t>
  </si>
  <si>
    <t xml:space="preserve">АО "TIN ONE MINING" </t>
  </si>
  <si>
    <t>Займы и прочие финансовые обязательства</t>
  </si>
  <si>
    <t>Торговая и прочая кредиторская задолженность</t>
  </si>
  <si>
    <t>Обязательства по возмещению исторических затрат</t>
  </si>
  <si>
    <t>Краткосрочные обязательства</t>
  </si>
  <si>
    <t>Итого текущие активы</t>
  </si>
  <si>
    <t>Итого долгосрочные активы</t>
  </si>
  <si>
    <t>ИТОГО АКТИВЫ</t>
  </si>
  <si>
    <t>ИТОГО КАПИТАЛ</t>
  </si>
  <si>
    <t>Итого долгорочные обязательства</t>
  </si>
  <si>
    <t>Итого текущие обязательства</t>
  </si>
  <si>
    <t>ИТОГО ОБЯЗАТЕЛЬСТВА</t>
  </si>
  <si>
    <t>ИТОГО КАПИТАЛ И ОБЯЗАТЕЛЬСТВА</t>
  </si>
  <si>
    <t>Акежанов Д.Н.</t>
  </si>
  <si>
    <t>Президент</t>
  </si>
  <si>
    <t>Убыток за год</t>
  </si>
  <si>
    <t>Прочий совокупный доход</t>
  </si>
  <si>
    <t>Дополнительный оплаченный капитал</t>
  </si>
  <si>
    <t>Общие административные расходы</t>
  </si>
  <si>
    <t>Прочие доходы</t>
  </si>
  <si>
    <t>Прочие расходы</t>
  </si>
  <si>
    <t>Результаты операционой деятельности</t>
  </si>
  <si>
    <t>Финансовые расходы</t>
  </si>
  <si>
    <t>Убыток до налогообложения</t>
  </si>
  <si>
    <t>Убыток на акцию</t>
  </si>
  <si>
    <t xml:space="preserve">Базовый и разводненный убыток на акцию </t>
  </si>
  <si>
    <t>Чистые финансовые доходы</t>
  </si>
  <si>
    <t>-</t>
  </si>
  <si>
    <t>Отчет о движении денежных средств (прямой метод)</t>
  </si>
  <si>
    <t>За отчетный период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</si>
  <si>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</si>
  <si>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</si>
  <si>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в том числе: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</si>
  <si>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</si>
  <si>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</si>
  <si>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</si>
  <si>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</si>
  <si>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</si>
  <si>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</si>
  <si>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</si>
  <si>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</si>
  <si>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</si>
  <si>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(подпись)</t>
  </si>
  <si>
    <t>Наименование показателей</t>
  </si>
  <si>
    <t>Чистый убыток за период</t>
  </si>
  <si>
    <t>Итого совокупный убыток за период</t>
  </si>
  <si>
    <t>Убыток (доход) за период</t>
  </si>
  <si>
    <t>За предыдущий период</t>
  </si>
  <si>
    <t>АО Tin One Mining (Тин Уан Майнинг)</t>
  </si>
  <si>
    <t xml:space="preserve">            реализация товаров и услуг</t>
  </si>
  <si>
    <t xml:space="preserve">            прочая выручка</t>
  </si>
  <si>
    <t xml:space="preserve">            авансы, полученные от покупателей, заказчиков</t>
  </si>
  <si>
    <t xml:space="preserve">            поступления по договорам страхования</t>
  </si>
  <si>
    <t xml:space="preserve">            полученные вознаграждения</t>
  </si>
  <si>
    <t xml:space="preserve">            прочие поступления</t>
  </si>
  <si>
    <t xml:space="preserve">            платежи поставщикам за товары и услуги</t>
  </si>
  <si>
    <t xml:space="preserve">            авансы, выданные поставщикам товаров и услуг</t>
  </si>
  <si>
    <t xml:space="preserve">            выплаты по оплате труда</t>
  </si>
  <si>
    <t xml:space="preserve">            выплата вознаграждения</t>
  </si>
  <si>
    <t xml:space="preserve">            выплаты по договорам страхования</t>
  </si>
  <si>
    <t xml:space="preserve">            подоходный налог и другие платежи в бюджет</t>
  </si>
  <si>
    <t xml:space="preserve">            прочие выплаты</t>
  </si>
  <si>
    <t>1. Поступление денежных средств, всего (сумма строк с 041 по 052)</t>
  </si>
  <si>
    <t xml:space="preserve">            реализация основных средств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</si>
  <si>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</si>
  <si>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</si>
  <si>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</si>
  <si>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 реализация долговых инструментов других организаций</t>
  </si>
  <si>
    <t xml:space="preserve">            возмещение при потере контроля над дочерними организациями</t>
  </si>
  <si>
    <t xml:space="preserve">            изъятие денежных вкладов</t>
  </si>
  <si>
    <t xml:space="preserve">            реализация прочих финансовых активов</t>
  </si>
  <si>
    <t xml:space="preserve">            фьючерсные и форвардные контракты, опционы и свопы</t>
  </si>
  <si>
    <t xml:space="preserve">            полученные дивиденды</t>
  </si>
  <si>
    <t>2. Выбытие денежных средств, всего (сумма строк с 061 по 073)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</si>
  <si>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</si>
  <si>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</si>
  <si>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</si>
  <si>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</si>
  <si>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 приобретение долговых инструментов других организаций</t>
  </si>
  <si>
    <t xml:space="preserve">            приобретение контроля над дочерними организациями</t>
  </si>
  <si>
    <t>размещение денежных вкладов</t>
  </si>
  <si>
    <t xml:space="preserve">            приобретение прочих финансовых активов</t>
  </si>
  <si>
    <t xml:space="preserve">            предоставление займов</t>
  </si>
  <si>
    <t xml:space="preserve">            инвестиции в ассоциированные и дочерние организации</t>
  </si>
  <si>
    <t xml:space="preserve">            эмиссия акций и других финансовых инструментов</t>
  </si>
  <si>
    <t xml:space="preserve">            получение займов</t>
  </si>
  <si>
    <t xml:space="preserve">            полученные вознаграждения </t>
  </si>
  <si>
    <t xml:space="preserve">            погашение займов</t>
  </si>
  <si>
    <t xml:space="preserve">            выплата вознаграждения </t>
  </si>
  <si>
    <t xml:space="preserve">            выплата дивидендов</t>
  </si>
  <si>
    <t xml:space="preserve">            выплаты собственникам по акциям организации</t>
  </si>
  <si>
    <t xml:space="preserve">            прочие выбытия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</si>
  <si>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</si>
  <si>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</si>
  <si>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</si>
  <si>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</si>
  <si>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Руководитель</t>
  </si>
  <si>
    <t>Акежанов Дидар Нурсултанович</t>
  </si>
  <si>
    <t>(фамилия, имя, отчество (при его наличии))</t>
  </si>
  <si>
    <t>(при наличии)</t>
  </si>
  <si>
    <t xml:space="preserve">На 1 января 2023 года </t>
  </si>
  <si>
    <t>Форма</t>
  </si>
  <si>
    <t>Периодичность:</t>
  </si>
  <si>
    <t>Код
строки</t>
  </si>
  <si>
    <t>Ахенбекова М.Ж.</t>
  </si>
  <si>
    <t>Ахенбекова М.Ж,</t>
  </si>
  <si>
    <t>На 31 декабря 2023 года</t>
  </si>
  <si>
    <t xml:space="preserve">На 1 января 2024 года </t>
  </si>
  <si>
    <t>Ахенбекова Меруерт Жаксыбаевна</t>
  </si>
  <si>
    <t>Приложение 3 к приказу
Министра финансов
Республики Казахстан
от 2 марта 2022 года № 241</t>
  </si>
  <si>
    <t>Приложение 4
к приказу Министра финансов
Республики Казахстан
от 28 июня 2017 года № 404</t>
  </si>
  <si>
    <t>Индекс формы административных данных:   № 3 - ДДС-П</t>
  </si>
  <si>
    <t>годовая</t>
  </si>
  <si>
    <t>Круг лиц, представляющих информацию:    организации публичного интереса по результатам финансового года</t>
  </si>
  <si>
    <t>Срок представления формы административных данных:   ежегодно не позднее 31 августа года, следующего за отчетным</t>
  </si>
  <si>
    <t>Примечание:   пояснение по заполнению отчета приведено в приложении к форме, предназначенной для сбора административных</t>
  </si>
  <si>
    <t>данных "Отчет о движении денежных средств (прямой метод)"</t>
  </si>
  <si>
    <t>Наименование организации</t>
  </si>
  <si>
    <t>выплата вознаграждения</t>
  </si>
  <si>
    <t>Место печати</t>
  </si>
  <si>
    <t>31 декабря 2023 года</t>
  </si>
  <si>
    <t>за 9 месяцев, заканчивающихся  30 сентября 2024 года</t>
  </si>
  <si>
    <t>за 9 месяцев, заканчивающихся 30 сентября 2024 года</t>
  </si>
  <si>
    <t>(453 426)</t>
  </si>
  <si>
    <t>(206 249)</t>
  </si>
  <si>
    <t>(322)</t>
  </si>
  <si>
    <t>За 9 месяцев, заканчивающихся 30 сентября 2024 года</t>
  </si>
  <si>
    <t>На 30 сентября  2024 года</t>
  </si>
  <si>
    <t>30 сентября 2024 года</t>
  </si>
  <si>
    <t>по состоянию на 30 сентября 2024 года</t>
  </si>
  <si>
    <t>Актив в форме права пользования</t>
  </si>
  <si>
    <t>За 9 месяцев, заканчивающихся 30 сентября 2023 года</t>
  </si>
  <si>
    <t>за 9 месяцев, заканчивающихся  30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</si>
</sst>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164" formatCode="_-* #,##0\ _₽_-;\-* #,##0\ _₽_-;_-* &quot;-&quot;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_);_(* \(#,##0\);_(* &quot;-&quot;??_);_(@_)"/>
    <numFmt numFmtId="169" formatCode="#,##0.0"/>
    <numFmt numFmtId="170" formatCode="[$-409]d\-mmm;@"/>
    <numFmt numFmtId="171" formatCode="[$-409]d\-mmm\-yy;@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_-&quot;$&quot;* #,##0.00_-;\-&quot;$&quot;* #,##0.00_-;_-&quot;$&quot;* &quot;-&quot;??_-;_-@_-"/>
    <numFmt numFmtId="177" formatCode="0.0%;\(0.0%\)"/>
    <numFmt numFmtId="178" formatCode="_(* #,##0_);_(* \(#,##0\);_(* &quot;-&quot;_);_(@_)"/>
    <numFmt numFmtId="179" formatCode="&quot;Да&quot;;&quot;Да&quot;;&quot;Нет&quot;"/>
    <numFmt numFmtId="180" formatCode="[$€-2]\ ###,000_);[Red]\([$€-2]\ ###,000\)"/>
    <numFmt numFmtId="181" formatCode="&quot;$&quot;#,##0.00;[Red]&quot;$&quot;\-#,##0.00"/>
    <numFmt numFmtId="182" formatCode="mmm\-d\-yyyy"/>
    <numFmt numFmtId="183" formatCode="###0_);\(###0\)"/>
    <numFmt numFmtId="184" formatCode="0.0%;[Red]\(0.0%\)"/>
    <numFmt numFmtId="185" formatCode="#,##0.0_);[Red]\(#,##0.0\)"/>
    <numFmt numFmtId="186" formatCode="#,##0.0_);[Red]\(#,##0.0\);&quot;N/A &quot;"/>
    <numFmt numFmtId="187" formatCode="#,##0.00&quot; $&quot;;[Red]\-#,##0.00&quot; $&quot;"/>
    <numFmt numFmtId="188" formatCode="#,##0.000_);[Red]\(#,##0.000\)"/>
    <numFmt numFmtId="189" formatCode="#,##0.0_)\ \ ;[Red]\(#,##0.0\)\ \ "/>
    <numFmt numFmtId="190" formatCode="_(* #,##0,_);_(* \(#,##0,\);_(* &quot;-&quot;_);_(@_)"/>
    <numFmt numFmtId="191" formatCode="0.0%&quot;NWI/Sls&quot;"/>
    <numFmt numFmtId="192" formatCode="0%_);\(0%\)"/>
    <numFmt numFmtId="193" formatCode="_-* #,##0\ _$_-;\-* #,##0\ _$_-;_-* &quot;-&quot;\ _$_-;_-@_-"/>
    <numFmt numFmtId="194" formatCode="0.0%"/>
    <numFmt numFmtId="195" formatCode="0.0%&quot;Sales&quot;"/>
    <numFmt numFmtId="196" formatCode="\+0.0;\-0.0"/>
    <numFmt numFmtId="197" formatCode="\+0.0%;\-0.0%"/>
    <numFmt numFmtId="198" formatCode="&quot;$&quot;#,##0"/>
    <numFmt numFmtId="199" formatCode="#\ ##0&quot;zі&quot;_.00&quot;gr&quot;;\(#\ ##0.00\z\і\)"/>
    <numFmt numFmtId="200" formatCode="#\ ##0&quot;zі&quot;.00&quot;gr&quot;;\(#\ ##0&quot;zі&quot;.00&quot;gr&quot;\)"/>
    <numFmt numFmtId="201" formatCode="&quot;TFCF: &quot;#,##0_);[Red]&quot;No! &quot;\(#,##0\)"/>
    <numFmt numFmtId="202" formatCode="General_)"/>
    <numFmt numFmtId="203" formatCode="#,##0_ ;\-#,##0\ "/>
    <numFmt numFmtId="204" formatCode="_-* #,##0.00\ _₽_-;\-* #,##0.00\ _₽_-;_-* &quot;-&quot;\ _₽_-;_-@_-"/>
    <numFmt numFmtId="205" formatCode="#,##0,"/>
    <numFmt numFmtId="206" formatCode="[=0]&quot;-&quot;;General"/>
    <numFmt numFmtId="207" formatCode="[=0]&quot;&quot;;General"/>
    <numFmt numFmtId="208" formatCode="000"/>
    <numFmt numFmtId="209" formatCode="0,"/>
    <numFmt numFmtId="210" formatCode="[=-21141]&quot;(21)&quot;;General"/>
  </numFmts>
  <fonts count="12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color indexed="8"/>
      <name val="MS Sans Serif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0"/>
      <color indexed="9"/>
      <name val="Times New Roman"/>
      <family val="2"/>
      <charset val="204"/>
    </font>
    <font>
      <sz val="8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sz val="10"/>
      <name val="MS Serif"/>
      <family val="2"/>
      <charset val="204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MS Sans Serif"/>
      <family val="2"/>
      <charset val="204"/>
    </font>
    <font>
      <sz val="11"/>
      <color indexed="62"/>
      <name val="Calibri"/>
      <family val="2"/>
      <charset val="204"/>
    </font>
    <font>
      <sz val="8"/>
      <color indexed="3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8"/>
      <color indexed="10"/>
      <name val="Arial"/>
      <family val="2"/>
    </font>
    <font>
      <sz val="8"/>
      <name val="Wingdings"/>
      <charset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sz val="10"/>
      <name val="NTHelvetica/Cyrillic"/>
      <charset val="204"/>
    </font>
    <font>
      <b/>
      <sz val="8"/>
      <color indexed="8"/>
      <name val="Helv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9"/>
      <name val="Arial"/>
      <family val="2"/>
    </font>
    <font>
      <sz val="11"/>
      <color indexed="62"/>
      <name val="Times New Roman"/>
      <family val="2"/>
      <charset val="204"/>
    </font>
    <font>
      <sz val="10"/>
      <color indexed="50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0"/>
      <color indexed="10"/>
      <name val="Times New Roman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45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45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45"/>
      <name val="Times New Roman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color indexed="18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0"/>
      <color indexed="22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color indexed="46"/>
      <name val="Times New Roman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b/>
      <sz val="9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10"/>
      <color rgb="FFFF0000"/>
      <name val="Times New Roman"/>
      <family val="1"/>
      <charset val="204"/>
    </font>
    <font>
      <sz val="8"/>
      <name val="Arial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35"/>
      </patternFill>
    </fill>
    <fill>
      <patternFill patternType="solid">
        <fgColor rgb="FFFFFFC0"/>
        <bgColor auto="1"/>
      </patternFill>
    </fill>
    <fill>
      <patternFill patternType="solid">
        <fgColor rgb="FFC0DCC0"/>
        <bgColor auto="1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97">
    <xf numFmtId="0" fontId="0" fillId="0" borderId="0"/>
    <xf numFmtId="0" fontId="1" fillId="0" borderId="0"/>
    <xf numFmtId="0" fontId="7" fillId="0" borderId="0"/>
    <xf numFmtId="170" fontId="8" fillId="0" borderId="0"/>
    <xf numFmtId="170" fontId="9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2" fillId="0" borderId="0">
      <alignment horizontal="left"/>
    </xf>
    <xf numFmtId="0" fontId="11" fillId="0" borderId="0"/>
    <xf numFmtId="0" fontId="10" fillId="0" borderId="0"/>
    <xf numFmtId="0" fontId="13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2" fillId="0" borderId="0">
      <alignment horizontal="left"/>
    </xf>
    <xf numFmtId="0" fontId="1" fillId="0" borderId="0"/>
    <xf numFmtId="0" fontId="11" fillId="0" borderId="0"/>
    <xf numFmtId="0" fontId="14" fillId="0" borderId="0"/>
    <xf numFmtId="0" fontId="14" fillId="0" borderId="0"/>
    <xf numFmtId="0" fontId="12" fillId="0" borderId="0">
      <alignment horizontal="left"/>
    </xf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6" fontId="15" fillId="0" borderId="0">
      <protection locked="0"/>
    </xf>
    <xf numFmtId="166" fontId="15" fillId="0" borderId="0">
      <protection locked="0"/>
    </xf>
    <xf numFmtId="166" fontId="15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5" fillId="0" borderId="1">
      <protection locked="0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/>
    <xf numFmtId="171" fontId="19" fillId="8" borderId="0" applyNumberFormat="0" applyBorder="0" applyAlignment="0" applyProtection="0"/>
    <xf numFmtId="0" fontId="18" fillId="3" borderId="0" applyNumberFormat="0" applyBorder="0" applyAlignment="0" applyProtection="0"/>
    <xf numFmtId="171" fontId="19" fillId="9" borderId="0" applyNumberFormat="0" applyBorder="0" applyAlignment="0" applyProtection="0"/>
    <xf numFmtId="0" fontId="18" fillId="4" borderId="0" applyNumberFormat="0" applyBorder="0" applyAlignment="0" applyProtection="0"/>
    <xf numFmtId="171" fontId="19" fillId="10" borderId="0" applyNumberFormat="0" applyBorder="0" applyAlignment="0" applyProtection="0"/>
    <xf numFmtId="0" fontId="18" fillId="5" borderId="0" applyNumberFormat="0" applyBorder="0" applyAlignment="0" applyProtection="0"/>
    <xf numFmtId="171" fontId="19" fillId="11" borderId="0" applyNumberFormat="0" applyBorder="0" applyAlignment="0" applyProtection="0"/>
    <xf numFmtId="0" fontId="18" fillId="6" borderId="0" applyNumberFormat="0" applyBorder="0" applyAlignment="0" applyProtection="0"/>
    <xf numFmtId="171" fontId="19" fillId="6" borderId="0" applyNumberFormat="0" applyBorder="0" applyAlignment="0" applyProtection="0"/>
    <xf numFmtId="0" fontId="18" fillId="7" borderId="0" applyNumberFormat="0" applyBorder="0" applyAlignment="0" applyProtection="0"/>
    <xf numFmtId="171" fontId="19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8" fillId="13" borderId="0" applyNumberFormat="0" applyBorder="0" applyAlignment="0" applyProtection="0"/>
    <xf numFmtId="171" fontId="19" fillId="6" borderId="0" applyNumberFormat="0" applyBorder="0" applyAlignment="0" applyProtection="0"/>
    <xf numFmtId="0" fontId="18" fillId="9" borderId="0" applyNumberFormat="0" applyBorder="0" applyAlignment="0" applyProtection="0"/>
    <xf numFmtId="171" fontId="19" fillId="15" borderId="0" applyNumberFormat="0" applyBorder="0" applyAlignment="0" applyProtection="0"/>
    <xf numFmtId="0" fontId="18" fillId="14" borderId="0" applyNumberFormat="0" applyBorder="0" applyAlignment="0" applyProtection="0"/>
    <xf numFmtId="171" fontId="19" fillId="10" borderId="0" applyNumberFormat="0" applyBorder="0" applyAlignment="0" applyProtection="0"/>
    <xf numFmtId="0" fontId="18" fillId="5" borderId="0" applyNumberFormat="0" applyBorder="0" applyAlignment="0" applyProtection="0"/>
    <xf numFmtId="171" fontId="19" fillId="16" borderId="0" applyNumberFormat="0" applyBorder="0" applyAlignment="0" applyProtection="0"/>
    <xf numFmtId="0" fontId="18" fillId="13" borderId="0" applyNumberFormat="0" applyBorder="0" applyAlignment="0" applyProtection="0"/>
    <xf numFmtId="171" fontId="19" fillId="6" borderId="0" applyNumberFormat="0" applyBorder="0" applyAlignment="0" applyProtection="0"/>
    <xf numFmtId="0" fontId="18" fillId="10" borderId="0" applyNumberFormat="0" applyBorder="0" applyAlignment="0" applyProtection="0"/>
    <xf numFmtId="171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9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8" borderId="0" applyNumberFormat="0" applyBorder="0" applyAlignment="0" applyProtection="0"/>
    <xf numFmtId="0" fontId="21" fillId="18" borderId="0" applyNumberFormat="0" applyBorder="0" applyAlignment="0" applyProtection="0"/>
    <xf numFmtId="171" fontId="22" fillId="6" borderId="0" applyNumberFormat="0" applyBorder="0" applyAlignment="0" applyProtection="0"/>
    <xf numFmtId="0" fontId="21" fillId="9" borderId="0" applyNumberFormat="0" applyBorder="0" applyAlignment="0" applyProtection="0"/>
    <xf numFmtId="171" fontId="22" fillId="15" borderId="0" applyNumberFormat="0" applyBorder="0" applyAlignment="0" applyProtection="0"/>
    <xf numFmtId="0" fontId="21" fillId="14" borderId="0" applyNumberFormat="0" applyBorder="0" applyAlignment="0" applyProtection="0"/>
    <xf numFmtId="171" fontId="22" fillId="10" borderId="0" applyNumberFormat="0" applyBorder="0" applyAlignment="0" applyProtection="0"/>
    <xf numFmtId="0" fontId="21" fillId="19" borderId="0" applyNumberFormat="0" applyBorder="0" applyAlignment="0" applyProtection="0"/>
    <xf numFmtId="171" fontId="22" fillId="21" borderId="0" applyNumberFormat="0" applyBorder="0" applyAlignment="0" applyProtection="0"/>
    <xf numFmtId="0" fontId="21" fillId="20" borderId="0" applyNumberFormat="0" applyBorder="0" applyAlignment="0" applyProtection="0"/>
    <xf numFmtId="171" fontId="22" fillId="6" borderId="0" applyNumberFormat="0" applyBorder="0" applyAlignment="0" applyProtection="0"/>
    <xf numFmtId="0" fontId="21" fillId="8" borderId="0" applyNumberFormat="0" applyBorder="0" applyAlignment="0" applyProtection="0"/>
    <xf numFmtId="171" fontId="22" fillId="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5" borderId="0" applyNumberFormat="0" applyBorder="0" applyAlignment="0" applyProtection="0"/>
    <xf numFmtId="0" fontId="23" fillId="0" borderId="0">
      <alignment horizontal="center" wrapText="1"/>
      <protection locked="0"/>
    </xf>
    <xf numFmtId="0" fontId="24" fillId="3" borderId="0" applyNumberFormat="0" applyBorder="0" applyAlignment="0" applyProtection="0"/>
    <xf numFmtId="0" fontId="25" fillId="0" borderId="0" applyFill="0" applyBorder="0" applyAlignment="0"/>
    <xf numFmtId="171" fontId="25" fillId="0" borderId="0" applyFill="0" applyBorder="0" applyAlignment="0"/>
    <xf numFmtId="172" fontId="10" fillId="0" borderId="0" applyFill="0" applyBorder="0" applyAlignment="0"/>
    <xf numFmtId="173" fontId="1" fillId="0" borderId="0" applyFill="0" applyBorder="0" applyAlignment="0"/>
    <xf numFmtId="174" fontId="26" fillId="0" borderId="0" applyFill="0" applyBorder="0" applyAlignment="0"/>
    <xf numFmtId="175" fontId="26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27" fillId="26" borderId="2" applyNumberFormat="0" applyAlignment="0" applyProtection="0"/>
    <xf numFmtId="178" fontId="11" fillId="27" borderId="3">
      <alignment vertical="center"/>
    </xf>
    <xf numFmtId="0" fontId="28" fillId="28" borderId="4" applyNumberFormat="0" applyAlignment="0" applyProtection="0"/>
    <xf numFmtId="165" fontId="29" fillId="0" borderId="0" applyFont="0" applyFill="0" applyBorder="0" applyAlignment="0" applyProtection="0"/>
    <xf numFmtId="176" fontId="10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30" fillId="0" borderId="0" applyNumberFormat="0" applyAlignment="0">
      <alignment horizontal="left"/>
    </xf>
    <xf numFmtId="172" fontId="10" fillId="0" borderId="0" applyFont="0" applyFill="0" applyBorder="0" applyAlignment="0" applyProtection="0"/>
    <xf numFmtId="173" fontId="6" fillId="0" borderId="0" applyFont="0" applyFill="0" applyBorder="0" applyAlignment="0"/>
    <xf numFmtId="181" fontId="1" fillId="0" borderId="0" applyFont="0" applyFill="0" applyBorder="0" applyAlignment="0"/>
    <xf numFmtId="171" fontId="1" fillId="29" borderId="0" applyFont="0" applyFill="0" applyBorder="0" applyAlignment="0" applyProtection="0"/>
    <xf numFmtId="15" fontId="31" fillId="0" borderId="0" applyFill="0" applyBorder="0" applyAlignment="0"/>
    <xf numFmtId="0" fontId="31" fillId="30" borderId="0" applyFont="0" applyFill="0" applyBorder="0" applyAlignment="0" applyProtection="0"/>
    <xf numFmtId="182" fontId="32" fillId="30" borderId="5" applyFont="0" applyFill="0" applyBorder="0" applyAlignment="0" applyProtection="0"/>
    <xf numFmtId="17" fontId="31" fillId="0" borderId="0" applyFill="0" applyBorder="0">
      <alignment horizontal="right"/>
    </xf>
    <xf numFmtId="14" fontId="25" fillId="0" borderId="0" applyFill="0" applyBorder="0" applyAlignment="0"/>
    <xf numFmtId="170" fontId="1" fillId="29" borderId="0" applyFont="0" applyFill="0" applyBorder="0" applyAlignment="0" applyProtection="0"/>
    <xf numFmtId="38" fontId="33" fillId="0" borderId="6">
      <alignment vertical="center"/>
    </xf>
    <xf numFmtId="0" fontId="34" fillId="0" borderId="0" applyNumberFormat="0" applyFill="0" applyBorder="0" applyAlignment="0" applyProtection="0"/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35" fillId="0" borderId="0" applyNumberFormat="0" applyAlignment="0">
      <alignment horizontal="left"/>
    </xf>
    <xf numFmtId="0" fontId="36" fillId="0" borderId="0" applyNumberFormat="0" applyFill="0" applyBorder="0" applyAlignment="0" applyProtection="0"/>
    <xf numFmtId="183" fontId="1" fillId="30" borderId="0" applyFont="0" applyFill="0" applyBorder="0" applyAlignment="0"/>
    <xf numFmtId="10" fontId="37" fillId="31" borderId="7" applyNumberFormat="0" applyFill="0" applyBorder="0" applyAlignment="0" applyProtection="0">
      <protection locked="0"/>
    </xf>
    <xf numFmtId="0" fontId="38" fillId="4" borderId="0" applyNumberFormat="0" applyBorder="0" applyAlignment="0" applyProtection="0"/>
    <xf numFmtId="38" fontId="6" fillId="32" borderId="0" applyNumberFormat="0" applyBorder="0" applyAlignment="0" applyProtection="0"/>
    <xf numFmtId="38" fontId="6" fillId="32" borderId="0" applyNumberFormat="0" applyBorder="0" applyAlignment="0" applyProtection="0"/>
    <xf numFmtId="0" fontId="39" fillId="0" borderId="8" applyNumberFormat="0" applyAlignment="0" applyProtection="0">
      <alignment horizontal="left" vertical="center"/>
    </xf>
    <xf numFmtId="0" fontId="39" fillId="0" borderId="9">
      <alignment horizontal="left" vertical="center"/>
    </xf>
    <xf numFmtId="14" fontId="40" fillId="33" borderId="10">
      <alignment horizontal="center" vertical="center" wrapText="1"/>
    </xf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0">
      <alignment horizontal="center"/>
    </xf>
    <xf numFmtId="0" fontId="44" fillId="0" borderId="0">
      <alignment horizontal="center"/>
    </xf>
    <xf numFmtId="0" fontId="45" fillId="7" borderId="2" applyNumberFormat="0" applyAlignment="0" applyProtection="0"/>
    <xf numFmtId="10" fontId="6" fillId="30" borderId="7" applyNumberFormat="0" applyBorder="0" applyAlignment="0" applyProtection="0"/>
    <xf numFmtId="181" fontId="6" fillId="30" borderId="0" applyFont="0" applyBorder="0" applyAlignment="0" applyProtection="0">
      <protection locked="0"/>
    </xf>
    <xf numFmtId="15" fontId="6" fillId="30" borderId="0" applyFont="0" applyBorder="0" applyAlignment="0" applyProtection="0">
      <protection locked="0"/>
    </xf>
    <xf numFmtId="183" fontId="6" fillId="30" borderId="0" applyFont="0" applyBorder="0" applyAlignment="0">
      <protection locked="0"/>
    </xf>
    <xf numFmtId="38" fontId="6" fillId="30" borderId="0">
      <protection locked="0"/>
    </xf>
    <xf numFmtId="184" fontId="6" fillId="30" borderId="0" applyFont="0" applyBorder="0" applyAlignment="0">
      <protection locked="0"/>
    </xf>
    <xf numFmtId="10" fontId="6" fillId="30" borderId="0">
      <protection locked="0"/>
    </xf>
    <xf numFmtId="185" fontId="46" fillId="30" borderId="0" applyNumberFormat="0" applyBorder="0" applyAlignment="0">
      <protection locked="0"/>
    </xf>
    <xf numFmtId="178" fontId="11" fillId="34" borderId="7" applyBorder="0">
      <alignment horizontal="center" vertical="center"/>
      <protection locked="0"/>
    </xf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47" fillId="0" borderId="14" applyNumberFormat="0" applyFill="0" applyAlignment="0" applyProtection="0"/>
    <xf numFmtId="186" fontId="6" fillId="32" borderId="0" applyFont="0" applyBorder="0" applyAlignment="0" applyProtection="0">
      <alignment horizontal="right"/>
      <protection hidden="1"/>
    </xf>
    <xf numFmtId="0" fontId="48" fillId="35" borderId="0" applyNumberFormat="0" applyBorder="0" applyAlignment="0" applyProtection="0"/>
    <xf numFmtId="187" fontId="1" fillId="0" borderId="0"/>
    <xf numFmtId="38" fontId="6" fillId="0" borderId="0" applyFont="0" applyFill="0" applyBorder="0" applyAlignment="0"/>
    <xf numFmtId="185" fontId="1" fillId="0" borderId="0" applyFont="0" applyFill="0" applyBorder="0" applyAlignment="0"/>
    <xf numFmtId="40" fontId="6" fillId="0" borderId="0" applyFont="0" applyFill="0" applyBorder="0" applyAlignment="0"/>
    <xf numFmtId="188" fontId="6" fillId="0" borderId="0" applyFont="0" applyFill="0" applyBorder="0" applyAlignment="0"/>
    <xf numFmtId="0" fontId="12" fillId="0" borderId="0">
      <alignment horizontal="left"/>
    </xf>
    <xf numFmtId="0" fontId="12" fillId="0" borderId="0">
      <alignment horizontal="left"/>
    </xf>
    <xf numFmtId="0" fontId="6" fillId="0" borderId="0"/>
    <xf numFmtId="0" fontId="1" fillId="0" borderId="0"/>
    <xf numFmtId="0" fontId="12" fillId="0" borderId="0"/>
    <xf numFmtId="0" fontId="12" fillId="0" borderId="0"/>
    <xf numFmtId="0" fontId="9" fillId="0" borderId="0"/>
    <xf numFmtId="171" fontId="49" fillId="0" borderId="0"/>
    <xf numFmtId="185" fontId="31" fillId="0" borderId="0" applyNumberFormat="0" applyFill="0" applyBorder="0" applyAlignment="0" applyProtection="0"/>
    <xf numFmtId="189" fontId="6" fillId="0" borderId="0" applyFont="0" applyFill="0" applyBorder="0" applyAlignment="0" applyProtection="0"/>
    <xf numFmtId="0" fontId="23" fillId="0" borderId="0"/>
    <xf numFmtId="0" fontId="50" fillId="0" borderId="0"/>
    <xf numFmtId="0" fontId="10" fillId="0" borderId="0"/>
    <xf numFmtId="0" fontId="4" fillId="17" borderId="15" applyNumberFormat="0" applyFont="0" applyAlignment="0" applyProtection="0"/>
    <xf numFmtId="0" fontId="6" fillId="0" borderId="0" applyFont="0" applyFill="0" applyBorder="0" applyAlignment="0" applyProtection="0"/>
    <xf numFmtId="190" fontId="1" fillId="29" borderId="0"/>
    <xf numFmtId="191" fontId="6" fillId="0" borderId="0" applyFont="0" applyFill="0" applyBorder="0" applyAlignment="0" applyProtection="0"/>
    <xf numFmtId="0" fontId="51" fillId="26" borderId="16" applyNumberFormat="0" applyAlignment="0" applyProtection="0"/>
    <xf numFmtId="0" fontId="52" fillId="29" borderId="0"/>
    <xf numFmtId="177" fontId="6" fillId="0" borderId="0"/>
    <xf numFmtId="14" fontId="23" fillId="0" borderId="0">
      <alignment horizontal="center" wrapText="1"/>
      <protection locked="0"/>
    </xf>
    <xf numFmtId="192" fontId="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84" fontId="6" fillId="0" borderId="0" applyFont="0" applyFill="0" applyBorder="0" applyAlignment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10" fillId="0" borderId="0"/>
    <xf numFmtId="197" fontId="10" fillId="0" borderId="0"/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53" fillId="0" borderId="0" applyNumberFormat="0">
      <alignment horizontal="left"/>
    </xf>
    <xf numFmtId="185" fontId="54" fillId="0" borderId="0" applyNumberFormat="0" applyFill="0" applyBorder="0" applyAlignment="0" applyProtection="0">
      <alignment horizontal="left"/>
    </xf>
    <xf numFmtId="0" fontId="55" fillId="36" borderId="0" applyNumberFormat="0" applyFont="0" applyBorder="0" applyAlignment="0">
      <alignment horizontal="center"/>
    </xf>
    <xf numFmtId="0" fontId="53" fillId="0" borderId="0" applyNumberFormat="0" applyFill="0" applyBorder="0" applyAlignment="0" applyProtection="0">
      <alignment horizontal="left"/>
    </xf>
    <xf numFmtId="3" fontId="11" fillId="0" borderId="0" applyFont="0" applyFill="0" applyBorder="0" applyAlignment="0"/>
    <xf numFmtId="4" fontId="25" fillId="37" borderId="16" applyNumberFormat="0" applyProtection="0">
      <alignment vertical="center"/>
    </xf>
    <xf numFmtId="4" fontId="56" fillId="37" borderId="16" applyNumberFormat="0" applyProtection="0">
      <alignment vertical="center"/>
    </xf>
    <xf numFmtId="4" fontId="25" fillId="37" borderId="16" applyNumberFormat="0" applyProtection="0">
      <alignment horizontal="left" vertical="center" indent="1"/>
    </xf>
    <xf numFmtId="4" fontId="25" fillId="37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5" fillId="39" borderId="16" applyNumberFormat="0" applyProtection="0">
      <alignment horizontal="right" vertical="center"/>
    </xf>
    <xf numFmtId="4" fontId="25" fillId="40" borderId="16" applyNumberFormat="0" applyProtection="0">
      <alignment horizontal="right" vertical="center"/>
    </xf>
    <xf numFmtId="4" fontId="25" fillId="41" borderId="16" applyNumberFormat="0" applyProtection="0">
      <alignment horizontal="right" vertical="center"/>
    </xf>
    <xf numFmtId="4" fontId="25" fillId="42" borderId="16" applyNumberFormat="0" applyProtection="0">
      <alignment horizontal="right" vertical="center"/>
    </xf>
    <xf numFmtId="4" fontId="25" fillId="43" borderId="16" applyNumberFormat="0" applyProtection="0">
      <alignment horizontal="right" vertical="center"/>
    </xf>
    <xf numFmtId="4" fontId="25" fillId="44" borderId="16" applyNumberFormat="0" applyProtection="0">
      <alignment horizontal="right" vertical="center"/>
    </xf>
    <xf numFmtId="4" fontId="25" fillId="45" borderId="16" applyNumberFormat="0" applyProtection="0">
      <alignment horizontal="right" vertical="center"/>
    </xf>
    <xf numFmtId="4" fontId="25" fillId="46" borderId="16" applyNumberFormat="0" applyProtection="0">
      <alignment horizontal="right" vertical="center"/>
    </xf>
    <xf numFmtId="4" fontId="25" fillId="47" borderId="16" applyNumberFormat="0" applyProtection="0">
      <alignment horizontal="right" vertical="center"/>
    </xf>
    <xf numFmtId="4" fontId="57" fillId="48" borderId="16" applyNumberFormat="0" applyProtection="0">
      <alignment horizontal="left" vertical="center" indent="1"/>
    </xf>
    <xf numFmtId="4" fontId="25" fillId="49" borderId="17" applyNumberFormat="0" applyProtection="0">
      <alignment horizontal="left" vertical="center" indent="1"/>
    </xf>
    <xf numFmtId="4" fontId="58" fillId="50" borderId="0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59" fillId="49" borderId="16" applyNumberFormat="0" applyProtection="0">
      <alignment horizontal="left" vertical="center" indent="1"/>
    </xf>
    <xf numFmtId="4" fontId="59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5" fillId="30" borderId="16" applyNumberFormat="0" applyProtection="0">
      <alignment vertical="center"/>
    </xf>
    <xf numFmtId="4" fontId="56" fillId="30" borderId="16" applyNumberFormat="0" applyProtection="0">
      <alignment vertical="center"/>
    </xf>
    <xf numFmtId="4" fontId="25" fillId="30" borderId="16" applyNumberFormat="0" applyProtection="0">
      <alignment horizontal="left" vertical="center" indent="1"/>
    </xf>
    <xf numFmtId="4" fontId="25" fillId="30" borderId="16" applyNumberFormat="0" applyProtection="0">
      <alignment horizontal="left" vertical="center" indent="1"/>
    </xf>
    <xf numFmtId="4" fontId="25" fillId="49" borderId="16" applyNumberFormat="0" applyProtection="0">
      <alignment horizontal="right" vertical="center"/>
    </xf>
    <xf numFmtId="4" fontId="56" fillId="49" borderId="16" applyNumberFormat="0" applyProtection="0">
      <alignment horizontal="right" vertical="center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60" fillId="0" borderId="0"/>
    <xf numFmtId="4" fontId="61" fillId="49" borderId="16" applyNumberFormat="0" applyProtection="0">
      <alignment horizontal="right" vertical="center"/>
    </xf>
    <xf numFmtId="0" fontId="55" fillId="1" borderId="9" applyNumberFormat="0" applyFont="0" applyAlignment="0">
      <alignment horizontal="center"/>
    </xf>
    <xf numFmtId="0" fontId="62" fillId="0" borderId="0" applyNumberFormat="0" applyFill="0" applyBorder="0" applyAlignment="0">
      <alignment horizontal="center"/>
    </xf>
    <xf numFmtId="198" fontId="63" fillId="0" borderId="7">
      <alignment horizontal="left" vertical="center"/>
      <protection locked="0"/>
    </xf>
    <xf numFmtId="185" fontId="6" fillId="53" borderId="0" applyNumberFormat="0" applyFont="0" applyBorder="0" applyAlignment="0">
      <protection hidden="1"/>
    </xf>
    <xf numFmtId="0" fontId="11" fillId="0" borderId="0"/>
    <xf numFmtId="40" fontId="64" fillId="0" borderId="0" applyBorder="0">
      <alignment horizontal="right"/>
    </xf>
    <xf numFmtId="185" fontId="1" fillId="47" borderId="0" applyNumberFormat="0" applyFont="0" applyBorder="0" applyAlignment="0" applyProtection="0"/>
    <xf numFmtId="49" fontId="25" fillId="0" borderId="0" applyFill="0" applyBorder="0" applyAlignment="0"/>
    <xf numFmtId="199" fontId="26" fillId="0" borderId="0" applyFill="0" applyBorder="0" applyAlignment="0"/>
    <xf numFmtId="200" fontId="26" fillId="0" borderId="0" applyFill="0" applyBorder="0" applyAlignment="0"/>
    <xf numFmtId="201" fontId="65" fillId="0" borderId="0" applyFill="0" applyBorder="0" applyAlignment="0" applyProtection="0">
      <alignment horizontal="right"/>
    </xf>
    <xf numFmtId="0" fontId="66" fillId="0" borderId="0" applyFill="0" applyBorder="0" applyProtection="0">
      <alignment horizontal="left" vertical="top"/>
    </xf>
    <xf numFmtId="0" fontId="67" fillId="0" borderId="0" applyNumberFormat="0" applyFill="0" applyBorder="0" applyAlignment="0" applyProtection="0"/>
    <xf numFmtId="0" fontId="68" fillId="0" borderId="18" applyNumberFormat="0" applyFill="0" applyAlignment="0" applyProtection="0"/>
    <xf numFmtId="0" fontId="69" fillId="0" borderId="0" applyNumberFormat="0" applyFill="0" applyBorder="0" applyAlignment="0" applyProtection="0"/>
    <xf numFmtId="185" fontId="70" fillId="0" borderId="0" applyNumberFormat="0" applyFill="0" applyBorder="0" applyAlignment="0" applyProtection="0"/>
    <xf numFmtId="0" fontId="21" fillId="22" borderId="0" applyNumberFormat="0" applyBorder="0" applyAlignment="0" applyProtection="0"/>
    <xf numFmtId="171" fontId="22" fillId="54" borderId="0" applyNumberFormat="0" applyBorder="0" applyAlignment="0" applyProtection="0"/>
    <xf numFmtId="0" fontId="21" fillId="23" borderId="0" applyNumberFormat="0" applyBorder="0" applyAlignment="0" applyProtection="0"/>
    <xf numFmtId="171" fontId="22" fillId="15" borderId="0" applyNumberFormat="0" applyBorder="0" applyAlignment="0" applyProtection="0"/>
    <xf numFmtId="0" fontId="21" fillId="24" borderId="0" applyNumberFormat="0" applyBorder="0" applyAlignment="0" applyProtection="0"/>
    <xf numFmtId="171" fontId="22" fillId="55" borderId="0" applyNumberFormat="0" applyBorder="0" applyAlignment="0" applyProtection="0"/>
    <xf numFmtId="0" fontId="21" fillId="19" borderId="0" applyNumberFormat="0" applyBorder="0" applyAlignment="0" applyProtection="0"/>
    <xf numFmtId="171" fontId="22" fillId="35" borderId="0" applyNumberFormat="0" applyBorder="0" applyAlignment="0" applyProtection="0"/>
    <xf numFmtId="0" fontId="21" fillId="20" borderId="0" applyNumberFormat="0" applyBorder="0" applyAlignment="0" applyProtection="0"/>
    <xf numFmtId="171" fontId="22" fillId="54" borderId="0" applyNumberFormat="0" applyBorder="0" applyAlignment="0" applyProtection="0"/>
    <xf numFmtId="0" fontId="21" fillId="25" borderId="0" applyNumberFormat="0" applyBorder="0" applyAlignment="0" applyProtection="0"/>
    <xf numFmtId="171" fontId="22" fillId="15" borderId="0" applyNumberFormat="0" applyBorder="0" applyAlignment="0" applyProtection="0"/>
    <xf numFmtId="202" fontId="11" fillId="0" borderId="19">
      <protection locked="0"/>
    </xf>
    <xf numFmtId="0" fontId="71" fillId="7" borderId="2" applyNumberFormat="0" applyAlignment="0" applyProtection="0"/>
    <xf numFmtId="171" fontId="72" fillId="9" borderId="15" applyNumberFormat="0" applyAlignment="0" applyProtection="0"/>
    <xf numFmtId="0" fontId="73" fillId="26" borderId="16" applyNumberFormat="0" applyAlignment="0" applyProtection="0"/>
    <xf numFmtId="171" fontId="74" fillId="11" borderId="20" applyNumberFormat="0" applyAlignment="0" applyProtection="0"/>
    <xf numFmtId="0" fontId="75" fillId="26" borderId="2" applyNumberFormat="0" applyAlignment="0" applyProtection="0"/>
    <xf numFmtId="171" fontId="76" fillId="11" borderId="15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171" fontId="77" fillId="0" borderId="0" applyNumberFormat="0" applyFill="0" applyBorder="0" applyAlignment="0" applyProtection="0">
      <alignment vertical="top"/>
      <protection locked="0"/>
    </xf>
    <xf numFmtId="0" fontId="79" fillId="32" borderId="3"/>
    <xf numFmtId="14" fontId="11" fillId="0" borderId="0">
      <alignment horizontal="right"/>
    </xf>
    <xf numFmtId="166" fontId="104" fillId="0" borderId="0" applyFont="0" applyFill="0" applyBorder="0" applyAlignment="0" applyProtection="0"/>
    <xf numFmtId="166" fontId="104" fillId="0" borderId="0" applyFont="0" applyFill="0" applyBorder="0" applyAlignment="0" applyProtection="0"/>
    <xf numFmtId="0" fontId="80" fillId="0" borderId="11" applyNumberFormat="0" applyFill="0" applyAlignment="0" applyProtection="0"/>
    <xf numFmtId="171" fontId="81" fillId="0" borderId="21" applyNumberFormat="0" applyFill="0" applyAlignment="0" applyProtection="0"/>
    <xf numFmtId="0" fontId="82" fillId="0" borderId="12" applyNumberFormat="0" applyFill="0" applyAlignment="0" applyProtection="0"/>
    <xf numFmtId="171" fontId="83" fillId="0" borderId="22" applyNumberFormat="0" applyFill="0" applyAlignment="0" applyProtection="0"/>
    <xf numFmtId="0" fontId="84" fillId="0" borderId="13" applyNumberFormat="0" applyFill="0" applyAlignment="0" applyProtection="0"/>
    <xf numFmtId="171" fontId="85" fillId="0" borderId="23" applyNumberFormat="0" applyFill="0" applyAlignment="0" applyProtection="0"/>
    <xf numFmtId="0" fontId="84" fillId="0" borderId="0" applyNumberFormat="0" applyFill="0" applyBorder="0" applyAlignment="0" applyProtection="0"/>
    <xf numFmtId="171" fontId="85" fillId="0" borderId="0" applyNumberFormat="0" applyFill="0" applyBorder="0" applyAlignment="0" applyProtection="0"/>
    <xf numFmtId="202" fontId="86" fillId="33" borderId="19"/>
    <xf numFmtId="0" fontId="1" fillId="0" borderId="7">
      <alignment horizontal="right"/>
    </xf>
    <xf numFmtId="0" fontId="87" fillId="0" borderId="18" applyNumberFormat="0" applyFill="0" applyAlignment="0" applyProtection="0"/>
    <xf numFmtId="171" fontId="74" fillId="0" borderId="24" applyNumberFormat="0" applyFill="0" applyAlignment="0" applyProtection="0"/>
    <xf numFmtId="0" fontId="1" fillId="0" borderId="0"/>
    <xf numFmtId="178" fontId="4" fillId="0" borderId="0"/>
    <xf numFmtId="0" fontId="88" fillId="28" borderId="4" applyNumberFormat="0" applyAlignment="0" applyProtection="0"/>
    <xf numFmtId="171" fontId="89" fillId="21" borderId="25" applyNumberFormat="0" applyAlignment="0" applyProtection="0"/>
    <xf numFmtId="3" fontId="9" fillId="0" borderId="0"/>
    <xf numFmtId="0" fontId="90" fillId="0" borderId="0" applyNumberFormat="0" applyFill="0" applyBorder="0" applyAlignment="0" applyProtection="0"/>
    <xf numFmtId="171" fontId="91" fillId="0" borderId="0" applyNumberFormat="0" applyFill="0" applyBorder="0" applyAlignment="0" applyProtection="0"/>
    <xf numFmtId="0" fontId="92" fillId="35" borderId="0" applyNumberFormat="0" applyBorder="0" applyAlignment="0" applyProtection="0"/>
    <xf numFmtId="171" fontId="93" fillId="17" borderId="0" applyNumberFormat="0" applyBorder="0" applyAlignment="0" applyProtection="0"/>
    <xf numFmtId="0" fontId="9" fillId="0" borderId="0">
      <alignment horizontal="left"/>
    </xf>
    <xf numFmtId="0" fontId="12" fillId="0" borderId="0"/>
    <xf numFmtId="0" fontId="105" fillId="0" borderId="0"/>
    <xf numFmtId="0" fontId="104" fillId="0" borderId="0"/>
    <xf numFmtId="180" fontId="105" fillId="0" borderId="0"/>
    <xf numFmtId="2" fontId="6" fillId="0" borderId="0"/>
    <xf numFmtId="0" fontId="105" fillId="0" borderId="0"/>
    <xf numFmtId="171" fontId="105" fillId="0" borderId="0"/>
    <xf numFmtId="0" fontId="105" fillId="0" borderId="0"/>
    <xf numFmtId="170" fontId="105" fillId="0" borderId="0"/>
    <xf numFmtId="0" fontId="105" fillId="0" borderId="0"/>
    <xf numFmtId="171" fontId="12" fillId="0" borderId="0"/>
    <xf numFmtId="170" fontId="106" fillId="0" borderId="0"/>
    <xf numFmtId="178" fontId="104" fillId="0" borderId="0"/>
    <xf numFmtId="0" fontId="1" fillId="0" borderId="0"/>
    <xf numFmtId="0" fontId="107" fillId="0" borderId="0"/>
    <xf numFmtId="0" fontId="4" fillId="0" borderId="0"/>
    <xf numFmtId="0" fontId="6" fillId="0" borderId="0"/>
    <xf numFmtId="0" fontId="19" fillId="0" borderId="0"/>
    <xf numFmtId="0" fontId="6" fillId="0" borderId="0"/>
    <xf numFmtId="170" fontId="9" fillId="0" borderId="0"/>
    <xf numFmtId="0" fontId="1" fillId="0" borderId="0"/>
    <xf numFmtId="0" fontId="1" fillId="0" borderId="0">
      <alignment horizontal="left"/>
    </xf>
    <xf numFmtId="171" fontId="104" fillId="0" borderId="0"/>
    <xf numFmtId="171" fontId="104" fillId="0" borderId="0"/>
    <xf numFmtId="171" fontId="104" fillId="0" borderId="0"/>
    <xf numFmtId="171" fontId="104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2" fillId="0" borderId="0"/>
    <xf numFmtId="178" fontId="12" fillId="0" borderId="0"/>
    <xf numFmtId="0" fontId="12" fillId="0" borderId="0"/>
    <xf numFmtId="0" fontId="104" fillId="0" borderId="0"/>
    <xf numFmtId="0" fontId="104" fillId="0" borderId="0"/>
    <xf numFmtId="0" fontId="108" fillId="0" borderId="0"/>
    <xf numFmtId="178" fontId="1" fillId="0" borderId="0"/>
    <xf numFmtId="0" fontId="6" fillId="0" borderId="0"/>
    <xf numFmtId="0" fontId="6" fillId="0" borderId="0"/>
    <xf numFmtId="0" fontId="6" fillId="0" borderId="0"/>
    <xf numFmtId="178" fontId="104" fillId="0" borderId="0"/>
    <xf numFmtId="0" fontId="1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0" fontId="6" fillId="0" borderId="0"/>
    <xf numFmtId="0" fontId="1" fillId="0" borderId="0"/>
    <xf numFmtId="0" fontId="1" fillId="0" borderId="0"/>
    <xf numFmtId="170" fontId="104" fillId="0" borderId="0"/>
    <xf numFmtId="170" fontId="104" fillId="0" borderId="0"/>
    <xf numFmtId="170" fontId="104" fillId="0" borderId="0"/>
    <xf numFmtId="170" fontId="104" fillId="0" borderId="0"/>
    <xf numFmtId="0" fontId="9" fillId="0" borderId="0"/>
    <xf numFmtId="170" fontId="1" fillId="0" borderId="0"/>
    <xf numFmtId="0" fontId="9" fillId="0" borderId="0"/>
    <xf numFmtId="0" fontId="9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170" fontId="6" fillId="0" borderId="0"/>
    <xf numFmtId="0" fontId="9" fillId="0" borderId="0"/>
    <xf numFmtId="0" fontId="108" fillId="0" borderId="0"/>
    <xf numFmtId="171" fontId="108" fillId="0" borderId="0"/>
    <xf numFmtId="170" fontId="108" fillId="0" borderId="0"/>
    <xf numFmtId="170" fontId="59" fillId="0" borderId="0">
      <alignment vertical="top"/>
    </xf>
    <xf numFmtId="0" fontId="94" fillId="3" borderId="0" applyNumberFormat="0" applyBorder="0" applyAlignment="0" applyProtection="0"/>
    <xf numFmtId="171" fontId="95" fillId="56" borderId="0" applyNumberFormat="0" applyBorder="0" applyAlignment="0" applyProtection="0"/>
    <xf numFmtId="0" fontId="96" fillId="0" borderId="0" applyNumberFormat="0" applyFill="0" applyBorder="0" applyAlignment="0" applyProtection="0"/>
    <xf numFmtId="171" fontId="97" fillId="0" borderId="0" applyNumberFormat="0" applyFill="0" applyBorder="0" applyAlignment="0" applyProtection="0"/>
    <xf numFmtId="0" fontId="18" fillId="17" borderId="15" applyNumberFormat="0" applyFont="0" applyAlignment="0" applyProtection="0"/>
    <xf numFmtId="171" fontId="4" fillId="17" borderId="2" applyNumberFormat="0" applyFon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4" fillId="0" borderId="0" applyFont="0" applyFill="0" applyBorder="0" applyAlignment="0" applyProtection="0"/>
    <xf numFmtId="0" fontId="98" fillId="0" borderId="14" applyNumberFormat="0" applyFill="0" applyAlignment="0" applyProtection="0"/>
    <xf numFmtId="171" fontId="99" fillId="0" borderId="26" applyNumberFormat="0" applyFill="0" applyAlignment="0" applyProtection="0"/>
    <xf numFmtId="0" fontId="10" fillId="0" borderId="0"/>
    <xf numFmtId="171" fontId="10" fillId="0" borderId="0"/>
    <xf numFmtId="171" fontId="11" fillId="0" borderId="0"/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171" fontId="33" fillId="0" borderId="0" applyNumberFormat="0" applyFont="0" applyFill="0" applyBorder="0" applyAlignment="0" applyProtection="0">
      <alignment vertical="top"/>
    </xf>
    <xf numFmtId="0" fontId="9" fillId="0" borderId="0">
      <alignment vertical="justify"/>
    </xf>
    <xf numFmtId="0" fontId="100" fillId="0" borderId="0" applyNumberFormat="0" applyFill="0" applyBorder="0" applyAlignment="0" applyProtection="0"/>
    <xf numFmtId="171" fontId="99" fillId="0" borderId="0" applyNumberFormat="0" applyFill="0" applyBorder="0" applyAlignment="0" applyProtection="0"/>
    <xf numFmtId="38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04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59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1" fillId="4" borderId="0" applyNumberFormat="0" applyBorder="0" applyAlignment="0" applyProtection="0"/>
    <xf numFmtId="171" fontId="102" fillId="10" borderId="0" applyNumberFormat="0" applyBorder="0" applyAlignment="0" applyProtection="0"/>
    <xf numFmtId="4" fontId="1" fillId="0" borderId="7"/>
    <xf numFmtId="166" fontId="15" fillId="0" borderId="0">
      <protection locked="0"/>
    </xf>
    <xf numFmtId="0" fontId="124" fillId="0" borderId="0"/>
  </cellStyleXfs>
  <cellXfs count="187">
    <xf numFmtId="0" fontId="0" fillId="0" borderId="0" xfId="0"/>
    <xf numFmtId="0" fontId="4" fillId="0" borderId="0" xfId="389" applyFont="1" applyFill="1"/>
    <xf numFmtId="0" fontId="4" fillId="0" borderId="0" xfId="389" applyFont="1" applyFill="1" applyAlignment="1">
      <alignment horizontal="center"/>
    </xf>
    <xf numFmtId="167" fontId="4" fillId="0" borderId="0" xfId="473" applyFont="1" applyFill="1"/>
    <xf numFmtId="0" fontId="3" fillId="0" borderId="0" xfId="389" applyFont="1" applyFill="1" applyBorder="1" applyAlignment="1">
      <alignment horizontal="center"/>
    </xf>
    <xf numFmtId="0" fontId="109" fillId="0" borderId="0" xfId="0" applyFont="1" applyFill="1"/>
    <xf numFmtId="0" fontId="109" fillId="0" borderId="0" xfId="0" applyFont="1" applyFill="1" applyAlignment="1">
      <alignment horizontal="center" wrapText="1"/>
    </xf>
    <xf numFmtId="0" fontId="2" fillId="0" borderId="0" xfId="359" applyFont="1" applyFill="1" applyBorder="1" applyAlignment="1">
      <alignment vertical="center"/>
    </xf>
    <xf numFmtId="0" fontId="0" fillId="0" borderId="0" xfId="0" applyFill="1"/>
    <xf numFmtId="0" fontId="112" fillId="0" borderId="0" xfId="0" applyFont="1" applyFill="1"/>
    <xf numFmtId="0" fontId="110" fillId="0" borderId="10" xfId="0" applyFont="1" applyFill="1" applyBorder="1" applyAlignment="1">
      <alignment horizontal="center" wrapText="1"/>
    </xf>
    <xf numFmtId="0" fontId="110" fillId="0" borderId="0" xfId="0" applyFont="1" applyFill="1" applyAlignment="1">
      <alignment wrapText="1"/>
    </xf>
    <xf numFmtId="0" fontId="111" fillId="0" borderId="0" xfId="0" applyFont="1" applyFill="1" applyAlignment="1">
      <alignment horizontal="center" wrapText="1"/>
    </xf>
    <xf numFmtId="0" fontId="109" fillId="0" borderId="0" xfId="0" applyFont="1" applyFill="1" applyAlignment="1">
      <alignment wrapText="1"/>
    </xf>
    <xf numFmtId="0" fontId="109" fillId="0" borderId="0" xfId="0" applyFont="1" applyFill="1" applyBorder="1" applyAlignment="1">
      <alignment wrapText="1"/>
    </xf>
    <xf numFmtId="0" fontId="109" fillId="0" borderId="0" xfId="0" applyFont="1" applyFill="1" applyBorder="1" applyAlignment="1">
      <alignment horizontal="center" wrapText="1"/>
    </xf>
    <xf numFmtId="0" fontId="111" fillId="0" borderId="0" xfId="0" applyFont="1" applyFill="1" applyBorder="1" applyAlignment="1">
      <alignment horizontal="center" wrapText="1"/>
    </xf>
    <xf numFmtId="0" fontId="109" fillId="0" borderId="10" xfId="0" applyFont="1" applyFill="1" applyBorder="1" applyAlignment="1">
      <alignment horizontal="center" wrapText="1"/>
    </xf>
    <xf numFmtId="0" fontId="111" fillId="0" borderId="0" xfId="0" applyFont="1" applyFill="1" applyAlignment="1">
      <alignment wrapText="1"/>
    </xf>
    <xf numFmtId="0" fontId="4" fillId="0" borderId="0" xfId="389" applyFont="1" applyFill="1" applyBorder="1" applyAlignment="1">
      <alignment horizontal="center"/>
    </xf>
    <xf numFmtId="0" fontId="110" fillId="0" borderId="10" xfId="0" applyFont="1" applyFill="1" applyBorder="1" applyAlignment="1">
      <alignment wrapText="1"/>
    </xf>
    <xf numFmtId="0" fontId="110" fillId="0" borderId="0" xfId="0" applyFont="1" applyFill="1" applyBorder="1" applyAlignment="1">
      <alignment wrapText="1"/>
    </xf>
    <xf numFmtId="3" fontId="110" fillId="0" borderId="0" xfId="0" applyNumberFormat="1" applyFont="1" applyFill="1" applyBorder="1" applyAlignment="1">
      <alignment horizontal="right" wrapText="1"/>
    </xf>
    <xf numFmtId="0" fontId="4" fillId="0" borderId="0" xfId="400" applyFont="1" applyFill="1"/>
    <xf numFmtId="4" fontId="4" fillId="0" borderId="0" xfId="400" applyNumberFormat="1" applyFont="1" applyFill="1" applyAlignment="1">
      <alignment horizontal="right"/>
    </xf>
    <xf numFmtId="0" fontId="5" fillId="0" borderId="0" xfId="400" applyFont="1" applyFill="1" applyAlignment="1">
      <alignment horizontal="center"/>
    </xf>
    <xf numFmtId="0" fontId="110" fillId="0" borderId="0" xfId="0" applyFont="1" applyFill="1" applyAlignment="1">
      <alignment horizontal="center" wrapText="1"/>
    </xf>
    <xf numFmtId="0" fontId="2" fillId="0" borderId="0" xfId="359" applyFont="1" applyFill="1" applyBorder="1" applyAlignment="1">
      <alignment horizontal="right" vertical="center"/>
    </xf>
    <xf numFmtId="0" fontId="111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horizontal="center" wrapText="1"/>
    </xf>
    <xf numFmtId="0" fontId="113" fillId="0" borderId="9" xfId="0" applyFont="1" applyFill="1" applyBorder="1" applyAlignment="1">
      <alignment wrapText="1"/>
    </xf>
    <xf numFmtId="0" fontId="110" fillId="0" borderId="9" xfId="0" applyFont="1" applyFill="1" applyBorder="1" applyAlignment="1">
      <alignment horizontal="center" wrapText="1"/>
    </xf>
    <xf numFmtId="0" fontId="109" fillId="0" borderId="27" xfId="0" applyFont="1" applyFill="1" applyBorder="1" applyAlignment="1">
      <alignment horizontal="center" wrapText="1"/>
    </xf>
    <xf numFmtId="0" fontId="110" fillId="0" borderId="28" xfId="0" applyFont="1" applyFill="1" applyBorder="1" applyAlignment="1">
      <alignment horizontal="left" wrapText="1"/>
    </xf>
    <xf numFmtId="0" fontId="110" fillId="0" borderId="28" xfId="0" applyFont="1" applyFill="1" applyBorder="1" applyAlignment="1">
      <alignment horizontal="center" wrapText="1"/>
    </xf>
    <xf numFmtId="164" fontId="113" fillId="0" borderId="0" xfId="0" applyNumberFormat="1" applyFont="1" applyFill="1" applyAlignment="1">
      <alignment horizontal="right" wrapText="1"/>
    </xf>
    <xf numFmtId="164" fontId="110" fillId="0" borderId="0" xfId="0" applyNumberFormat="1" applyFont="1" applyFill="1" applyAlignment="1">
      <alignment horizontal="right" wrapText="1"/>
    </xf>
    <xf numFmtId="164" fontId="109" fillId="0" borderId="0" xfId="0" applyNumberFormat="1" applyFont="1" applyFill="1" applyAlignment="1">
      <alignment horizontal="right" wrapText="1"/>
    </xf>
    <xf numFmtId="164" fontId="4" fillId="0" borderId="0" xfId="0" applyNumberFormat="1" applyFont="1" applyFill="1" applyAlignment="1">
      <alignment horizontal="right" wrapText="1"/>
    </xf>
    <xf numFmtId="164" fontId="4" fillId="0" borderId="0" xfId="0" applyNumberFormat="1" applyFont="1" applyFill="1" applyBorder="1" applyAlignment="1">
      <alignment horizontal="right" wrapText="1"/>
    </xf>
    <xf numFmtId="164" fontId="109" fillId="0" borderId="0" xfId="0" applyNumberFormat="1" applyFont="1" applyFill="1" applyBorder="1" applyAlignment="1">
      <alignment horizontal="right" wrapText="1"/>
    </xf>
    <xf numFmtId="164" fontId="3" fillId="0" borderId="9" xfId="0" applyNumberFormat="1" applyFont="1" applyFill="1" applyBorder="1" applyAlignment="1">
      <alignment horizontal="right" wrapText="1"/>
    </xf>
    <xf numFmtId="164" fontId="110" fillId="0" borderId="9" xfId="0" applyNumberFormat="1" applyFont="1" applyFill="1" applyBorder="1" applyAlignment="1">
      <alignment horizontal="right" wrapText="1"/>
    </xf>
    <xf numFmtId="164" fontId="3" fillId="0" borderId="28" xfId="0" applyNumberFormat="1" applyFont="1" applyFill="1" applyBorder="1" applyAlignment="1">
      <alignment horizontal="right" wrapText="1"/>
    </xf>
    <xf numFmtId="164" fontId="110" fillId="0" borderId="28" xfId="0" applyNumberFormat="1" applyFont="1" applyFill="1" applyBorder="1" applyAlignment="1">
      <alignment horizontal="right" wrapText="1"/>
    </xf>
    <xf numFmtId="164" fontId="114" fillId="0" borderId="0" xfId="0" applyNumberFormat="1" applyFont="1" applyFill="1" applyAlignment="1">
      <alignment horizontal="right" wrapText="1"/>
    </xf>
    <xf numFmtId="164" fontId="114" fillId="0" borderId="0" xfId="0" applyNumberFormat="1" applyFont="1" applyFill="1" applyBorder="1" applyAlignment="1">
      <alignment horizontal="right" wrapText="1"/>
    </xf>
    <xf numFmtId="164" fontId="110" fillId="0" borderId="0" xfId="0" applyNumberFormat="1" applyFont="1" applyFill="1" applyBorder="1" applyAlignment="1">
      <alignment horizontal="right" wrapText="1"/>
    </xf>
    <xf numFmtId="164" fontId="4" fillId="0" borderId="27" xfId="0" applyNumberFormat="1" applyFont="1" applyFill="1" applyBorder="1" applyAlignment="1">
      <alignment horizontal="right" wrapText="1"/>
    </xf>
    <xf numFmtId="164" fontId="109" fillId="0" borderId="27" xfId="0" applyNumberFormat="1" applyFont="1" applyFill="1" applyBorder="1" applyAlignment="1">
      <alignment horizontal="right" wrapText="1"/>
    </xf>
    <xf numFmtId="164" fontId="103" fillId="0" borderId="0" xfId="0" applyNumberFormat="1" applyFont="1" applyFill="1"/>
    <xf numFmtId="0" fontId="109" fillId="0" borderId="0" xfId="0" applyFont="1" applyFill="1" applyBorder="1" applyAlignment="1">
      <alignment horizontal="left" wrapText="1"/>
    </xf>
    <xf numFmtId="0" fontId="112" fillId="0" borderId="0" xfId="0" applyFont="1" applyFill="1" applyBorder="1" applyAlignment="1"/>
    <xf numFmtId="0" fontId="115" fillId="0" borderId="0" xfId="0" applyFont="1" applyFill="1" applyBorder="1" applyAlignment="1">
      <alignment wrapText="1"/>
    </xf>
    <xf numFmtId="164" fontId="110" fillId="0" borderId="0" xfId="0" applyNumberFormat="1" applyFont="1" applyFill="1" applyAlignment="1">
      <alignment wrapText="1"/>
    </xf>
    <xf numFmtId="164" fontId="111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horizontal="right" wrapText="1"/>
    </xf>
    <xf numFmtId="164" fontId="3" fillId="0" borderId="10" xfId="0" applyNumberFormat="1" applyFont="1" applyFill="1" applyBorder="1" applyAlignment="1">
      <alignment horizontal="right" wrapText="1"/>
    </xf>
    <xf numFmtId="164" fontId="113" fillId="0" borderId="0" xfId="0" applyNumberFormat="1" applyFont="1" applyFill="1" applyBorder="1" applyAlignment="1">
      <alignment horizontal="right" wrapText="1"/>
    </xf>
    <xf numFmtId="0" fontId="116" fillId="0" borderId="27" xfId="0" applyFont="1" applyFill="1" applyBorder="1" applyAlignment="1">
      <alignment wrapText="1"/>
    </xf>
    <xf numFmtId="0" fontId="110" fillId="0" borderId="27" xfId="0" applyFont="1" applyFill="1" applyBorder="1" applyAlignment="1">
      <alignment horizontal="center" wrapText="1"/>
    </xf>
    <xf numFmtId="0" fontId="113" fillId="0" borderId="27" xfId="0" applyFont="1" applyFill="1" applyBorder="1" applyAlignment="1">
      <alignment horizontal="right" wrapText="1"/>
    </xf>
    <xf numFmtId="0" fontId="109" fillId="0" borderId="27" xfId="0" applyFont="1" applyFill="1" applyBorder="1" applyAlignment="1">
      <alignment wrapText="1"/>
    </xf>
    <xf numFmtId="0" fontId="110" fillId="0" borderId="27" xfId="0" applyFont="1" applyFill="1" applyBorder="1" applyAlignment="1">
      <alignment wrapText="1"/>
    </xf>
    <xf numFmtId="164" fontId="3" fillId="0" borderId="27" xfId="0" applyNumberFormat="1" applyFont="1" applyFill="1" applyBorder="1" applyAlignment="1">
      <alignment horizontal="right" wrapText="1"/>
    </xf>
    <xf numFmtId="164" fontId="109" fillId="0" borderId="0" xfId="0" applyNumberFormat="1" applyFont="1" applyFill="1" applyBorder="1" applyAlignment="1">
      <alignment horizontal="center" wrapText="1"/>
    </xf>
    <xf numFmtId="164" fontId="110" fillId="0" borderId="27" xfId="0" applyNumberFormat="1" applyFont="1" applyFill="1" applyBorder="1" applyAlignment="1">
      <alignment horizontal="right" wrapText="1"/>
    </xf>
    <xf numFmtId="164" fontId="110" fillId="0" borderId="10" xfId="0" applyNumberFormat="1" applyFont="1" applyFill="1" applyBorder="1" applyAlignment="1">
      <alignment horizontal="right" wrapText="1"/>
    </xf>
    <xf numFmtId="0" fontId="109" fillId="0" borderId="29" xfId="0" applyFont="1" applyFill="1" applyBorder="1" applyAlignment="1">
      <alignment wrapText="1"/>
    </xf>
    <xf numFmtId="0" fontId="109" fillId="0" borderId="29" xfId="0" applyFont="1" applyFill="1" applyBorder="1" applyAlignment="1">
      <alignment horizontal="center" wrapText="1"/>
    </xf>
    <xf numFmtId="164" fontId="109" fillId="0" borderId="29" xfId="0" applyNumberFormat="1" applyFont="1" applyFill="1" applyBorder="1" applyAlignment="1">
      <alignment horizontal="right" wrapText="1"/>
    </xf>
    <xf numFmtId="0" fontId="110" fillId="0" borderId="0" xfId="0" applyFont="1" applyFill="1" applyBorder="1" applyAlignment="1">
      <alignment vertical="center" wrapText="1"/>
    </xf>
    <xf numFmtId="0" fontId="117" fillId="0" borderId="0" xfId="0" applyFont="1" applyFill="1" applyBorder="1"/>
    <xf numFmtId="0" fontId="110" fillId="0" borderId="0" xfId="0" applyFont="1" applyFill="1" applyBorder="1" applyAlignment="1">
      <alignment vertical="top" wrapText="1"/>
    </xf>
    <xf numFmtId="0" fontId="116" fillId="0" borderId="10" xfId="0" applyFont="1" applyFill="1" applyBorder="1" applyAlignment="1">
      <alignment wrapText="1"/>
    </xf>
    <xf numFmtId="0" fontId="110" fillId="0" borderId="10" xfId="0" applyFont="1" applyFill="1" applyBorder="1" applyAlignment="1">
      <alignment horizontal="right" wrapText="1"/>
    </xf>
    <xf numFmtId="164" fontId="109" fillId="0" borderId="0" xfId="0" applyNumberFormat="1" applyFont="1" applyFill="1"/>
    <xf numFmtId="203" fontId="109" fillId="0" borderId="0" xfId="0" applyNumberFormat="1" applyFont="1" applyFill="1" applyBorder="1" applyAlignment="1">
      <alignment horizontal="right" wrapText="1"/>
    </xf>
    <xf numFmtId="0" fontId="113" fillId="0" borderId="29" xfId="0" applyFont="1" applyFill="1" applyBorder="1" applyAlignment="1">
      <alignment wrapText="1"/>
    </xf>
    <xf numFmtId="0" fontId="110" fillId="0" borderId="29" xfId="0" applyFont="1" applyFill="1" applyBorder="1" applyAlignment="1">
      <alignment horizontal="center" wrapText="1"/>
    </xf>
    <xf numFmtId="164" fontId="3" fillId="0" borderId="29" xfId="0" applyNumberFormat="1" applyFont="1" applyFill="1" applyBorder="1" applyAlignment="1">
      <alignment horizontal="right" wrapText="1"/>
    </xf>
    <xf numFmtId="164" fontId="110" fillId="0" borderId="29" xfId="0" applyNumberFormat="1" applyFont="1" applyFill="1" applyBorder="1" applyAlignment="1">
      <alignment horizontal="right" wrapText="1"/>
    </xf>
    <xf numFmtId="203" fontId="110" fillId="0" borderId="27" xfId="0" applyNumberFormat="1" applyFont="1" applyFill="1" applyBorder="1" applyAlignment="1">
      <alignment horizontal="right" wrapText="1"/>
    </xf>
    <xf numFmtId="204" fontId="109" fillId="0" borderId="27" xfId="0" applyNumberFormat="1" applyFont="1" applyFill="1" applyBorder="1" applyAlignment="1">
      <alignment horizontal="right" wrapText="1"/>
    </xf>
    <xf numFmtId="164" fontId="0" fillId="0" borderId="0" xfId="0" applyNumberFormat="1" applyFill="1"/>
    <xf numFmtId="0" fontId="113" fillId="0" borderId="27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204" fontId="4" fillId="0" borderId="27" xfId="0" applyNumberFormat="1" applyFont="1" applyFill="1" applyBorder="1" applyAlignment="1">
      <alignment horizontal="right" wrapText="1"/>
    </xf>
    <xf numFmtId="0" fontId="0" fillId="0" borderId="0" xfId="0" applyAlignment="1">
      <alignment horizontal="left" indent="2"/>
    </xf>
    <xf numFmtId="0" fontId="119" fillId="0" borderId="39" xfId="0" applyFont="1" applyBorder="1" applyAlignment="1">
      <alignment horizontal="center" vertical="top"/>
    </xf>
    <xf numFmtId="0" fontId="119" fillId="0" borderId="40" xfId="0" applyFont="1" applyBorder="1" applyAlignment="1">
      <alignment horizontal="center" vertical="top"/>
    </xf>
    <xf numFmtId="0" fontId="119" fillId="57" borderId="39" xfId="0" applyFont="1" applyFill="1" applyBorder="1" applyAlignment="1">
      <alignment horizontal="right"/>
    </xf>
    <xf numFmtId="0" fontId="119" fillId="57" borderId="41" xfId="0" applyFont="1" applyFill="1" applyBorder="1" applyAlignment="1">
      <alignment horizontal="right"/>
    </xf>
    <xf numFmtId="0" fontId="119" fillId="57" borderId="40" xfId="0" applyFont="1" applyFill="1" applyBorder="1" applyAlignment="1">
      <alignment horizontal="right"/>
    </xf>
    <xf numFmtId="0" fontId="119" fillId="57" borderId="42" xfId="0" applyFont="1" applyFill="1" applyBorder="1" applyAlignment="1">
      <alignment horizontal="right"/>
    </xf>
    <xf numFmtId="0" fontId="119" fillId="0" borderId="39" xfId="0" applyFont="1" applyBorder="1" applyAlignment="1">
      <alignment horizontal="center" vertical="center"/>
    </xf>
    <xf numFmtId="0" fontId="119" fillId="0" borderId="40" xfId="0" applyFont="1" applyBorder="1" applyAlignment="1">
      <alignment horizontal="center" vertical="center"/>
    </xf>
    <xf numFmtId="0" fontId="119" fillId="57" borderId="39" xfId="0" applyFont="1" applyFill="1" applyBorder="1" applyAlignment="1">
      <alignment horizontal="right" vertical="top"/>
    </xf>
    <xf numFmtId="0" fontId="119" fillId="57" borderId="41" xfId="0" applyFont="1" applyFill="1" applyBorder="1" applyAlignment="1">
      <alignment horizontal="right" vertical="top"/>
    </xf>
    <xf numFmtId="0" fontId="119" fillId="57" borderId="40" xfId="0" applyFont="1" applyFill="1" applyBorder="1" applyAlignment="1">
      <alignment horizontal="right" vertical="top"/>
    </xf>
    <xf numFmtId="0" fontId="119" fillId="57" borderId="42" xfId="0" applyFont="1" applyFill="1" applyBorder="1" applyAlignment="1">
      <alignment horizontal="right" vertical="top"/>
    </xf>
    <xf numFmtId="0" fontId="118" fillId="0" borderId="0" xfId="0" applyFont="1" applyAlignment="1">
      <alignment horizontal="left"/>
    </xf>
    <xf numFmtId="0" fontId="0" fillId="0" borderId="53" xfId="0" applyBorder="1" applyAlignment="1">
      <alignment horizontal="left"/>
    </xf>
    <xf numFmtId="0" fontId="65" fillId="0" borderId="0" xfId="0" applyFont="1" applyAlignment="1">
      <alignment horizontal="centerContinuous" vertical="top"/>
    </xf>
    <xf numFmtId="0" fontId="118" fillId="0" borderId="0" xfId="0" applyFont="1" applyAlignment="1">
      <alignment horizontal="right"/>
    </xf>
    <xf numFmtId="0" fontId="12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0" xfId="359" applyFont="1" applyFill="1" applyBorder="1" applyAlignment="1">
      <alignment horizontal="left"/>
    </xf>
    <xf numFmtId="0" fontId="3" fillId="0" borderId="0" xfId="359" applyFont="1" applyFill="1" applyAlignment="1">
      <alignment horizontal="left"/>
    </xf>
    <xf numFmtId="0" fontId="3" fillId="0" borderId="0" xfId="389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2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122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19" fillId="0" borderId="31" xfId="0" applyFont="1" applyBorder="1" applyAlignment="1">
      <alignment horizontal="center" vertical="top" wrapText="1"/>
    </xf>
    <xf numFmtId="0" fontId="119" fillId="0" borderId="32" xfId="0" applyFont="1" applyBorder="1" applyAlignment="1">
      <alignment horizontal="center" vertical="top" wrapText="1"/>
    </xf>
    <xf numFmtId="1" fontId="120" fillId="0" borderId="33" xfId="0" applyNumberFormat="1" applyFont="1" applyBorder="1" applyAlignment="1">
      <alignment horizontal="center" vertical="center"/>
    </xf>
    <xf numFmtId="1" fontId="120" fillId="0" borderId="34" xfId="0" applyNumberFormat="1" applyFont="1" applyBorder="1" applyAlignment="1">
      <alignment horizontal="center" vertical="center"/>
    </xf>
    <xf numFmtId="1" fontId="120" fillId="0" borderId="35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 indent="2"/>
    </xf>
    <xf numFmtId="0" fontId="118" fillId="0" borderId="0" xfId="0" applyFont="1" applyAlignment="1">
      <alignment horizontal="left"/>
    </xf>
    <xf numFmtId="0" fontId="118" fillId="57" borderId="0" xfId="0" applyFont="1" applyFill="1" applyAlignment="1">
      <alignment horizontal="left" wrapText="1"/>
    </xf>
    <xf numFmtId="0" fontId="119" fillId="0" borderId="0" xfId="0" applyFont="1" applyAlignment="1">
      <alignment horizontal="left"/>
    </xf>
    <xf numFmtId="0" fontId="119" fillId="0" borderId="38" xfId="0" applyFont="1" applyBorder="1" applyAlignment="1">
      <alignment horizontal="left" vertical="center"/>
    </xf>
    <xf numFmtId="208" fontId="119" fillId="0" borderId="34" xfId="0" applyNumberFormat="1" applyFont="1" applyBorder="1" applyAlignment="1">
      <alignment horizontal="center" vertical="center"/>
    </xf>
    <xf numFmtId="205" fontId="119" fillId="57" borderId="34" xfId="0" applyNumberFormat="1" applyFont="1" applyFill="1" applyBorder="1" applyAlignment="1">
      <alignment horizontal="right" vertical="center"/>
    </xf>
    <xf numFmtId="206" fontId="119" fillId="57" borderId="35" xfId="0" applyNumberFormat="1" applyFont="1" applyFill="1" applyBorder="1" applyAlignment="1">
      <alignment horizontal="right" vertical="center"/>
    </xf>
    <xf numFmtId="206" fontId="119" fillId="57" borderId="34" xfId="0" applyNumberFormat="1" applyFont="1" applyFill="1" applyBorder="1" applyAlignment="1">
      <alignment horizontal="right" vertical="center"/>
    </xf>
    <xf numFmtId="0" fontId="118" fillId="0" borderId="36" xfId="0" applyFont="1" applyBorder="1" applyAlignment="1">
      <alignment horizontal="left" vertical="center"/>
    </xf>
    <xf numFmtId="0" fontId="119" fillId="0" borderId="37" xfId="0" applyFont="1" applyBorder="1" applyAlignment="1">
      <alignment horizontal="left" vertical="center"/>
    </xf>
    <xf numFmtId="208" fontId="118" fillId="0" borderId="34" xfId="0" applyNumberFormat="1" applyFont="1" applyBorder="1" applyAlignment="1">
      <alignment horizontal="center" vertical="center"/>
    </xf>
    <xf numFmtId="205" fontId="118" fillId="58" borderId="34" xfId="0" applyNumberFormat="1" applyFont="1" applyFill="1" applyBorder="1" applyAlignment="1">
      <alignment horizontal="right" vertical="center"/>
    </xf>
    <xf numFmtId="205" fontId="118" fillId="58" borderId="35" xfId="0" applyNumberFormat="1" applyFont="1" applyFill="1" applyBorder="1" applyAlignment="1">
      <alignment horizontal="right" vertical="center"/>
    </xf>
    <xf numFmtId="0" fontId="119" fillId="0" borderId="38" xfId="0" applyFont="1" applyBorder="1" applyAlignment="1">
      <alignment horizontal="left" vertical="top"/>
    </xf>
    <xf numFmtId="205" fontId="119" fillId="57" borderId="35" xfId="0" applyNumberFormat="1" applyFont="1" applyFill="1" applyBorder="1" applyAlignment="1">
      <alignment horizontal="right" vertical="center"/>
    </xf>
    <xf numFmtId="209" fontId="119" fillId="57" borderId="34" xfId="0" applyNumberFormat="1" applyFont="1" applyFill="1" applyBorder="1" applyAlignment="1">
      <alignment horizontal="right" vertical="center"/>
    </xf>
    <xf numFmtId="205" fontId="118" fillId="58" borderId="43" xfId="0" applyNumberFormat="1" applyFont="1" applyFill="1" applyBorder="1" applyAlignment="1">
      <alignment horizontal="right" vertical="center"/>
    </xf>
    <xf numFmtId="205" fontId="118" fillId="58" borderId="44" xfId="0" applyNumberFormat="1" applyFont="1" applyFill="1" applyBorder="1" applyAlignment="1">
      <alignment horizontal="right" vertical="center"/>
    </xf>
    <xf numFmtId="208" fontId="119" fillId="0" borderId="43" xfId="0" applyNumberFormat="1" applyFont="1" applyBorder="1" applyAlignment="1">
      <alignment horizontal="center" vertical="center"/>
    </xf>
    <xf numFmtId="205" fontId="119" fillId="57" borderId="43" xfId="0" applyNumberFormat="1" applyFont="1" applyFill="1" applyBorder="1" applyAlignment="1">
      <alignment horizontal="right" vertical="center"/>
    </xf>
    <xf numFmtId="205" fontId="119" fillId="57" borderId="44" xfId="0" applyNumberFormat="1" applyFont="1" applyFill="1" applyBorder="1" applyAlignment="1">
      <alignment horizontal="right" vertical="center"/>
    </xf>
    <xf numFmtId="208" fontId="119" fillId="0" borderId="34" xfId="0" applyNumberFormat="1" applyFont="1" applyBorder="1" applyAlignment="1">
      <alignment horizontal="center" vertical="top"/>
    </xf>
    <xf numFmtId="0" fontId="119" fillId="0" borderId="45" xfId="0" applyFont="1" applyBorder="1" applyAlignment="1">
      <alignment horizontal="left" vertical="center" wrapText="1"/>
    </xf>
    <xf numFmtId="208" fontId="118" fillId="0" borderId="43" xfId="0" applyNumberFormat="1" applyFont="1" applyBorder="1" applyAlignment="1">
      <alignment horizontal="center" vertical="center"/>
    </xf>
    <xf numFmtId="49" fontId="118" fillId="58" borderId="43" xfId="0" applyNumberFormat="1" applyFont="1" applyFill="1" applyBorder="1" applyAlignment="1">
      <alignment horizontal="right" vertical="center"/>
    </xf>
    <xf numFmtId="49" fontId="118" fillId="58" borderId="44" xfId="0" applyNumberFormat="1" applyFont="1" applyFill="1" applyBorder="1" applyAlignment="1">
      <alignment horizontal="right" vertical="center"/>
    </xf>
    <xf numFmtId="0" fontId="118" fillId="0" borderId="46" xfId="0" applyFont="1" applyBorder="1" applyAlignment="1">
      <alignment horizontal="left" vertical="center"/>
    </xf>
    <xf numFmtId="0" fontId="118" fillId="0" borderId="47" xfId="0" applyFont="1" applyBorder="1" applyAlignment="1">
      <alignment horizontal="center" vertical="center"/>
    </xf>
    <xf numFmtId="0" fontId="118" fillId="0" borderId="48" xfId="0" applyFont="1" applyBorder="1" applyAlignment="1">
      <alignment horizontal="center" vertical="center"/>
    </xf>
    <xf numFmtId="206" fontId="118" fillId="58" borderId="35" xfId="0" applyNumberFormat="1" applyFont="1" applyFill="1" applyBorder="1" applyAlignment="1">
      <alignment horizontal="right" vertical="center"/>
    </xf>
    <xf numFmtId="206" fontId="119" fillId="57" borderId="43" xfId="0" applyNumberFormat="1" applyFont="1" applyFill="1" applyBorder="1" applyAlignment="1">
      <alignment horizontal="right" vertical="center"/>
    </xf>
    <xf numFmtId="206" fontId="119" fillId="57" borderId="44" xfId="0" applyNumberFormat="1" applyFont="1" applyFill="1" applyBorder="1" applyAlignment="1">
      <alignment horizontal="right" vertical="center"/>
    </xf>
    <xf numFmtId="0" fontId="119" fillId="0" borderId="38" xfId="0" applyFont="1" applyBorder="1" applyAlignment="1">
      <alignment horizontal="left" vertical="center" wrapText="1"/>
    </xf>
    <xf numFmtId="0" fontId="119" fillId="0" borderId="49" xfId="0" applyFont="1" applyBorder="1" applyAlignment="1">
      <alignment horizontal="left" vertical="center" wrapText="1"/>
    </xf>
    <xf numFmtId="0" fontId="119" fillId="57" borderId="43" xfId="0" applyFont="1" applyFill="1" applyBorder="1" applyAlignment="1">
      <alignment horizontal="right" vertical="center"/>
    </xf>
    <xf numFmtId="0" fontId="119" fillId="57" borderId="44" xfId="0" applyFont="1" applyFill="1" applyBorder="1" applyAlignment="1">
      <alignment horizontal="right" vertical="center"/>
    </xf>
    <xf numFmtId="0" fontId="119" fillId="0" borderId="50" xfId="0" applyFont="1" applyBorder="1" applyAlignment="1">
      <alignment horizontal="left" vertical="center"/>
    </xf>
    <xf numFmtId="208" fontId="119" fillId="0" borderId="51" xfId="0" applyNumberFormat="1" applyFont="1" applyBorder="1" applyAlignment="1">
      <alignment horizontal="center" vertical="center"/>
    </xf>
    <xf numFmtId="206" fontId="119" fillId="57" borderId="51" xfId="0" applyNumberFormat="1" applyFont="1" applyFill="1" applyBorder="1" applyAlignment="1">
      <alignment horizontal="right" vertical="center"/>
    </xf>
    <xf numFmtId="206" fontId="119" fillId="57" borderId="52" xfId="0" applyNumberFormat="1" applyFont="1" applyFill="1" applyBorder="1" applyAlignment="1">
      <alignment horizontal="right" vertical="center"/>
    </xf>
    <xf numFmtId="206" fontId="118" fillId="58" borderId="43" xfId="0" applyNumberFormat="1" applyFont="1" applyFill="1" applyBorder="1" applyAlignment="1">
      <alignment horizontal="right" vertical="center"/>
    </xf>
    <xf numFmtId="206" fontId="118" fillId="58" borderId="44" xfId="0" applyNumberFormat="1" applyFont="1" applyFill="1" applyBorder="1" applyAlignment="1">
      <alignment horizontal="right" vertical="center"/>
    </xf>
    <xf numFmtId="207" fontId="119" fillId="57" borderId="34" xfId="0" applyNumberFormat="1" applyFont="1" applyFill="1" applyBorder="1" applyAlignment="1">
      <alignment horizontal="right" vertical="top"/>
    </xf>
    <xf numFmtId="207" fontId="119" fillId="57" borderId="35" xfId="0" applyNumberFormat="1" applyFont="1" applyFill="1" applyBorder="1" applyAlignment="1">
      <alignment horizontal="right" vertical="top"/>
    </xf>
    <xf numFmtId="0" fontId="119" fillId="0" borderId="30" xfId="0" applyFont="1" applyBorder="1" applyAlignment="1">
      <alignment horizontal="center" vertical="center"/>
    </xf>
    <xf numFmtId="0" fontId="119" fillId="0" borderId="49" xfId="0" applyFont="1" applyBorder="1" applyAlignment="1">
      <alignment horizontal="left"/>
    </xf>
    <xf numFmtId="0" fontId="119" fillId="57" borderId="34" xfId="0" applyFont="1" applyFill="1" applyBorder="1" applyAlignment="1">
      <alignment horizontal="right" vertical="center"/>
    </xf>
    <xf numFmtId="0" fontId="119" fillId="57" borderId="35" xfId="0" applyFont="1" applyFill="1" applyBorder="1" applyAlignment="1">
      <alignment horizontal="right" vertical="center"/>
    </xf>
    <xf numFmtId="0" fontId="119" fillId="0" borderId="49" xfId="0" applyFont="1" applyBorder="1" applyAlignment="1">
      <alignment horizontal="left" wrapText="1"/>
    </xf>
    <xf numFmtId="0" fontId="119" fillId="0" borderId="49" xfId="0" applyFont="1" applyBorder="1" applyAlignment="1">
      <alignment horizontal="left" indent="5"/>
    </xf>
    <xf numFmtId="1" fontId="119" fillId="0" borderId="34" xfId="0" applyNumberFormat="1" applyFont="1" applyBorder="1" applyAlignment="1">
      <alignment horizontal="center" vertical="center"/>
    </xf>
    <xf numFmtId="0" fontId="119" fillId="0" borderId="49" xfId="0" applyFont="1" applyBorder="1" applyAlignment="1">
      <alignment horizontal="left" vertical="center"/>
    </xf>
    <xf numFmtId="1" fontId="118" fillId="0" borderId="43" xfId="0" applyNumberFormat="1" applyFont="1" applyBorder="1" applyAlignment="1">
      <alignment horizontal="center" vertical="center"/>
    </xf>
    <xf numFmtId="205" fontId="118" fillId="58" borderId="44" xfId="496" applyNumberFormat="1" applyFont="1" applyFill="1" applyBorder="1" applyAlignment="1">
      <alignment horizontal="right" vertical="center"/>
    </xf>
    <xf numFmtId="205" fontId="118" fillId="58" borderId="52" xfId="496" applyNumberFormat="1" applyFont="1" applyFill="1" applyBorder="1" applyAlignment="1">
      <alignment horizontal="right" vertical="center"/>
    </xf>
    <xf numFmtId="49" fontId="118" fillId="57" borderId="43" xfId="0" applyNumberFormat="1" applyFont="1" applyFill="1" applyBorder="1" applyAlignment="1">
      <alignment horizontal="right" vertical="center"/>
    </xf>
    <xf numFmtId="210" fontId="118" fillId="57" borderId="44" xfId="0" applyNumberFormat="1" applyFont="1" applyFill="1" applyBorder="1" applyAlignment="1">
      <alignment horizontal="right" vertical="center"/>
    </xf>
    <xf numFmtId="0" fontId="118" fillId="57" borderId="43" xfId="0" applyFont="1" applyFill="1" applyBorder="1" applyAlignment="1">
      <alignment horizontal="right" vertical="center"/>
    </xf>
    <xf numFmtId="0" fontId="118" fillId="57" borderId="44" xfId="0" applyFont="1" applyFill="1" applyBorder="1" applyAlignment="1">
      <alignment horizontal="right" vertical="center"/>
    </xf>
    <xf numFmtId="0" fontId="118" fillId="57" borderId="53" xfId="0" applyFont="1" applyFill="1" applyBorder="1" applyAlignment="1">
      <alignment horizontal="left" wrapText="1"/>
    </xf>
    <xf numFmtId="0" fontId="65" fillId="0" borderId="0" xfId="0" applyFont="1" applyAlignment="1">
      <alignment horizontal="center" vertical="top"/>
    </xf>
    <xf numFmtId="0" fontId="119" fillId="0" borderId="50" xfId="0" applyFont="1" applyBorder="1" applyAlignment="1">
      <alignment horizontal="left" vertical="center" wrapText="1"/>
    </xf>
    <xf numFmtId="1" fontId="118" fillId="0" borderId="51" xfId="0" applyNumberFormat="1" applyFont="1" applyBorder="1" applyAlignment="1">
      <alignment horizontal="center" vertical="center"/>
    </xf>
    <xf numFmtId="205" fontId="118" fillId="58" borderId="51" xfId="0" applyNumberFormat="1" applyFont="1" applyFill="1" applyBorder="1" applyAlignment="1">
      <alignment horizontal="right" vertical="center"/>
    </xf>
  </cellXfs>
  <cellStyles count="497">
    <cellStyle name=" б" xfId="1" xr:uid="{00000000-0005-0000-0000-000000000000}"/>
    <cellStyle name="_x000d__x000a_JournalTemplate=C:\COMFO\CTALK\JOURSTD.TPL_x000d__x000a_LbStateAddress=3 3 0 251 1 89 2 311_x000d__x000a_LbStateJou" xfId="2" xr:uid="{00000000-0005-0000-0000-000001000000}"/>
    <cellStyle name="% 2" xfId="3" xr:uid="{00000000-0005-0000-0000-000002000000}"/>
    <cellStyle name="% 3" xfId="4" xr:uid="{00000000-0005-0000-0000-000003000000}"/>
    <cellStyle name="_~3392002" xfId="5" xr:uid="{00000000-0005-0000-0000-000004000000}"/>
    <cellStyle name="_~4999504" xfId="6" xr:uid="{00000000-0005-0000-0000-000005000000}"/>
    <cellStyle name="_0 ФО с примечаниями" xfId="7" xr:uid="{00000000-0005-0000-0000-000006000000}"/>
    <cellStyle name="_2008 Alina D Баланс" xfId="8" xr:uid="{00000000-0005-0000-0000-000007000000}"/>
    <cellStyle name="_2009 ПЯТ Баланс" xfId="9" xr:uid="{00000000-0005-0000-0000-000008000000}"/>
    <cellStyle name="_4 ФО Бектуров  отдельная" xfId="10" xr:uid="{00000000-0005-0000-0000-000009000000}"/>
    <cellStyle name="_Alina Pro КПН после исправл" xfId="11" xr:uid="{00000000-0005-0000-0000-00000A000000}"/>
    <cellStyle name="_E 08 Прочие дебиторы и авансы" xfId="12" xr:uid="{00000000-0005-0000-0000-00000B000000}"/>
    <cellStyle name="_E 7 и 17 ДЗ Бектурова" xfId="13" xr:uid="{00000000-0005-0000-0000-00000C000000}"/>
    <cellStyle name="_PRICE_1C" xfId="14" xr:uid="{00000000-0005-0000-0000-00000D000000}"/>
    <cellStyle name="_V 2009 Alina Management ФО с расш" xfId="15" xr:uid="{00000000-0005-0000-0000-00000E000000}"/>
    <cellStyle name="_V 2009 Holding (КФО)" xfId="16" xr:uid="{00000000-0005-0000-0000-00000F000000}"/>
    <cellStyle name="_V 2009 Holding ОФО" xfId="17" xr:uid="{00000000-0005-0000-0000-000010000000}"/>
    <cellStyle name="_V 2009 ПЯТ ФО" xfId="18" xr:uid="{00000000-0005-0000-0000-000011000000}"/>
    <cellStyle name="_V Alina D ФО с расшифр" xfId="19" xr:uid="{00000000-0005-0000-0000-000012000000}"/>
    <cellStyle name="_V Расчет ОНО" xfId="20" xr:uid="{00000000-0005-0000-0000-000013000000}"/>
    <cellStyle name="_V Расшифровка в Ф-3" xfId="21" xr:uid="{00000000-0005-0000-0000-000014000000}"/>
    <cellStyle name="_V Ф-100 версия от 29.03.10" xfId="22" xr:uid="{00000000-0005-0000-0000-000015000000}"/>
    <cellStyle name="_Баланс за 2005 год КИНГ отд." xfId="23" xr:uid="{00000000-0005-0000-0000-000016000000}"/>
    <cellStyle name="_Баланс за 2005 год по  МСФО (расш) КИНГ отд." xfId="24" xr:uid="{00000000-0005-0000-0000-000017000000}"/>
    <cellStyle name="_Е 14 Налогообложение " xfId="25" xr:uid="{00000000-0005-0000-0000-000018000000}"/>
    <cellStyle name="_Книга2" xfId="26" xr:uid="{00000000-0005-0000-0000-000019000000}"/>
    <cellStyle name="_Копия Приложения к формам отчетов" xfId="27" xr:uid="{00000000-0005-0000-0000-00001A000000}"/>
    <cellStyle name="_мебель, оборудование инвентарь1207" xfId="28" xr:uid="{00000000-0005-0000-0000-00001B000000}"/>
    <cellStyle name="_ОНО для ОС" xfId="29" xr:uid="{00000000-0005-0000-0000-00001C000000}"/>
    <cellStyle name="_ОНО по ОС на 2009 МГЛ" xfId="30" xr:uid="{00000000-0005-0000-0000-00001D000000}"/>
    <cellStyle name="_ОНО ТОО Сонгвон Галя актуальный 17.04.09" xfId="31" xr:uid="{00000000-0005-0000-0000-00001E000000}"/>
    <cellStyle name="_Отдельная ФО ПЯТ за 2008 год" xfId="32" xr:uid="{00000000-0005-0000-0000-00001F000000}"/>
    <cellStyle name="_ОТЧЕТ для ДКФ    06 04 05  (6)" xfId="33" xr:uid="{00000000-0005-0000-0000-000020000000}"/>
    <cellStyle name="_План развития ПТС на 2005-2010 (связи станционной части)" xfId="34" xr:uid="{00000000-0005-0000-0000-000021000000}"/>
    <cellStyle name="_Поставщики" xfId="35" xr:uid="{00000000-0005-0000-0000-000022000000}"/>
    <cellStyle name="_Приложения к формам отчетов за 2005 год КИНГ свод." xfId="36" xr:uid="{00000000-0005-0000-0000-000023000000}"/>
    <cellStyle name="_произв.цели - приложение к СНР_айгерим_09.11" xfId="37" xr:uid="{00000000-0005-0000-0000-000024000000}"/>
    <cellStyle name="_Раб.таблица 1 кв.2006" xfId="38" xr:uid="{00000000-0005-0000-0000-000025000000}"/>
    <cellStyle name="_Рабочая таблица Баланс за 2005 год1 (version 1)" xfId="39" xr:uid="{00000000-0005-0000-0000-000026000000}"/>
    <cellStyle name="_Расшифровка статей баланса" xfId="40" xr:uid="{00000000-0005-0000-0000-000027000000}"/>
    <cellStyle name="_Расшифровка статей баланса Алина Про 2009 Стар" xfId="41" xr:uid="{00000000-0005-0000-0000-000028000000}"/>
    <cellStyle name="_Расшифровка статей баланса Норсервис 2007" xfId="42" xr:uid="{00000000-0005-0000-0000-000029000000}"/>
    <cellStyle name="_Расшифровка статей баланса Норсервис 2009" xfId="43" xr:uid="{00000000-0005-0000-0000-00002A000000}"/>
    <cellStyle name="_Расшифровка фин отчета" xfId="44" xr:uid="{00000000-0005-0000-0000-00002B000000}"/>
    <cellStyle name="_Расшифровки на 01.01.06" xfId="45" xr:uid="{00000000-0005-0000-0000-00002C000000}"/>
    <cellStyle name="_Резерв по отпускам Холдинг" xfId="46" xr:uid="{00000000-0005-0000-0000-00002D000000}"/>
    <cellStyle name="_сверка лицевых" xfId="47" xr:uid="{00000000-0005-0000-0000-00002E000000}"/>
    <cellStyle name="_Свод КазНИПИ-Приложения к формам отчетов" xfId="48" xr:uid="{00000000-0005-0000-0000-00002F000000}"/>
    <cellStyle name="_Сводные расшифровки МСФО" xfId="49" xr:uid="{00000000-0005-0000-0000-000030000000}"/>
    <cellStyle name="_Утв СД Бюджет расшиф 29 12 05" xfId="50" xr:uid="{00000000-0005-0000-0000-000031000000}"/>
    <cellStyle name="_Ф-2 Ляззат" xfId="51" xr:uid="{00000000-0005-0000-0000-000032000000}"/>
    <cellStyle name="_Финансовая отчетность ТОО АГСС 2009" xfId="52" xr:uid="{00000000-0005-0000-0000-000033000000}"/>
    <cellStyle name="_ФО" xfId="53" xr:uid="{00000000-0005-0000-0000-000034000000}"/>
    <cellStyle name="_ФО 2009 АРЦ Алматыгаз" xfId="54" xr:uid="{00000000-0005-0000-0000-000035000000}"/>
    <cellStyle name="_ФО 6 " xfId="55" xr:uid="{00000000-0005-0000-0000-000036000000}"/>
    <cellStyle name="_ФО за 2009 г. ТОО" xfId="56" xr:uid="{00000000-0005-0000-0000-000037000000}"/>
    <cellStyle name="_Форма ввода для гибкой загрузки КМГ 12.2008" xfId="57" xr:uid="{00000000-0005-0000-0000-000038000000}"/>
    <cellStyle name="_Формы МСФОс для ДЧП(расш) " xfId="58" xr:uid="{00000000-0005-0000-0000-000039000000}"/>
    <cellStyle name="_шаблон формы отчетности 2009 отдельная 01.02" xfId="59" xr:uid="{00000000-0005-0000-0000-00003A000000}"/>
    <cellStyle name="”ќђќ‘ћ‚›‰" xfId="60" xr:uid="{00000000-0005-0000-0000-00003B000000}"/>
    <cellStyle name="”љ‘ђћ‚ђќќ›‰" xfId="61" xr:uid="{00000000-0005-0000-0000-00003C000000}"/>
    <cellStyle name="„…ќ…†ќ›‰" xfId="62" xr:uid="{00000000-0005-0000-0000-00003D000000}"/>
    <cellStyle name="‡ђѓћ‹ћ‚ћљ1" xfId="63" xr:uid="{00000000-0005-0000-0000-00003E000000}"/>
    <cellStyle name="‡ђѓћ‹ћ‚ћљ2" xfId="64" xr:uid="{00000000-0005-0000-0000-00003F000000}"/>
    <cellStyle name="’ћѓћ‚›‰" xfId="65" xr:uid="{00000000-0005-0000-0000-000040000000}"/>
    <cellStyle name="20% - Accent1" xfId="66" xr:uid="{00000000-0005-0000-0000-000041000000}"/>
    <cellStyle name="20% - Accent2" xfId="67" xr:uid="{00000000-0005-0000-0000-000042000000}"/>
    <cellStyle name="20% - Accent3" xfId="68" xr:uid="{00000000-0005-0000-0000-000043000000}"/>
    <cellStyle name="20% - Accent4" xfId="69" xr:uid="{00000000-0005-0000-0000-000044000000}"/>
    <cellStyle name="20% - Accent5" xfId="70" xr:uid="{00000000-0005-0000-0000-000045000000}"/>
    <cellStyle name="20% - Accent6" xfId="71" xr:uid="{00000000-0005-0000-0000-000046000000}"/>
    <cellStyle name="20% - Акцент1 2" xfId="72" xr:uid="{00000000-0005-0000-0000-000047000000}"/>
    <cellStyle name="20% - Акцент1 3" xfId="73" xr:uid="{00000000-0005-0000-0000-000048000000}"/>
    <cellStyle name="20% - Акцент2 2" xfId="74" xr:uid="{00000000-0005-0000-0000-000049000000}"/>
    <cellStyle name="20% - Акцент2 3" xfId="75" xr:uid="{00000000-0005-0000-0000-00004A000000}"/>
    <cellStyle name="20% - Акцент3 2" xfId="76" xr:uid="{00000000-0005-0000-0000-00004B000000}"/>
    <cellStyle name="20% - Акцент3 3" xfId="77" xr:uid="{00000000-0005-0000-0000-00004C000000}"/>
    <cellStyle name="20% - Акцент4 2" xfId="78" xr:uid="{00000000-0005-0000-0000-00004D000000}"/>
    <cellStyle name="20% - Акцент4 3" xfId="79" xr:uid="{00000000-0005-0000-0000-00004E000000}"/>
    <cellStyle name="20% - Акцент5 2" xfId="80" xr:uid="{00000000-0005-0000-0000-00004F000000}"/>
    <cellStyle name="20% - Акцент5 3" xfId="81" xr:uid="{00000000-0005-0000-0000-000050000000}"/>
    <cellStyle name="20% - Акцент6 2" xfId="82" xr:uid="{00000000-0005-0000-0000-000051000000}"/>
    <cellStyle name="20% - Акцент6 3" xfId="83" xr:uid="{00000000-0005-0000-0000-000052000000}"/>
    <cellStyle name="40% - Accent1" xfId="84" xr:uid="{00000000-0005-0000-0000-000053000000}"/>
    <cellStyle name="40% - Accent2" xfId="85" xr:uid="{00000000-0005-0000-0000-000054000000}"/>
    <cellStyle name="40% - Accent3" xfId="86" xr:uid="{00000000-0005-0000-0000-000055000000}"/>
    <cellStyle name="40% - Accent4" xfId="87" xr:uid="{00000000-0005-0000-0000-000056000000}"/>
    <cellStyle name="40% - Accent5" xfId="88" xr:uid="{00000000-0005-0000-0000-000057000000}"/>
    <cellStyle name="40% - Accent6" xfId="89" xr:uid="{00000000-0005-0000-0000-000058000000}"/>
    <cellStyle name="40% - Акцент1 2" xfId="90" xr:uid="{00000000-0005-0000-0000-000059000000}"/>
    <cellStyle name="40% - Акцент1 3" xfId="91" xr:uid="{00000000-0005-0000-0000-00005A000000}"/>
    <cellStyle name="40% - Акцент2 2" xfId="92" xr:uid="{00000000-0005-0000-0000-00005B000000}"/>
    <cellStyle name="40% - Акцент2 3" xfId="93" xr:uid="{00000000-0005-0000-0000-00005C000000}"/>
    <cellStyle name="40% - Акцент3 2" xfId="94" xr:uid="{00000000-0005-0000-0000-00005D000000}"/>
    <cellStyle name="40% - Акцент3 3" xfId="95" xr:uid="{00000000-0005-0000-0000-00005E000000}"/>
    <cellStyle name="40% - Акцент4 2" xfId="96" xr:uid="{00000000-0005-0000-0000-00005F000000}"/>
    <cellStyle name="40% - Акцент4 3" xfId="97" xr:uid="{00000000-0005-0000-0000-000060000000}"/>
    <cellStyle name="40% - Акцент5 2" xfId="98" xr:uid="{00000000-0005-0000-0000-000061000000}"/>
    <cellStyle name="40% - Акцент5 3" xfId="99" xr:uid="{00000000-0005-0000-0000-000062000000}"/>
    <cellStyle name="40% - Акцент6 2" xfId="100" xr:uid="{00000000-0005-0000-0000-000063000000}"/>
    <cellStyle name="40% - Акцент6 3" xfId="101" xr:uid="{00000000-0005-0000-0000-000064000000}"/>
    <cellStyle name="60% - Accent1" xfId="102" xr:uid="{00000000-0005-0000-0000-000065000000}"/>
    <cellStyle name="60% - Accent2" xfId="103" xr:uid="{00000000-0005-0000-0000-000066000000}"/>
    <cellStyle name="60% - Accent3" xfId="104" xr:uid="{00000000-0005-0000-0000-000067000000}"/>
    <cellStyle name="60% - Accent4" xfId="105" xr:uid="{00000000-0005-0000-0000-000068000000}"/>
    <cellStyle name="60% - Accent5" xfId="106" xr:uid="{00000000-0005-0000-0000-000069000000}"/>
    <cellStyle name="60% - Accent6" xfId="107" xr:uid="{00000000-0005-0000-0000-00006A000000}"/>
    <cellStyle name="60% - Акцент1 2" xfId="108" xr:uid="{00000000-0005-0000-0000-00006B000000}"/>
    <cellStyle name="60% - Акцент1 3" xfId="109" xr:uid="{00000000-0005-0000-0000-00006C000000}"/>
    <cellStyle name="60% - Акцент2 2" xfId="110" xr:uid="{00000000-0005-0000-0000-00006D000000}"/>
    <cellStyle name="60% - Акцент2 3" xfId="111" xr:uid="{00000000-0005-0000-0000-00006E000000}"/>
    <cellStyle name="60% - Акцент3 2" xfId="112" xr:uid="{00000000-0005-0000-0000-00006F000000}"/>
    <cellStyle name="60% - Акцент3 3" xfId="113" xr:uid="{00000000-0005-0000-0000-000070000000}"/>
    <cellStyle name="60% - Акцент4 2" xfId="114" xr:uid="{00000000-0005-0000-0000-000071000000}"/>
    <cellStyle name="60% - Акцент4 3" xfId="115" xr:uid="{00000000-0005-0000-0000-000072000000}"/>
    <cellStyle name="60% - Акцент5 2" xfId="116" xr:uid="{00000000-0005-0000-0000-000073000000}"/>
    <cellStyle name="60% - Акцент5 3" xfId="117" xr:uid="{00000000-0005-0000-0000-000074000000}"/>
    <cellStyle name="60% - Акцент6 2" xfId="118" xr:uid="{00000000-0005-0000-0000-000075000000}"/>
    <cellStyle name="60% - Акцент6 3" xfId="119" xr:uid="{00000000-0005-0000-0000-000076000000}"/>
    <cellStyle name="Accent1" xfId="120" xr:uid="{00000000-0005-0000-0000-000077000000}"/>
    <cellStyle name="Accent2" xfId="121" xr:uid="{00000000-0005-0000-0000-000078000000}"/>
    <cellStyle name="Accent3" xfId="122" xr:uid="{00000000-0005-0000-0000-000079000000}"/>
    <cellStyle name="Accent4" xfId="123" xr:uid="{00000000-0005-0000-0000-00007A000000}"/>
    <cellStyle name="Accent5" xfId="124" xr:uid="{00000000-0005-0000-0000-00007B000000}"/>
    <cellStyle name="Accent6" xfId="125" xr:uid="{00000000-0005-0000-0000-00007C000000}"/>
    <cellStyle name="args.style" xfId="126" xr:uid="{00000000-0005-0000-0000-00007D000000}"/>
    <cellStyle name="Bad" xfId="127" xr:uid="{00000000-0005-0000-0000-00007E000000}"/>
    <cellStyle name="Calc Currency (0)" xfId="128" xr:uid="{00000000-0005-0000-0000-00007F000000}"/>
    <cellStyle name="Calc Currency (0) 2" xfId="129" xr:uid="{00000000-0005-0000-0000-000080000000}"/>
    <cellStyle name="Calc Currency (2)" xfId="130" xr:uid="{00000000-0005-0000-0000-000081000000}"/>
    <cellStyle name="Calc Percent (0)" xfId="131" xr:uid="{00000000-0005-0000-0000-000082000000}"/>
    <cellStyle name="Calc Percent (1)" xfId="132" xr:uid="{00000000-0005-0000-0000-000083000000}"/>
    <cellStyle name="Calc Percent (2)" xfId="133" xr:uid="{00000000-0005-0000-0000-000084000000}"/>
    <cellStyle name="Calc Units (0)" xfId="134" xr:uid="{00000000-0005-0000-0000-000085000000}"/>
    <cellStyle name="Calc Units (1)" xfId="135" xr:uid="{00000000-0005-0000-0000-000086000000}"/>
    <cellStyle name="Calc Units (2)" xfId="136" xr:uid="{00000000-0005-0000-0000-000087000000}"/>
    <cellStyle name="Calculation" xfId="137" xr:uid="{00000000-0005-0000-0000-000088000000}"/>
    <cellStyle name="Check" xfId="138" xr:uid="{00000000-0005-0000-0000-000089000000}"/>
    <cellStyle name="Check Cell" xfId="139" xr:uid="{00000000-0005-0000-0000-00008A000000}"/>
    <cellStyle name="Comma [0]_Attachement 7 Fixed assets disclosure" xfId="140" xr:uid="{00000000-0005-0000-0000-00008B000000}"/>
    <cellStyle name="Comma [00]" xfId="141" xr:uid="{00000000-0005-0000-0000-00008C000000}"/>
    <cellStyle name="Comma 6" xfId="142" xr:uid="{00000000-0005-0000-0000-00008D000000}"/>
    <cellStyle name="Comma_02 CAP-PBC Eurasia Air" xfId="143" xr:uid="{00000000-0005-0000-0000-00008E000000}"/>
    <cellStyle name="Copied" xfId="144" xr:uid="{00000000-0005-0000-0000-00008F000000}"/>
    <cellStyle name="Currency [00]" xfId="145" xr:uid="{00000000-0005-0000-0000-000090000000}"/>
    <cellStyle name="Currency [1]" xfId="146" xr:uid="{00000000-0005-0000-0000-000091000000}"/>
    <cellStyle name="Currency [2]" xfId="147" xr:uid="{00000000-0005-0000-0000-000092000000}"/>
    <cellStyle name="Date" xfId="148" xr:uid="{00000000-0005-0000-0000-000093000000}"/>
    <cellStyle name="Date [d-mmm-yy]" xfId="149" xr:uid="{00000000-0005-0000-0000-000094000000}"/>
    <cellStyle name="Date [mm-d-yy]" xfId="150" xr:uid="{00000000-0005-0000-0000-000095000000}"/>
    <cellStyle name="Date [mm-d-yyyy]" xfId="151" xr:uid="{00000000-0005-0000-0000-000096000000}"/>
    <cellStyle name="Date [mmm-yy]" xfId="152" xr:uid="{00000000-0005-0000-0000-000097000000}"/>
    <cellStyle name="Date Short" xfId="153" xr:uid="{00000000-0005-0000-0000-000098000000}"/>
    <cellStyle name="Date without year" xfId="154" xr:uid="{00000000-0005-0000-0000-000099000000}"/>
    <cellStyle name="DELTA" xfId="155" xr:uid="{00000000-0005-0000-0000-00009A000000}"/>
    <cellStyle name="E&amp;Y House" xfId="156" xr:uid="{00000000-0005-0000-0000-00009B000000}"/>
    <cellStyle name="Enter Currency (0)" xfId="157" xr:uid="{00000000-0005-0000-0000-00009C000000}"/>
    <cellStyle name="Enter Currency (2)" xfId="158" xr:uid="{00000000-0005-0000-0000-00009D000000}"/>
    <cellStyle name="Enter Units (0)" xfId="159" xr:uid="{00000000-0005-0000-0000-00009E000000}"/>
    <cellStyle name="Enter Units (1)" xfId="160" xr:uid="{00000000-0005-0000-0000-00009F000000}"/>
    <cellStyle name="Enter Units (2)" xfId="161" xr:uid="{00000000-0005-0000-0000-0000A0000000}"/>
    <cellStyle name="Entered" xfId="162" xr:uid="{00000000-0005-0000-0000-0000A1000000}"/>
    <cellStyle name="Explanatory Text" xfId="163" xr:uid="{00000000-0005-0000-0000-0000A2000000}"/>
    <cellStyle name="Fixed [0]" xfId="164" xr:uid="{00000000-0005-0000-0000-0000A3000000}"/>
    <cellStyle name="From" xfId="165" xr:uid="{00000000-0005-0000-0000-0000A4000000}"/>
    <cellStyle name="Good" xfId="166" xr:uid="{00000000-0005-0000-0000-0000A5000000}"/>
    <cellStyle name="Grey" xfId="167" xr:uid="{00000000-0005-0000-0000-0000A6000000}"/>
    <cellStyle name="Grey 2" xfId="168" xr:uid="{00000000-0005-0000-0000-0000A7000000}"/>
    <cellStyle name="Header1" xfId="169" xr:uid="{00000000-0005-0000-0000-0000A8000000}"/>
    <cellStyle name="Header2" xfId="170" xr:uid="{00000000-0005-0000-0000-0000A9000000}"/>
    <cellStyle name="Heading" xfId="171" xr:uid="{00000000-0005-0000-0000-0000AA000000}"/>
    <cellStyle name="Heading 1" xfId="172" xr:uid="{00000000-0005-0000-0000-0000AB000000}"/>
    <cellStyle name="Heading 2" xfId="173" xr:uid="{00000000-0005-0000-0000-0000AC000000}"/>
    <cellStyle name="Heading 3" xfId="174" xr:uid="{00000000-0005-0000-0000-0000AD000000}"/>
    <cellStyle name="Heading 4" xfId="175" xr:uid="{00000000-0005-0000-0000-0000AE000000}"/>
    <cellStyle name="HEADINGS" xfId="176" xr:uid="{00000000-0005-0000-0000-0000AF000000}"/>
    <cellStyle name="HEADINGSTOP" xfId="177" xr:uid="{00000000-0005-0000-0000-0000B0000000}"/>
    <cellStyle name="Input" xfId="178" xr:uid="{00000000-0005-0000-0000-0000B1000000}"/>
    <cellStyle name="Input [yellow]" xfId="179" xr:uid="{00000000-0005-0000-0000-0000B2000000}"/>
    <cellStyle name="Input Currency" xfId="180" xr:uid="{00000000-0005-0000-0000-0000B3000000}"/>
    <cellStyle name="Input Date" xfId="181" xr:uid="{00000000-0005-0000-0000-0000B4000000}"/>
    <cellStyle name="Input Fixed [0]" xfId="182" xr:uid="{00000000-0005-0000-0000-0000B5000000}"/>
    <cellStyle name="Input Normal" xfId="183" xr:uid="{00000000-0005-0000-0000-0000B6000000}"/>
    <cellStyle name="Input Percent" xfId="184" xr:uid="{00000000-0005-0000-0000-0000B7000000}"/>
    <cellStyle name="Input Percent [2]" xfId="185" xr:uid="{00000000-0005-0000-0000-0000B8000000}"/>
    <cellStyle name="Input Titles" xfId="186" xr:uid="{00000000-0005-0000-0000-0000B9000000}"/>
    <cellStyle name="Input_Cell" xfId="187" xr:uid="{00000000-0005-0000-0000-0000BA000000}"/>
    <cellStyle name="Link Currency (0)" xfId="188" xr:uid="{00000000-0005-0000-0000-0000BB000000}"/>
    <cellStyle name="Link Currency (2)" xfId="189" xr:uid="{00000000-0005-0000-0000-0000BC000000}"/>
    <cellStyle name="Link Units (0)" xfId="190" xr:uid="{00000000-0005-0000-0000-0000BD000000}"/>
    <cellStyle name="Link Units (1)" xfId="191" xr:uid="{00000000-0005-0000-0000-0000BE000000}"/>
    <cellStyle name="Link Units (2)" xfId="192" xr:uid="{00000000-0005-0000-0000-0000BF000000}"/>
    <cellStyle name="Linked Cell" xfId="193" xr:uid="{00000000-0005-0000-0000-0000C0000000}"/>
    <cellStyle name="NA is zero" xfId="194" xr:uid="{00000000-0005-0000-0000-0000C1000000}"/>
    <cellStyle name="Neutral" xfId="195" xr:uid="{00000000-0005-0000-0000-0000C2000000}"/>
    <cellStyle name="Normal - Style1" xfId="196" xr:uid="{00000000-0005-0000-0000-0000C3000000}"/>
    <cellStyle name="Normal [0]" xfId="197" xr:uid="{00000000-0005-0000-0000-0000C4000000}"/>
    <cellStyle name="Normal [1]" xfId="198" xr:uid="{00000000-0005-0000-0000-0000C5000000}"/>
    <cellStyle name="Normal [2]" xfId="199" xr:uid="{00000000-0005-0000-0000-0000C6000000}"/>
    <cellStyle name="Normal [3]" xfId="200" xr:uid="{00000000-0005-0000-0000-0000C7000000}"/>
    <cellStyle name="Normal 2" xfId="201" xr:uid="{00000000-0005-0000-0000-0000C8000000}"/>
    <cellStyle name="Normal 2 2" xfId="202" xr:uid="{00000000-0005-0000-0000-0000C9000000}"/>
    <cellStyle name="Normal 2 3" xfId="203" xr:uid="{00000000-0005-0000-0000-0000CA000000}"/>
    <cellStyle name="Normal 3" xfId="204" xr:uid="{00000000-0005-0000-0000-0000CB000000}"/>
    <cellStyle name="Normal 3 2" xfId="205" xr:uid="{00000000-0005-0000-0000-0000CC000000}"/>
    <cellStyle name="Normal 3 2 2" xfId="206" xr:uid="{00000000-0005-0000-0000-0000CD000000}"/>
    <cellStyle name="Normal 4" xfId="207" xr:uid="{00000000-0005-0000-0000-0000CE000000}"/>
    <cellStyle name="Normal 5" xfId="208" xr:uid="{00000000-0005-0000-0000-0000CF000000}"/>
    <cellStyle name="Normal Bold" xfId="209" xr:uid="{00000000-0005-0000-0000-0000D0000000}"/>
    <cellStyle name="Normal Pct" xfId="210" xr:uid="{00000000-0005-0000-0000-0000D1000000}"/>
    <cellStyle name="Normal_#10-Headcount" xfId="211" xr:uid="{00000000-0005-0000-0000-0000D2000000}"/>
    <cellStyle name="Normal1" xfId="212" xr:uid="{00000000-0005-0000-0000-0000D3000000}"/>
    <cellStyle name="normбlnм_laroux" xfId="213" xr:uid="{00000000-0005-0000-0000-0000D4000000}"/>
    <cellStyle name="Note" xfId="214" xr:uid="{00000000-0005-0000-0000-0000D5000000}"/>
    <cellStyle name="NPPESalesPct" xfId="215" xr:uid="{00000000-0005-0000-0000-0000D6000000}"/>
    <cellStyle name="numbers" xfId="216" xr:uid="{00000000-0005-0000-0000-0000D7000000}"/>
    <cellStyle name="NWI%S" xfId="217" xr:uid="{00000000-0005-0000-0000-0000D8000000}"/>
    <cellStyle name="Output" xfId="218" xr:uid="{00000000-0005-0000-0000-0000D9000000}"/>
    <cellStyle name="paint" xfId="219" xr:uid="{00000000-0005-0000-0000-0000DA000000}"/>
    <cellStyle name="pc1" xfId="220" xr:uid="{00000000-0005-0000-0000-0000DB000000}"/>
    <cellStyle name="per.style" xfId="221" xr:uid="{00000000-0005-0000-0000-0000DC000000}"/>
    <cellStyle name="Percent (0)" xfId="222" xr:uid="{00000000-0005-0000-0000-0000DD000000}"/>
    <cellStyle name="Percent [0]" xfId="223" xr:uid="{00000000-0005-0000-0000-0000DE000000}"/>
    <cellStyle name="Percent [0] 2" xfId="224" xr:uid="{00000000-0005-0000-0000-0000DF000000}"/>
    <cellStyle name="Percent [00]" xfId="225" xr:uid="{00000000-0005-0000-0000-0000E0000000}"/>
    <cellStyle name="Percent [1]" xfId="226" xr:uid="{00000000-0005-0000-0000-0000E1000000}"/>
    <cellStyle name="Percent [2]" xfId="227" xr:uid="{00000000-0005-0000-0000-0000E2000000}"/>
    <cellStyle name="Percent [2] 2" xfId="228" xr:uid="{00000000-0005-0000-0000-0000E3000000}"/>
    <cellStyle name="Percent_O.Taxes_2007_ICA" xfId="229" xr:uid="{00000000-0005-0000-0000-0000E4000000}"/>
    <cellStyle name="PercentSales" xfId="230" xr:uid="{00000000-0005-0000-0000-0000E5000000}"/>
    <cellStyle name="piw#" xfId="231" xr:uid="{00000000-0005-0000-0000-0000E6000000}"/>
    <cellStyle name="piw%" xfId="232" xr:uid="{00000000-0005-0000-0000-0000E7000000}"/>
    <cellStyle name="PrePop Currency (0)" xfId="233" xr:uid="{00000000-0005-0000-0000-0000E8000000}"/>
    <cellStyle name="PrePop Currency (2)" xfId="234" xr:uid="{00000000-0005-0000-0000-0000E9000000}"/>
    <cellStyle name="PrePop Units (0)" xfId="235" xr:uid="{00000000-0005-0000-0000-0000EA000000}"/>
    <cellStyle name="PrePop Units (1)" xfId="236" xr:uid="{00000000-0005-0000-0000-0000EB000000}"/>
    <cellStyle name="PrePop Units (2)" xfId="237" xr:uid="{00000000-0005-0000-0000-0000EC000000}"/>
    <cellStyle name="Price_Body" xfId="238" xr:uid="{00000000-0005-0000-0000-0000ED000000}"/>
    <cellStyle name="Red font" xfId="239" xr:uid="{00000000-0005-0000-0000-0000EE000000}"/>
    <cellStyle name="regstoresfromspecstores" xfId="240" xr:uid="{00000000-0005-0000-0000-0000EF000000}"/>
    <cellStyle name="RevList" xfId="241" xr:uid="{00000000-0005-0000-0000-0000F0000000}"/>
    <cellStyle name="Rubles" xfId="242" xr:uid="{00000000-0005-0000-0000-0000F1000000}"/>
    <cellStyle name="SAPBEXaggData" xfId="243" xr:uid="{00000000-0005-0000-0000-0000F2000000}"/>
    <cellStyle name="SAPBEXaggDataEmph" xfId="244" xr:uid="{00000000-0005-0000-0000-0000F3000000}"/>
    <cellStyle name="SAPBEXaggItem" xfId="245" xr:uid="{00000000-0005-0000-0000-0000F4000000}"/>
    <cellStyle name="SAPBEXaggItemX" xfId="246" xr:uid="{00000000-0005-0000-0000-0000F5000000}"/>
    <cellStyle name="SAPBEXchaText" xfId="247" xr:uid="{00000000-0005-0000-0000-0000F6000000}"/>
    <cellStyle name="SAPBEXexcBad7" xfId="248" xr:uid="{00000000-0005-0000-0000-0000F7000000}"/>
    <cellStyle name="SAPBEXexcBad8" xfId="249" xr:uid="{00000000-0005-0000-0000-0000F8000000}"/>
    <cellStyle name="SAPBEXexcBad9" xfId="250" xr:uid="{00000000-0005-0000-0000-0000F9000000}"/>
    <cellStyle name="SAPBEXexcCritical4" xfId="251" xr:uid="{00000000-0005-0000-0000-0000FA000000}"/>
    <cellStyle name="SAPBEXexcCritical5" xfId="252" xr:uid="{00000000-0005-0000-0000-0000FB000000}"/>
    <cellStyle name="SAPBEXexcCritical6" xfId="253" xr:uid="{00000000-0005-0000-0000-0000FC000000}"/>
    <cellStyle name="SAPBEXexcGood1" xfId="254" xr:uid="{00000000-0005-0000-0000-0000FD000000}"/>
    <cellStyle name="SAPBEXexcGood2" xfId="255" xr:uid="{00000000-0005-0000-0000-0000FE000000}"/>
    <cellStyle name="SAPBEXexcGood3" xfId="256" xr:uid="{00000000-0005-0000-0000-0000FF000000}"/>
    <cellStyle name="SAPBEXfilterDrill" xfId="257" xr:uid="{00000000-0005-0000-0000-000000010000}"/>
    <cellStyle name="SAPBEXfilterItem" xfId="258" xr:uid="{00000000-0005-0000-0000-000001010000}"/>
    <cellStyle name="SAPBEXfilterText" xfId="259" xr:uid="{00000000-0005-0000-0000-000002010000}"/>
    <cellStyle name="SAPBEXformats" xfId="260" xr:uid="{00000000-0005-0000-0000-000003010000}"/>
    <cellStyle name="SAPBEXheaderItem" xfId="261" xr:uid="{00000000-0005-0000-0000-000004010000}"/>
    <cellStyle name="SAPBEXheaderText" xfId="262" xr:uid="{00000000-0005-0000-0000-000005010000}"/>
    <cellStyle name="SAPBEXHLevel0" xfId="263" xr:uid="{00000000-0005-0000-0000-000006010000}"/>
    <cellStyle name="SAPBEXHLevel0X" xfId="264" xr:uid="{00000000-0005-0000-0000-000007010000}"/>
    <cellStyle name="SAPBEXHLevel1" xfId="265" xr:uid="{00000000-0005-0000-0000-000008010000}"/>
    <cellStyle name="SAPBEXHLevel1X" xfId="266" xr:uid="{00000000-0005-0000-0000-000009010000}"/>
    <cellStyle name="SAPBEXHLevel2" xfId="267" xr:uid="{00000000-0005-0000-0000-00000A010000}"/>
    <cellStyle name="SAPBEXHLevel2X" xfId="268" xr:uid="{00000000-0005-0000-0000-00000B010000}"/>
    <cellStyle name="SAPBEXHLevel3" xfId="269" xr:uid="{00000000-0005-0000-0000-00000C010000}"/>
    <cellStyle name="SAPBEXHLevel3X" xfId="270" xr:uid="{00000000-0005-0000-0000-00000D010000}"/>
    <cellStyle name="SAPBEXresData" xfId="271" xr:uid="{00000000-0005-0000-0000-00000E010000}"/>
    <cellStyle name="SAPBEXresDataEmph" xfId="272" xr:uid="{00000000-0005-0000-0000-00000F010000}"/>
    <cellStyle name="SAPBEXresItem" xfId="273" xr:uid="{00000000-0005-0000-0000-000010010000}"/>
    <cellStyle name="SAPBEXresItemX" xfId="274" xr:uid="{00000000-0005-0000-0000-000011010000}"/>
    <cellStyle name="SAPBEXstdData" xfId="275" xr:uid="{00000000-0005-0000-0000-000012010000}"/>
    <cellStyle name="SAPBEXstdDataEmph" xfId="276" xr:uid="{00000000-0005-0000-0000-000013010000}"/>
    <cellStyle name="SAPBEXstdItem" xfId="277" xr:uid="{00000000-0005-0000-0000-000014010000}"/>
    <cellStyle name="SAPBEXstdItemX" xfId="278" xr:uid="{00000000-0005-0000-0000-000015010000}"/>
    <cellStyle name="SAPBEXtitle" xfId="279" xr:uid="{00000000-0005-0000-0000-000016010000}"/>
    <cellStyle name="SAPBEXundefined" xfId="280" xr:uid="{00000000-0005-0000-0000-000017010000}"/>
    <cellStyle name="SHADEDSTORES" xfId="281" xr:uid="{00000000-0005-0000-0000-000018010000}"/>
    <cellStyle name="specstores" xfId="282" xr:uid="{00000000-0005-0000-0000-000019010000}"/>
    <cellStyle name="stand_bord" xfId="283" xr:uid="{00000000-0005-0000-0000-00001A010000}"/>
    <cellStyle name="Strange" xfId="284" xr:uid="{00000000-0005-0000-0000-00001B010000}"/>
    <cellStyle name="Style 1" xfId="285" xr:uid="{00000000-0005-0000-0000-00001C010000}"/>
    <cellStyle name="Subtotal" xfId="286" xr:uid="{00000000-0005-0000-0000-00001D010000}"/>
    <cellStyle name="Test [green]" xfId="287" xr:uid="{00000000-0005-0000-0000-00001E010000}"/>
    <cellStyle name="Text Indent A" xfId="288" xr:uid="{00000000-0005-0000-0000-00001F010000}"/>
    <cellStyle name="Text Indent B" xfId="289" xr:uid="{00000000-0005-0000-0000-000020010000}"/>
    <cellStyle name="Text Indent C" xfId="290" xr:uid="{00000000-0005-0000-0000-000021010000}"/>
    <cellStyle name="TFCF" xfId="291" xr:uid="{00000000-0005-0000-0000-000022010000}"/>
    <cellStyle name="Tickmark" xfId="292" xr:uid="{00000000-0005-0000-0000-000023010000}"/>
    <cellStyle name="Title" xfId="293" xr:uid="{00000000-0005-0000-0000-000024010000}"/>
    <cellStyle name="Total" xfId="294" xr:uid="{00000000-0005-0000-0000-000025010000}"/>
    <cellStyle name="Warning Text" xfId="295" xr:uid="{00000000-0005-0000-0000-000026010000}"/>
    <cellStyle name="White" xfId="296" xr:uid="{00000000-0005-0000-0000-000027010000}"/>
    <cellStyle name="Акцент1 2" xfId="297" xr:uid="{00000000-0005-0000-0000-000028010000}"/>
    <cellStyle name="Акцент1 3" xfId="298" xr:uid="{00000000-0005-0000-0000-000029010000}"/>
    <cellStyle name="Акцент2 2" xfId="299" xr:uid="{00000000-0005-0000-0000-00002A010000}"/>
    <cellStyle name="Акцент2 3" xfId="300" xr:uid="{00000000-0005-0000-0000-00002B010000}"/>
    <cellStyle name="Акцент3 2" xfId="301" xr:uid="{00000000-0005-0000-0000-00002C010000}"/>
    <cellStyle name="Акцент3 3" xfId="302" xr:uid="{00000000-0005-0000-0000-00002D010000}"/>
    <cellStyle name="Акцент4 2" xfId="303" xr:uid="{00000000-0005-0000-0000-00002E010000}"/>
    <cellStyle name="Акцент4 3" xfId="304" xr:uid="{00000000-0005-0000-0000-00002F010000}"/>
    <cellStyle name="Акцент5 2" xfId="305" xr:uid="{00000000-0005-0000-0000-000030010000}"/>
    <cellStyle name="Акцент5 3" xfId="306" xr:uid="{00000000-0005-0000-0000-000031010000}"/>
    <cellStyle name="Акцент6 2" xfId="307" xr:uid="{00000000-0005-0000-0000-000032010000}"/>
    <cellStyle name="Акцент6 3" xfId="308" xr:uid="{00000000-0005-0000-0000-000033010000}"/>
    <cellStyle name="Беззащитный" xfId="309" xr:uid="{00000000-0005-0000-0000-000034010000}"/>
    <cellStyle name="Ввод  2" xfId="310" xr:uid="{00000000-0005-0000-0000-000035010000}"/>
    <cellStyle name="Ввод  3" xfId="311" xr:uid="{00000000-0005-0000-0000-000036010000}"/>
    <cellStyle name="Вывод 2" xfId="312" xr:uid="{00000000-0005-0000-0000-000037010000}"/>
    <cellStyle name="Вывод 3" xfId="313" xr:uid="{00000000-0005-0000-0000-000038010000}"/>
    <cellStyle name="Вычисление 2" xfId="314" xr:uid="{00000000-0005-0000-0000-000039010000}"/>
    <cellStyle name="Вычисление 3" xfId="315" xr:uid="{00000000-0005-0000-0000-00003A010000}"/>
    <cellStyle name="Гиперссылка 2" xfId="316" xr:uid="{00000000-0005-0000-0000-00003B010000}"/>
    <cellStyle name="Гиперссылка 3" xfId="317" xr:uid="{00000000-0005-0000-0000-00003C010000}"/>
    <cellStyle name="Гиперссылка 4" xfId="318" xr:uid="{00000000-0005-0000-0000-00003D010000}"/>
    <cellStyle name="Гиперссылка 5" xfId="319" xr:uid="{00000000-0005-0000-0000-00003E010000}"/>
    <cellStyle name="Группа" xfId="320" xr:uid="{00000000-0005-0000-0000-00003F010000}"/>
    <cellStyle name="Дата" xfId="321" xr:uid="{00000000-0005-0000-0000-000040010000}"/>
    <cellStyle name="Денежный 2" xfId="322" xr:uid="{00000000-0005-0000-0000-000041010000}"/>
    <cellStyle name="Денежный 3" xfId="323" xr:uid="{00000000-0005-0000-0000-000042010000}"/>
    <cellStyle name="Заголовок 1 2" xfId="324" xr:uid="{00000000-0005-0000-0000-000043010000}"/>
    <cellStyle name="Заголовок 1 3" xfId="325" xr:uid="{00000000-0005-0000-0000-000044010000}"/>
    <cellStyle name="Заголовок 2 2" xfId="326" xr:uid="{00000000-0005-0000-0000-000045010000}"/>
    <cellStyle name="Заголовок 2 3" xfId="327" xr:uid="{00000000-0005-0000-0000-000046010000}"/>
    <cellStyle name="Заголовок 3 2" xfId="328" xr:uid="{00000000-0005-0000-0000-000047010000}"/>
    <cellStyle name="Заголовок 3 3" xfId="329" xr:uid="{00000000-0005-0000-0000-000048010000}"/>
    <cellStyle name="Заголовок 4 2" xfId="330" xr:uid="{00000000-0005-0000-0000-000049010000}"/>
    <cellStyle name="Заголовок 4 3" xfId="331" xr:uid="{00000000-0005-0000-0000-00004A010000}"/>
    <cellStyle name="Защитный" xfId="332" xr:uid="{00000000-0005-0000-0000-00004B010000}"/>
    <cellStyle name="Звезды" xfId="333" xr:uid="{00000000-0005-0000-0000-00004C010000}"/>
    <cellStyle name="Итог 2" xfId="334" xr:uid="{00000000-0005-0000-0000-00004D010000}"/>
    <cellStyle name="Итог 3" xfId="335" xr:uid="{00000000-0005-0000-0000-00004E010000}"/>
    <cellStyle name="КАНДАГАЧ тел3-33-96" xfId="336" xr:uid="{00000000-0005-0000-0000-00004F010000}"/>
    <cellStyle name="Компания" xfId="337" xr:uid="{00000000-0005-0000-0000-000050010000}"/>
    <cellStyle name="Контрольная ячейка 2" xfId="338" xr:uid="{00000000-0005-0000-0000-000051010000}"/>
    <cellStyle name="Контрольная ячейка 3" xfId="339" xr:uid="{00000000-0005-0000-0000-000052010000}"/>
    <cellStyle name="Мой" xfId="340" xr:uid="{00000000-0005-0000-0000-000053010000}"/>
    <cellStyle name="Название 2" xfId="341" xr:uid="{00000000-0005-0000-0000-000054010000}"/>
    <cellStyle name="Название 3" xfId="342" xr:uid="{00000000-0005-0000-0000-000055010000}"/>
    <cellStyle name="Нейтральный 2" xfId="343" xr:uid="{00000000-0005-0000-0000-000056010000}"/>
    <cellStyle name="Нейтральный 3" xfId="344" xr:uid="{00000000-0005-0000-0000-000057010000}"/>
    <cellStyle name="Обычный" xfId="0" builtinId="0"/>
    <cellStyle name="Обычный 10" xfId="345" xr:uid="{00000000-0005-0000-0000-000059010000}"/>
    <cellStyle name="Обычный 10 2" xfId="346" xr:uid="{00000000-0005-0000-0000-00005A010000}"/>
    <cellStyle name="Обычный 11" xfId="347" xr:uid="{00000000-0005-0000-0000-00005B010000}"/>
    <cellStyle name="Обычный 11 2" xfId="348" xr:uid="{00000000-0005-0000-0000-00005C010000}"/>
    <cellStyle name="Обычный 11 2 2" xfId="349" xr:uid="{00000000-0005-0000-0000-00005D010000}"/>
    <cellStyle name="Обычный 11 3" xfId="350" xr:uid="{00000000-0005-0000-0000-00005E010000}"/>
    <cellStyle name="Обычный 12" xfId="351" xr:uid="{00000000-0005-0000-0000-00005F010000}"/>
    <cellStyle name="Обычный 12 2" xfId="352" xr:uid="{00000000-0005-0000-0000-000060010000}"/>
    <cellStyle name="Обычный 12 3" xfId="353" xr:uid="{00000000-0005-0000-0000-000061010000}"/>
    <cellStyle name="Обычный 13" xfId="354" xr:uid="{00000000-0005-0000-0000-000062010000}"/>
    <cellStyle name="Обычный 13 2" xfId="355" xr:uid="{00000000-0005-0000-0000-000063010000}"/>
    <cellStyle name="Обычный 14" xfId="356" xr:uid="{00000000-0005-0000-0000-000064010000}"/>
    <cellStyle name="Обычный 15" xfId="357" xr:uid="{00000000-0005-0000-0000-000065010000}"/>
    <cellStyle name="Обычный 16" xfId="358" xr:uid="{00000000-0005-0000-0000-000066010000}"/>
    <cellStyle name="Обычный 17" xfId="359" xr:uid="{00000000-0005-0000-0000-000067010000}"/>
    <cellStyle name="Обычный 18" xfId="360" xr:uid="{00000000-0005-0000-0000-000068010000}"/>
    <cellStyle name="Обычный 19" xfId="361" xr:uid="{00000000-0005-0000-0000-000069010000}"/>
    <cellStyle name="Обычный 2" xfId="362" xr:uid="{00000000-0005-0000-0000-00006A010000}"/>
    <cellStyle name="Обычный 2 10" xfId="363" xr:uid="{00000000-0005-0000-0000-00006B010000}"/>
    <cellStyle name="Обычный 2 2" xfId="364" xr:uid="{00000000-0005-0000-0000-00006C010000}"/>
    <cellStyle name="Обычный 2 2 10" xfId="365" xr:uid="{00000000-0005-0000-0000-00006D010000}"/>
    <cellStyle name="Обычный 2 2 2" xfId="366" xr:uid="{00000000-0005-0000-0000-00006E010000}"/>
    <cellStyle name="Обычный 2 2 2 2" xfId="367" xr:uid="{00000000-0005-0000-0000-00006F010000}"/>
    <cellStyle name="Обычный 2 2 2 2 2" xfId="368" xr:uid="{00000000-0005-0000-0000-000070010000}"/>
    <cellStyle name="Обычный 2 2 2 2 3" xfId="369" xr:uid="{00000000-0005-0000-0000-000071010000}"/>
    <cellStyle name="Обычный 2 2 2 2 4" xfId="370" xr:uid="{00000000-0005-0000-0000-000072010000}"/>
    <cellStyle name="Обычный 2 2 2 2 5" xfId="371" xr:uid="{00000000-0005-0000-0000-000073010000}"/>
    <cellStyle name="Обычный 2 2 2 3" xfId="372" xr:uid="{00000000-0005-0000-0000-000074010000}"/>
    <cellStyle name="Обычный 2 2 2 4" xfId="373" xr:uid="{00000000-0005-0000-0000-000075010000}"/>
    <cellStyle name="Обычный 2 2 2 5" xfId="374" xr:uid="{00000000-0005-0000-0000-000076010000}"/>
    <cellStyle name="Обычный 2 2 3" xfId="375" xr:uid="{00000000-0005-0000-0000-000077010000}"/>
    <cellStyle name="Обычный 2 2 4" xfId="376" xr:uid="{00000000-0005-0000-0000-000078010000}"/>
    <cellStyle name="Обычный 2 2 5" xfId="377" xr:uid="{00000000-0005-0000-0000-000079010000}"/>
    <cellStyle name="Обычный 2 3" xfId="378" xr:uid="{00000000-0005-0000-0000-00007A010000}"/>
    <cellStyle name="Обычный 2 3 2" xfId="379" xr:uid="{00000000-0005-0000-0000-00007B010000}"/>
    <cellStyle name="Обычный 2 4" xfId="380" xr:uid="{00000000-0005-0000-0000-00007C010000}"/>
    <cellStyle name="Обычный 2 4 2" xfId="381" xr:uid="{00000000-0005-0000-0000-00007D010000}"/>
    <cellStyle name="Обычный 2 4 2 2" xfId="382" xr:uid="{00000000-0005-0000-0000-00007E010000}"/>
    <cellStyle name="Обычный 2 5" xfId="383" xr:uid="{00000000-0005-0000-0000-00007F010000}"/>
    <cellStyle name="Обычный 2 6" xfId="384" xr:uid="{00000000-0005-0000-0000-000080010000}"/>
    <cellStyle name="Обычный 2 7" xfId="385" xr:uid="{00000000-0005-0000-0000-000081010000}"/>
    <cellStyle name="Обычный 2 8" xfId="386" xr:uid="{00000000-0005-0000-0000-000082010000}"/>
    <cellStyle name="Обычный 2 9" xfId="387" xr:uid="{00000000-0005-0000-0000-000083010000}"/>
    <cellStyle name="Обычный 20" xfId="388" xr:uid="{00000000-0005-0000-0000-000084010000}"/>
    <cellStyle name="Обычный 21" xfId="389" xr:uid="{00000000-0005-0000-0000-000085010000}"/>
    <cellStyle name="Обычный 22" xfId="390" xr:uid="{00000000-0005-0000-0000-000086010000}"/>
    <cellStyle name="Обычный 23" xfId="391" xr:uid="{00000000-0005-0000-0000-000087010000}"/>
    <cellStyle name="Обычный 24" xfId="392" xr:uid="{00000000-0005-0000-0000-000088010000}"/>
    <cellStyle name="Обычный 25" xfId="393" xr:uid="{00000000-0005-0000-0000-000089010000}"/>
    <cellStyle name="Обычный 26" xfId="394" xr:uid="{00000000-0005-0000-0000-00008A010000}"/>
    <cellStyle name="Обычный 27" xfId="395" xr:uid="{00000000-0005-0000-0000-00008B010000}"/>
    <cellStyle name="Обычный 28" xfId="396" xr:uid="{00000000-0005-0000-0000-00008C010000}"/>
    <cellStyle name="Обычный 29" xfId="397" xr:uid="{00000000-0005-0000-0000-00008D010000}"/>
    <cellStyle name="Обычный 3" xfId="398" xr:uid="{00000000-0005-0000-0000-00008E010000}"/>
    <cellStyle name="Обычный 3 2" xfId="399" xr:uid="{00000000-0005-0000-0000-00008F010000}"/>
    <cellStyle name="Обычный 3 2 2" xfId="400" xr:uid="{00000000-0005-0000-0000-000090010000}"/>
    <cellStyle name="Обычный 3 2 2 2" xfId="401" xr:uid="{00000000-0005-0000-0000-000091010000}"/>
    <cellStyle name="Обычный 3 2 2 3" xfId="402" xr:uid="{00000000-0005-0000-0000-000092010000}"/>
    <cellStyle name="Обычный 3 2 2 4" xfId="403" xr:uid="{00000000-0005-0000-0000-000093010000}"/>
    <cellStyle name="Обычный 3 2 2 5" xfId="404" xr:uid="{00000000-0005-0000-0000-000094010000}"/>
    <cellStyle name="Обычный 3 2 3" xfId="405" xr:uid="{00000000-0005-0000-0000-000095010000}"/>
    <cellStyle name="Обычный 3 2 4" xfId="406" xr:uid="{00000000-0005-0000-0000-000096010000}"/>
    <cellStyle name="Обычный 3 2 5" xfId="407" xr:uid="{00000000-0005-0000-0000-000097010000}"/>
    <cellStyle name="Обычный 3 2 6" xfId="408" xr:uid="{00000000-0005-0000-0000-000098010000}"/>
    <cellStyle name="Обычный 3 3" xfId="409" xr:uid="{00000000-0005-0000-0000-000099010000}"/>
    <cellStyle name="Обычный 3 4" xfId="410" xr:uid="{00000000-0005-0000-0000-00009A010000}"/>
    <cellStyle name="Обычный 3 5" xfId="411" xr:uid="{00000000-0005-0000-0000-00009B010000}"/>
    <cellStyle name="Обычный 3 6" xfId="412" xr:uid="{00000000-0005-0000-0000-00009C010000}"/>
    <cellStyle name="Обычный 3 7" xfId="413" xr:uid="{00000000-0005-0000-0000-00009D010000}"/>
    <cellStyle name="Обычный 3 8" xfId="414" xr:uid="{00000000-0005-0000-0000-00009E010000}"/>
    <cellStyle name="Обычный 3 9" xfId="415" xr:uid="{00000000-0005-0000-0000-00009F010000}"/>
    <cellStyle name="Обычный 30" xfId="416" xr:uid="{00000000-0005-0000-0000-0000A0010000}"/>
    <cellStyle name="Обычный 31" xfId="417" xr:uid="{00000000-0005-0000-0000-0000A1010000}"/>
    <cellStyle name="Обычный 32" xfId="418" xr:uid="{00000000-0005-0000-0000-0000A2010000}"/>
    <cellStyle name="Обычный 33" xfId="419" xr:uid="{00000000-0005-0000-0000-0000A3010000}"/>
    <cellStyle name="Обычный 34" xfId="420" xr:uid="{00000000-0005-0000-0000-0000A4010000}"/>
    <cellStyle name="Обычный 35" xfId="421" xr:uid="{00000000-0005-0000-0000-0000A5010000}"/>
    <cellStyle name="Обычный 36" xfId="422" xr:uid="{00000000-0005-0000-0000-0000A6010000}"/>
    <cellStyle name="Обычный 37" xfId="496" xr:uid="{692DA260-73FF-44CD-8942-473035ACF723}"/>
    <cellStyle name="Обычный 4" xfId="423" xr:uid="{00000000-0005-0000-0000-0000A7010000}"/>
    <cellStyle name="Обычный 4 2" xfId="424" xr:uid="{00000000-0005-0000-0000-0000A8010000}"/>
    <cellStyle name="Обычный 4 3" xfId="425" xr:uid="{00000000-0005-0000-0000-0000A9010000}"/>
    <cellStyle name="Обычный 4 4" xfId="426" xr:uid="{00000000-0005-0000-0000-0000AA010000}"/>
    <cellStyle name="Обычный 4 5" xfId="427" xr:uid="{00000000-0005-0000-0000-0000AB010000}"/>
    <cellStyle name="Обычный 4 6" xfId="428" xr:uid="{00000000-0005-0000-0000-0000AC010000}"/>
    <cellStyle name="Обычный 5" xfId="429" xr:uid="{00000000-0005-0000-0000-0000AD010000}"/>
    <cellStyle name="Обычный 5 2" xfId="430" xr:uid="{00000000-0005-0000-0000-0000AE010000}"/>
    <cellStyle name="Обычный 5 3" xfId="431" xr:uid="{00000000-0005-0000-0000-0000AF010000}"/>
    <cellStyle name="Обычный 5 4" xfId="432" xr:uid="{00000000-0005-0000-0000-0000B0010000}"/>
    <cellStyle name="Обычный 5 5" xfId="433" xr:uid="{00000000-0005-0000-0000-0000B1010000}"/>
    <cellStyle name="Обычный 6" xfId="434" xr:uid="{00000000-0005-0000-0000-0000B2010000}"/>
    <cellStyle name="Обычный 6 2" xfId="435" xr:uid="{00000000-0005-0000-0000-0000B3010000}"/>
    <cellStyle name="Обычный 6 3" xfId="436" xr:uid="{00000000-0005-0000-0000-0000B4010000}"/>
    <cellStyle name="Обычный 6 4" xfId="437" xr:uid="{00000000-0005-0000-0000-0000B5010000}"/>
    <cellStyle name="Обычный 6 5" xfId="438" xr:uid="{00000000-0005-0000-0000-0000B6010000}"/>
    <cellStyle name="Обычный 7" xfId="439" xr:uid="{00000000-0005-0000-0000-0000B7010000}"/>
    <cellStyle name="Обычный 7 2" xfId="440" xr:uid="{00000000-0005-0000-0000-0000B8010000}"/>
    <cellStyle name="Обычный 8" xfId="441" xr:uid="{00000000-0005-0000-0000-0000B9010000}"/>
    <cellStyle name="Обычный 9" xfId="442" xr:uid="{00000000-0005-0000-0000-0000BA010000}"/>
    <cellStyle name="Обычный 9 2" xfId="443" xr:uid="{00000000-0005-0000-0000-0000BB010000}"/>
    <cellStyle name="Обычный 9 2 2" xfId="444" xr:uid="{00000000-0005-0000-0000-0000BC010000}"/>
    <cellStyle name="Обычный 9 3" xfId="445" xr:uid="{00000000-0005-0000-0000-0000BD010000}"/>
    <cellStyle name="Плохой 2" xfId="446" xr:uid="{00000000-0005-0000-0000-0000CA010000}"/>
    <cellStyle name="Плохой 3" xfId="447" xr:uid="{00000000-0005-0000-0000-0000CB010000}"/>
    <cellStyle name="Пояснение 2" xfId="448" xr:uid="{00000000-0005-0000-0000-0000CC010000}"/>
    <cellStyle name="Пояснение 3" xfId="449" xr:uid="{00000000-0005-0000-0000-0000CD010000}"/>
    <cellStyle name="Примечание 2" xfId="450" xr:uid="{00000000-0005-0000-0000-0000CE010000}"/>
    <cellStyle name="Примечание 3" xfId="451" xr:uid="{00000000-0005-0000-0000-0000CF010000}"/>
    <cellStyle name="Процентный 2" xfId="452" xr:uid="{00000000-0005-0000-0000-0000D0010000}"/>
    <cellStyle name="Процентный 2 2" xfId="453" xr:uid="{00000000-0005-0000-0000-0000D1010000}"/>
    <cellStyle name="Процентный 2 3" xfId="454" xr:uid="{00000000-0005-0000-0000-0000D2010000}"/>
    <cellStyle name="Процентный 2 4" xfId="455" xr:uid="{00000000-0005-0000-0000-0000D3010000}"/>
    <cellStyle name="Процентный 2 5" xfId="456" xr:uid="{00000000-0005-0000-0000-0000D4010000}"/>
    <cellStyle name="Процентный 3" xfId="457" xr:uid="{00000000-0005-0000-0000-0000D5010000}"/>
    <cellStyle name="Связанная ячейка 2" xfId="458" xr:uid="{00000000-0005-0000-0000-0000D6010000}"/>
    <cellStyle name="Связанная ячейка 3" xfId="459" xr:uid="{00000000-0005-0000-0000-0000D7010000}"/>
    <cellStyle name="Стиль 1" xfId="460" xr:uid="{00000000-0005-0000-0000-0000D8010000}"/>
    <cellStyle name="Стиль 1 2" xfId="461" xr:uid="{00000000-0005-0000-0000-0000D9010000}"/>
    <cellStyle name="Стиль 1 3" xfId="462" xr:uid="{00000000-0005-0000-0000-0000DA010000}"/>
    <cellStyle name="Стиль 2" xfId="463" xr:uid="{00000000-0005-0000-0000-0000DB010000}"/>
    <cellStyle name="Стиль 3" xfId="464" xr:uid="{00000000-0005-0000-0000-0000DC010000}"/>
    <cellStyle name="Стиль 4" xfId="465" xr:uid="{00000000-0005-0000-0000-0000DD010000}"/>
    <cellStyle name="Стиль 5" xfId="466" xr:uid="{00000000-0005-0000-0000-0000DE010000}"/>
    <cellStyle name="Стиль 6" xfId="467" xr:uid="{00000000-0005-0000-0000-0000DF010000}"/>
    <cellStyle name="Стиль_названий" xfId="468" xr:uid="{00000000-0005-0000-0000-0000E0010000}"/>
    <cellStyle name="Текст предупреждения 2" xfId="469" xr:uid="{00000000-0005-0000-0000-0000E1010000}"/>
    <cellStyle name="Текст предупреждения 3" xfId="470" xr:uid="{00000000-0005-0000-0000-0000E2010000}"/>
    <cellStyle name="Тысячи [0]" xfId="471" xr:uid="{00000000-0005-0000-0000-0000E3010000}"/>
    <cellStyle name="Тысячи_010SN05" xfId="472" xr:uid="{00000000-0005-0000-0000-0000E4010000}"/>
    <cellStyle name="Финансовый" xfId="473" builtinId="3"/>
    <cellStyle name="Финансовый [0] 2" xfId="474" xr:uid="{00000000-0005-0000-0000-0000E6010000}"/>
    <cellStyle name="Финансовый 10" xfId="475" xr:uid="{00000000-0005-0000-0000-0000E7010000}"/>
    <cellStyle name="Финансовый 10 2" xfId="476" xr:uid="{00000000-0005-0000-0000-0000E8010000}"/>
    <cellStyle name="Финансовый 10 3" xfId="477" xr:uid="{00000000-0005-0000-0000-0000E9010000}"/>
    <cellStyle name="Финансовый 10 4" xfId="478" xr:uid="{00000000-0005-0000-0000-0000EA010000}"/>
    <cellStyle name="Финансовый 2" xfId="479" xr:uid="{00000000-0005-0000-0000-0000EB010000}"/>
    <cellStyle name="Финансовый 2 2" xfId="480" xr:uid="{00000000-0005-0000-0000-0000EC010000}"/>
    <cellStyle name="Финансовый 2 3" xfId="481" xr:uid="{00000000-0005-0000-0000-0000ED010000}"/>
    <cellStyle name="Финансовый 2 4" xfId="482" xr:uid="{00000000-0005-0000-0000-0000EE010000}"/>
    <cellStyle name="Финансовый 2 5" xfId="483" xr:uid="{00000000-0005-0000-0000-0000EF010000}"/>
    <cellStyle name="Финансовый 2 6" xfId="484" xr:uid="{00000000-0005-0000-0000-0000F0010000}"/>
    <cellStyle name="Финансовый 3" xfId="485" xr:uid="{00000000-0005-0000-0000-0000F1010000}"/>
    <cellStyle name="Финансовый 4" xfId="486" xr:uid="{00000000-0005-0000-0000-0000F2010000}"/>
    <cellStyle name="Финансовый 5" xfId="487" xr:uid="{00000000-0005-0000-0000-0000F3010000}"/>
    <cellStyle name="Финансовый 6" xfId="488" xr:uid="{00000000-0005-0000-0000-0000F4010000}"/>
    <cellStyle name="Финансовый 7" xfId="489" xr:uid="{00000000-0005-0000-0000-0000F5010000}"/>
    <cellStyle name="Финансовый 8" xfId="490" xr:uid="{00000000-0005-0000-0000-0000F6010000}"/>
    <cellStyle name="Финансовый 9" xfId="491" xr:uid="{00000000-0005-0000-0000-0000F7010000}"/>
    <cellStyle name="Хороший 2" xfId="492" xr:uid="{00000000-0005-0000-0000-0000F8010000}"/>
    <cellStyle name="Хороший 3" xfId="493" xr:uid="{00000000-0005-0000-0000-0000F9010000}"/>
    <cellStyle name="Цена" xfId="494" xr:uid="{00000000-0005-0000-0000-0000FA010000}"/>
    <cellStyle name="Џђћ–…ќ’ќ›‰" xfId="495" xr:uid="{00000000-0005-0000-0000-0000FB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view="pageBreakPreview" topLeftCell="A16" zoomScaleNormal="100" zoomScaleSheetLayoutView="100" workbookViewId="0">
      <selection activeCell="D37" sqref="D37"/>
    </sheetView>
  </sheetViews>
  <sheetFormatPr defaultColWidth="9.140625" defaultRowHeight="15"/>
  <cols>
    <col min="1" max="1" width="37" style="8" customWidth="1"/>
    <col min="2" max="2" width="15.7109375" style="8" hidden="1" customWidth="1"/>
    <col min="3" max="3" width="19.140625" style="9" customWidth="1"/>
    <col min="4" max="4" width="20.5703125" style="9" customWidth="1"/>
    <col min="5" max="5" width="9.140625" style="8"/>
    <col min="6" max="6" width="12" style="8" customWidth="1"/>
    <col min="7" max="16384" width="9.140625" style="8"/>
  </cols>
  <sheetData>
    <row r="1" spans="1:6">
      <c r="A1" s="7" t="s">
        <v>29</v>
      </c>
      <c r="B1" s="7"/>
      <c r="C1" s="7"/>
      <c r="D1" s="27"/>
      <c r="E1" s="7"/>
    </row>
    <row r="2" spans="1:6" ht="9" customHeight="1">
      <c r="A2" s="7"/>
      <c r="B2" s="7"/>
      <c r="C2" s="7"/>
      <c r="D2" s="7"/>
      <c r="E2" s="7"/>
    </row>
    <row r="3" spans="1:6">
      <c r="A3" s="108" t="s">
        <v>20</v>
      </c>
      <c r="B3" s="108"/>
      <c r="C3" s="108"/>
      <c r="D3" s="108"/>
    </row>
    <row r="4" spans="1:6">
      <c r="A4" s="109" t="s">
        <v>158</v>
      </c>
      <c r="B4" s="109"/>
      <c r="C4" s="109"/>
      <c r="D4" s="109"/>
    </row>
    <row r="5" spans="1:6" ht="8.25" customHeight="1"/>
    <row r="6" spans="1:6" ht="26.25">
      <c r="A6" s="59" t="s">
        <v>6</v>
      </c>
      <c r="B6" s="60" t="s">
        <v>7</v>
      </c>
      <c r="C6" s="61" t="s">
        <v>157</v>
      </c>
      <c r="D6" s="61" t="s">
        <v>149</v>
      </c>
    </row>
    <row r="7" spans="1:6">
      <c r="A7" s="11"/>
      <c r="B7" s="29"/>
      <c r="C7" s="35"/>
      <c r="D7" s="58"/>
    </row>
    <row r="8" spans="1:6">
      <c r="A8" s="11" t="s">
        <v>8</v>
      </c>
      <c r="B8" s="6"/>
      <c r="C8" s="36"/>
      <c r="D8" s="37"/>
    </row>
    <row r="9" spans="1:6">
      <c r="A9" s="11" t="s">
        <v>0</v>
      </c>
      <c r="B9" s="12"/>
      <c r="C9" s="36"/>
      <c r="D9" s="37"/>
    </row>
    <row r="10" spans="1:6">
      <c r="A10" s="13" t="s">
        <v>1</v>
      </c>
      <c r="B10" s="6">
        <v>1</v>
      </c>
      <c r="C10" s="38">
        <f>(12373995382.55+1838887957.98)/1000</f>
        <v>14212883.340529999</v>
      </c>
      <c r="D10" s="37">
        <f>(12744206480.2+1811709496.37)/1000</f>
        <v>14555915.976569999</v>
      </c>
      <c r="F10" s="84"/>
    </row>
    <row r="11" spans="1:6">
      <c r="A11" s="13" t="s">
        <v>2</v>
      </c>
      <c r="B11" s="105"/>
      <c r="C11" s="38">
        <f>51625002.92/1000</f>
        <v>51625.002919999999</v>
      </c>
      <c r="D11" s="37">
        <f>61554326.9/1000</f>
        <v>61554.3269</v>
      </c>
    </row>
    <row r="12" spans="1:6">
      <c r="A12" s="13" t="s">
        <v>22</v>
      </c>
      <c r="B12" s="106">
        <v>6</v>
      </c>
      <c r="C12" s="38">
        <f>(82620985.42+1016152414.43)/1000</f>
        <v>1098773.3998499999</v>
      </c>
      <c r="D12" s="37">
        <f>(10237860.23+1016152414.43)/1000</f>
        <v>1026390.27466</v>
      </c>
    </row>
    <row r="13" spans="1:6" ht="26.25">
      <c r="A13" s="13" t="s">
        <v>23</v>
      </c>
      <c r="B13" s="105"/>
      <c r="C13" s="38">
        <v>0</v>
      </c>
      <c r="D13" s="37">
        <v>0</v>
      </c>
    </row>
    <row r="14" spans="1:6">
      <c r="A14" s="13" t="s">
        <v>3</v>
      </c>
      <c r="B14" s="105"/>
      <c r="C14" s="38">
        <v>31</v>
      </c>
      <c r="D14" s="37">
        <f>49923.46/1000</f>
        <v>49.923459999999999</v>
      </c>
    </row>
    <row r="15" spans="1:6">
      <c r="A15" s="13" t="s">
        <v>159</v>
      </c>
      <c r="B15" s="105"/>
      <c r="C15" s="38">
        <f>43023616.6/1000</f>
        <v>43023.616600000001</v>
      </c>
      <c r="D15" s="37">
        <v>0</v>
      </c>
    </row>
    <row r="16" spans="1:6">
      <c r="A16" s="13" t="s">
        <v>24</v>
      </c>
      <c r="B16" s="105"/>
      <c r="C16" s="38">
        <f>53961578.01/1000</f>
        <v>53961.578009999997</v>
      </c>
      <c r="D16" s="37">
        <f>53961578.01/1000</f>
        <v>53961.578009999997</v>
      </c>
    </row>
    <row r="17" spans="1:4">
      <c r="A17" s="30" t="s">
        <v>35</v>
      </c>
      <c r="B17" s="31"/>
      <c r="C17" s="41">
        <f>SUM(C10:C16)</f>
        <v>15460297.937909998</v>
      </c>
      <c r="D17" s="42">
        <f>SUM(D10:D16)</f>
        <v>15697872.079599999</v>
      </c>
    </row>
    <row r="18" spans="1:4">
      <c r="A18" s="13"/>
      <c r="B18" s="16"/>
      <c r="C18" s="38"/>
      <c r="D18" s="40"/>
    </row>
    <row r="19" spans="1:4">
      <c r="A19" s="11" t="s">
        <v>25</v>
      </c>
      <c r="B19" s="12"/>
      <c r="C19" s="38"/>
      <c r="D19" s="37"/>
    </row>
    <row r="20" spans="1:4">
      <c r="A20" s="13" t="s">
        <v>24</v>
      </c>
      <c r="B20" s="106">
        <v>3</v>
      </c>
      <c r="C20" s="38">
        <f>2956918.15/1000</f>
        <v>2956.91815</v>
      </c>
      <c r="D20" s="37">
        <f>992585.86/1000</f>
        <v>992.58586000000003</v>
      </c>
    </row>
    <row r="21" spans="1:4">
      <c r="A21" s="13" t="s">
        <v>26</v>
      </c>
      <c r="B21" s="106">
        <v>5</v>
      </c>
      <c r="C21" s="38">
        <f>2232067.54/1000</f>
        <v>2232.06754</v>
      </c>
      <c r="D21" s="37">
        <f>1974965.4/1000</f>
        <v>1974.9653999999998</v>
      </c>
    </row>
    <row r="22" spans="1:4">
      <c r="A22" s="13" t="s">
        <v>27</v>
      </c>
      <c r="B22" s="106">
        <v>2</v>
      </c>
      <c r="C22" s="38">
        <f>(122302189.89-155129)/1000</f>
        <v>122147.06088999999</v>
      </c>
      <c r="D22" s="37">
        <f>(92784000-155129)/1000</f>
        <v>92628.870999999999</v>
      </c>
    </row>
    <row r="23" spans="1:4">
      <c r="A23" s="13" t="s">
        <v>9</v>
      </c>
      <c r="B23" s="106">
        <v>2</v>
      </c>
      <c r="C23" s="38"/>
      <c r="D23" s="37">
        <f>2864776.97/1000</f>
        <v>2864.7769700000003</v>
      </c>
    </row>
    <row r="24" spans="1:4">
      <c r="A24" s="13" t="s">
        <v>28</v>
      </c>
      <c r="B24" s="106">
        <v>4</v>
      </c>
      <c r="C24" s="38">
        <f>(54742748.88+50400000)/1000</f>
        <v>105142.74888</v>
      </c>
      <c r="D24" s="37">
        <f>(338930201.08+70560000)/1000</f>
        <v>409490.20107999997</v>
      </c>
    </row>
    <row r="25" spans="1:4">
      <c r="A25" s="30" t="s">
        <v>34</v>
      </c>
      <c r="B25" s="31"/>
      <c r="C25" s="41">
        <f>SUM(C20:C24)</f>
        <v>232478.79545999999</v>
      </c>
      <c r="D25" s="42">
        <f>SUM(D20:D24)</f>
        <v>507951.40030999994</v>
      </c>
    </row>
    <row r="26" spans="1:4" ht="15.75" thickBot="1">
      <c r="A26" s="33" t="s">
        <v>36</v>
      </c>
      <c r="B26" s="34"/>
      <c r="C26" s="43">
        <f>C17+C25</f>
        <v>15692776.733369999</v>
      </c>
      <c r="D26" s="44">
        <f>D17+D25</f>
        <v>16205823.479909999</v>
      </c>
    </row>
    <row r="27" spans="1:4">
      <c r="A27" s="13"/>
      <c r="B27" s="16"/>
      <c r="C27" s="45"/>
      <c r="D27" s="40"/>
    </row>
    <row r="28" spans="1:4">
      <c r="A28" s="11" t="s">
        <v>10</v>
      </c>
      <c r="B28" s="12"/>
      <c r="C28" s="45"/>
      <c r="D28" s="37"/>
    </row>
    <row r="29" spans="1:4">
      <c r="A29" s="11" t="s">
        <v>11</v>
      </c>
      <c r="B29" s="12"/>
      <c r="C29" s="45"/>
      <c r="D29" s="37"/>
    </row>
    <row r="30" spans="1:4">
      <c r="A30" s="13" t="s">
        <v>12</v>
      </c>
      <c r="B30" s="106">
        <v>7</v>
      </c>
      <c r="C30" s="38">
        <f>10751303405.56/1000</f>
        <v>10751303.40556</v>
      </c>
      <c r="D30" s="37">
        <f>10751303405.56/1000</f>
        <v>10751303.40556</v>
      </c>
    </row>
    <row r="31" spans="1:4">
      <c r="A31" s="14" t="s">
        <v>13</v>
      </c>
      <c r="B31" s="15"/>
      <c r="C31" s="77">
        <f>(3747549318.78-6551416081.65)/1000</f>
        <v>-2803866.7628699993</v>
      </c>
      <c r="D31" s="77">
        <f>(3462085607.97-4504540149.15)/1000</f>
        <v>-1042454.5411799998</v>
      </c>
    </row>
    <row r="32" spans="1:4">
      <c r="A32" s="30" t="s">
        <v>37</v>
      </c>
      <c r="B32" s="31"/>
      <c r="C32" s="41">
        <v>7947436</v>
      </c>
      <c r="D32" s="42">
        <f>SUM(D30:D31)</f>
        <v>9708848.8643800002</v>
      </c>
    </row>
    <row r="33" spans="1:4">
      <c r="A33" s="28"/>
      <c r="B33" s="16"/>
      <c r="C33" s="45"/>
      <c r="D33" s="40"/>
    </row>
    <row r="34" spans="1:4">
      <c r="A34" s="11" t="s">
        <v>4</v>
      </c>
      <c r="B34" s="12"/>
      <c r="C34" s="45"/>
      <c r="D34" s="37"/>
    </row>
    <row r="35" spans="1:4" ht="18.75" customHeight="1">
      <c r="A35" s="18" t="s">
        <v>30</v>
      </c>
      <c r="B35" s="106">
        <v>9</v>
      </c>
      <c r="C35" s="38">
        <f>7262633874.25/1000</f>
        <v>7262633.8742500003</v>
      </c>
      <c r="D35" s="37">
        <f>6301712955.42/1000</f>
        <v>6301712.9554200005</v>
      </c>
    </row>
    <row r="36" spans="1:4" ht="26.25">
      <c r="A36" s="18" t="s">
        <v>31</v>
      </c>
      <c r="B36" s="106">
        <v>10</v>
      </c>
      <c r="C36" s="38">
        <f>4200000/1000</f>
        <v>4200</v>
      </c>
      <c r="D36" s="37">
        <f>4200000/1000</f>
        <v>4200</v>
      </c>
    </row>
    <row r="37" spans="1:4" ht="26.25">
      <c r="A37" s="28" t="s">
        <v>32</v>
      </c>
      <c r="B37" s="107">
        <v>11</v>
      </c>
      <c r="C37" s="39">
        <f>111038520.34/1000</f>
        <v>111038.52034</v>
      </c>
      <c r="D37" s="40">
        <f>105786774.34/1000</f>
        <v>105786.77434</v>
      </c>
    </row>
    <row r="38" spans="1:4">
      <c r="A38" s="30" t="s">
        <v>38</v>
      </c>
      <c r="B38" s="31"/>
      <c r="C38" s="41">
        <f>SUM(C35:C37)</f>
        <v>7377872.3945900006</v>
      </c>
      <c r="D38" s="42">
        <f>SUM(D35:D37)</f>
        <v>6411699.7297600005</v>
      </c>
    </row>
    <row r="39" spans="1:4">
      <c r="A39" s="21" t="s">
        <v>33</v>
      </c>
      <c r="B39" s="16"/>
      <c r="C39" s="46"/>
      <c r="D39" s="47"/>
    </row>
    <row r="40" spans="1:4" ht="15" customHeight="1">
      <c r="A40" s="18" t="s">
        <v>30</v>
      </c>
      <c r="B40" s="105"/>
      <c r="C40" s="38">
        <v>0</v>
      </c>
      <c r="D40" s="37">
        <f>8000000/1000</f>
        <v>8000</v>
      </c>
    </row>
    <row r="41" spans="1:4" s="9" customFormat="1" ht="25.5">
      <c r="A41" s="18" t="s">
        <v>31</v>
      </c>
      <c r="B41" s="106">
        <v>8</v>
      </c>
      <c r="C41" s="38">
        <f>(2887353.27+726033+995162.01+333277638.9+26669830.02)/1000</f>
        <v>364556.01719999994</v>
      </c>
      <c r="D41" s="37">
        <f>(2726536.63+795795+2349195.23+20906081.4+24620393.51)/1000</f>
        <v>51398.001769999995</v>
      </c>
    </row>
    <row r="42" spans="1:4" s="9" customFormat="1" ht="25.5">
      <c r="A42" s="28" t="s">
        <v>32</v>
      </c>
      <c r="B42" s="106">
        <v>8</v>
      </c>
      <c r="C42" s="38">
        <f>2911881/1000</f>
        <v>2911.8809999999999</v>
      </c>
      <c r="D42" s="37">
        <f>25876884/1000</f>
        <v>25876.883999999998</v>
      </c>
    </row>
    <row r="43" spans="1:4" s="9" customFormat="1" ht="12.75">
      <c r="A43" s="30" t="s">
        <v>39</v>
      </c>
      <c r="B43" s="31"/>
      <c r="C43" s="41">
        <f>SUM(C40:C42)</f>
        <v>367467.89819999994</v>
      </c>
      <c r="D43" s="42">
        <f>SUM(D40:D42)</f>
        <v>85274.885769999993</v>
      </c>
    </row>
    <row r="44" spans="1:4" s="9" customFormat="1" ht="12.75">
      <c r="A44" s="78" t="s">
        <v>40</v>
      </c>
      <c r="B44" s="79"/>
      <c r="C44" s="80">
        <f>C38+C43</f>
        <v>7745340.2927900003</v>
      </c>
      <c r="D44" s="81">
        <f>D38+D43</f>
        <v>6496974.6155300001</v>
      </c>
    </row>
    <row r="45" spans="1:4" s="9" customFormat="1" ht="19.5" customHeight="1" thickBot="1">
      <c r="A45" s="33" t="s">
        <v>41</v>
      </c>
      <c r="B45" s="34"/>
      <c r="C45" s="43">
        <f>C32+C44</f>
        <v>15692776.292789999</v>
      </c>
      <c r="D45" s="44">
        <f>D32+D44</f>
        <v>16205823.479910001</v>
      </c>
    </row>
    <row r="46" spans="1:4">
      <c r="C46" s="50"/>
      <c r="D46" s="50"/>
    </row>
    <row r="47" spans="1:4" ht="12" customHeight="1">
      <c r="A47" s="14" t="s">
        <v>19</v>
      </c>
      <c r="B47" s="51"/>
      <c r="C47" s="52"/>
      <c r="D47" s="14" t="s">
        <v>17</v>
      </c>
    </row>
    <row r="48" spans="1:4">
      <c r="A48" s="71" t="s">
        <v>42</v>
      </c>
      <c r="B48" s="71"/>
      <c r="C48" s="72"/>
      <c r="D48" s="71" t="s">
        <v>133</v>
      </c>
    </row>
    <row r="49" spans="1:4">
      <c r="A49" s="73" t="s">
        <v>43</v>
      </c>
      <c r="B49" s="71"/>
      <c r="C49" s="72"/>
      <c r="D49" s="73" t="s">
        <v>18</v>
      </c>
    </row>
  </sheetData>
  <mergeCells count="2"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9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view="pageBreakPreview" zoomScaleNormal="100" zoomScaleSheetLayoutView="100" workbookViewId="0">
      <selection activeCell="J20" sqref="J20"/>
    </sheetView>
  </sheetViews>
  <sheetFormatPr defaultColWidth="9.140625" defaultRowHeight="15"/>
  <cols>
    <col min="1" max="1" width="34.7109375" style="8" customWidth="1"/>
    <col min="2" max="2" width="15.7109375" style="8" hidden="1" customWidth="1"/>
    <col min="3" max="3" width="21.7109375" style="8" customWidth="1"/>
    <col min="4" max="4" width="21" style="8" customWidth="1"/>
    <col min="5" max="16384" width="9.140625" style="8"/>
  </cols>
  <sheetData>
    <row r="1" spans="1:5">
      <c r="A1" s="7" t="s">
        <v>29</v>
      </c>
      <c r="B1" s="7"/>
      <c r="C1" s="7"/>
      <c r="D1" s="27"/>
      <c r="E1" s="7"/>
    </row>
    <row r="2" spans="1:5">
      <c r="A2" s="23"/>
      <c r="B2" s="23"/>
      <c r="C2" s="24"/>
      <c r="D2" s="24"/>
    </row>
    <row r="3" spans="1:5">
      <c r="A3" s="108" t="s">
        <v>21</v>
      </c>
      <c r="B3" s="108"/>
      <c r="C3" s="108"/>
      <c r="D3" s="108"/>
    </row>
    <row r="4" spans="1:5">
      <c r="A4" s="109" t="s">
        <v>155</v>
      </c>
      <c r="B4" s="109"/>
      <c r="C4" s="109"/>
      <c r="D4" s="109"/>
    </row>
    <row r="5" spans="1:5">
      <c r="A5" s="25"/>
      <c r="B5" s="25"/>
      <c r="C5" s="25"/>
      <c r="D5" s="25"/>
    </row>
    <row r="6" spans="1:5" ht="67.5" customHeight="1">
      <c r="A6" s="59" t="s">
        <v>6</v>
      </c>
      <c r="B6" s="60" t="s">
        <v>7</v>
      </c>
      <c r="C6" s="85" t="s">
        <v>155</v>
      </c>
      <c r="D6" s="85" t="s">
        <v>160</v>
      </c>
    </row>
    <row r="7" spans="1:5">
      <c r="A7" s="13"/>
      <c r="B7" s="12"/>
      <c r="C7" s="54"/>
      <c r="D7" s="55"/>
    </row>
    <row r="8" spans="1:5">
      <c r="A8" s="13" t="s">
        <v>47</v>
      </c>
      <c r="B8" s="6">
        <v>15</v>
      </c>
      <c r="C8" s="38">
        <f>-305536981.01/1000</f>
        <v>-305536.98100999999</v>
      </c>
      <c r="D8" s="37">
        <f>-304105089.44/1000</f>
        <v>-304105.08944000001</v>
      </c>
    </row>
    <row r="9" spans="1:5" ht="13.5" customHeight="1">
      <c r="A9" s="13" t="s">
        <v>48</v>
      </c>
      <c r="B9" s="6">
        <v>12</v>
      </c>
      <c r="C9" s="38">
        <f>379699491.65/1000</f>
        <v>379699.49164999998</v>
      </c>
      <c r="D9" s="37">
        <f>494522279.19/1000</f>
        <v>494522.27918999997</v>
      </c>
    </row>
    <row r="10" spans="1:5" ht="13.5" customHeight="1">
      <c r="A10" s="62" t="s">
        <v>49</v>
      </c>
      <c r="B10" s="32">
        <v>13</v>
      </c>
      <c r="C10" s="48">
        <f>-1520535958.66/1000</f>
        <v>-1520535.95866</v>
      </c>
      <c r="D10" s="48">
        <f>-720592254.45/1000</f>
        <v>-720592.25445000001</v>
      </c>
    </row>
    <row r="11" spans="1:5">
      <c r="A11" s="11" t="s">
        <v>50</v>
      </c>
      <c r="B11" s="26"/>
      <c r="C11" s="56">
        <f>SUM(C8:C10)</f>
        <v>-1446373.44802</v>
      </c>
      <c r="D11" s="56">
        <f>SUM(D8:D10)</f>
        <v>-530175.06469999999</v>
      </c>
    </row>
    <row r="12" spans="1:5" ht="8.25" customHeight="1">
      <c r="A12" s="13"/>
      <c r="B12" s="6"/>
      <c r="C12" s="38"/>
      <c r="D12" s="37"/>
    </row>
    <row r="13" spans="1:5">
      <c r="A13" s="13" t="s">
        <v>14</v>
      </c>
      <c r="B13" s="6">
        <v>14</v>
      </c>
      <c r="C13" s="38">
        <f>9086527.52/1000</f>
        <v>9086.5275199999996</v>
      </c>
      <c r="D13" s="37">
        <v>0</v>
      </c>
    </row>
    <row r="14" spans="1:5">
      <c r="A14" s="13" t="s">
        <v>51</v>
      </c>
      <c r="B14" s="6"/>
      <c r="C14" s="38">
        <f>-609589012/1000</f>
        <v>-609589.01199999999</v>
      </c>
      <c r="D14" s="37">
        <v>0</v>
      </c>
    </row>
    <row r="15" spans="1:5" ht="8.25" customHeight="1">
      <c r="A15" s="13"/>
      <c r="B15" s="6"/>
      <c r="C15" s="38"/>
      <c r="D15" s="37"/>
    </row>
    <row r="16" spans="1:5">
      <c r="A16" s="11" t="s">
        <v>55</v>
      </c>
      <c r="B16" s="6"/>
      <c r="C16" s="38"/>
      <c r="D16" s="37"/>
    </row>
    <row r="17" spans="1:4">
      <c r="A17" s="11" t="s">
        <v>52</v>
      </c>
      <c r="B17" s="26"/>
      <c r="C17" s="56">
        <f>SUM(C11:C15)</f>
        <v>-2046875.9325000001</v>
      </c>
      <c r="D17" s="56">
        <f>D11</f>
        <v>-530175.06469999999</v>
      </c>
    </row>
    <row r="18" spans="1:4" ht="8.25" customHeight="1">
      <c r="A18" s="13"/>
      <c r="B18" s="6"/>
      <c r="C18" s="56"/>
      <c r="D18" s="36"/>
    </row>
    <row r="19" spans="1:4">
      <c r="A19" s="62" t="s">
        <v>15</v>
      </c>
      <c r="B19" s="32"/>
      <c r="C19" s="48">
        <v>0</v>
      </c>
      <c r="D19" s="48">
        <v>0</v>
      </c>
    </row>
    <row r="20" spans="1:4">
      <c r="A20" s="63" t="s">
        <v>73</v>
      </c>
      <c r="B20" s="60"/>
      <c r="C20" s="64">
        <f>C17</f>
        <v>-2046875.9325000001</v>
      </c>
      <c r="D20" s="64">
        <f>D17</f>
        <v>-530175.06469999999</v>
      </c>
    </row>
    <row r="21" spans="1:4" ht="15.75" thickBot="1">
      <c r="A21" s="20" t="s">
        <v>74</v>
      </c>
      <c r="B21" s="10"/>
      <c r="C21" s="57">
        <f>C20</f>
        <v>-2046875.9325000001</v>
      </c>
      <c r="D21" s="57">
        <f>D20</f>
        <v>-530175.06469999999</v>
      </c>
    </row>
    <row r="22" spans="1:4" ht="10.5" customHeight="1">
      <c r="A22" s="11"/>
      <c r="B22" s="26"/>
      <c r="C22" s="36"/>
      <c r="D22" s="36"/>
    </row>
    <row r="23" spans="1:4">
      <c r="A23" s="11" t="s">
        <v>53</v>
      </c>
      <c r="B23" s="26"/>
      <c r="C23" s="36"/>
      <c r="D23" s="36"/>
    </row>
    <row r="24" spans="1:4" ht="26.25">
      <c r="A24" s="62" t="s">
        <v>54</v>
      </c>
      <c r="B24" s="32"/>
      <c r="C24" s="87">
        <f>('ОФП '!C26-'ОФП '!C14-'ОФП '!C15-'ОФП '!C44)/120001</f>
        <v>65.86929962233647</v>
      </c>
      <c r="D24" s="83">
        <f>('ОФП '!D26-'ОФП '!D14-'ОФП '!D44)/12001</f>
        <v>808.99916181318213</v>
      </c>
    </row>
    <row r="26" spans="1:4">
      <c r="A26" s="53"/>
      <c r="B26" s="53"/>
      <c r="C26" s="53"/>
      <c r="D26" s="53"/>
    </row>
    <row r="27" spans="1:4">
      <c r="A27" s="14" t="s">
        <v>19</v>
      </c>
      <c r="B27" s="51"/>
      <c r="C27" s="52"/>
      <c r="D27" s="14" t="s">
        <v>17</v>
      </c>
    </row>
    <row r="28" spans="1:4">
      <c r="A28" s="71" t="s">
        <v>42</v>
      </c>
      <c r="B28" s="71"/>
      <c r="C28" s="72"/>
      <c r="D28" s="71" t="s">
        <v>134</v>
      </c>
    </row>
    <row r="29" spans="1:4">
      <c r="A29" s="73" t="s">
        <v>43</v>
      </c>
      <c r="B29" s="71"/>
      <c r="C29" s="72"/>
      <c r="D29" s="73" t="s">
        <v>18</v>
      </c>
    </row>
  </sheetData>
  <mergeCells count="2"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"/>
  <sheetViews>
    <sheetView view="pageBreakPreview" zoomScaleNormal="100" zoomScaleSheetLayoutView="100" workbookViewId="0">
      <selection activeCell="F20" sqref="F20"/>
    </sheetView>
  </sheetViews>
  <sheetFormatPr defaultColWidth="9.140625" defaultRowHeight="12.75"/>
  <cols>
    <col min="1" max="1" width="31.42578125" style="5" customWidth="1"/>
    <col min="2" max="2" width="5.85546875" style="5" hidden="1" customWidth="1"/>
    <col min="3" max="3" width="15.7109375" style="5" customWidth="1"/>
    <col min="4" max="4" width="17.5703125" style="5" customWidth="1"/>
    <col min="5" max="5" width="17" style="5" customWidth="1"/>
    <col min="6" max="6" width="14.5703125" style="5" customWidth="1"/>
    <col min="7" max="16384" width="9.140625" style="5"/>
  </cols>
  <sheetData>
    <row r="1" spans="1:6" s="8" customFormat="1" ht="15">
      <c r="A1" s="7" t="str">
        <f>'ОСД '!A1</f>
        <v xml:space="preserve">АО "TIN ONE MINING" </v>
      </c>
      <c r="B1" s="7"/>
      <c r="C1" s="7"/>
      <c r="D1" s="7"/>
      <c r="E1" s="27"/>
    </row>
    <row r="2" spans="1:6">
      <c r="A2" s="1"/>
      <c r="B2" s="2"/>
      <c r="C2" s="2"/>
      <c r="D2" s="3"/>
      <c r="E2" s="1"/>
    </row>
    <row r="3" spans="1:6" ht="15">
      <c r="A3" s="110" t="s">
        <v>5</v>
      </c>
      <c r="B3" s="110"/>
      <c r="C3" s="110"/>
      <c r="D3" s="110"/>
      <c r="E3" s="111"/>
    </row>
    <row r="4" spans="1:6" customFormat="1" ht="15">
      <c r="A4" s="109" t="s">
        <v>155</v>
      </c>
      <c r="B4" s="109"/>
      <c r="C4" s="109"/>
      <c r="D4" s="112"/>
      <c r="E4" s="112"/>
    </row>
    <row r="5" spans="1:6">
      <c r="A5" s="19"/>
      <c r="B5" s="19"/>
      <c r="C5" s="19"/>
      <c r="D5" s="19"/>
      <c r="E5" s="4"/>
    </row>
    <row r="6" spans="1:6" ht="26.25" thickBot="1">
      <c r="A6" s="74" t="s">
        <v>6</v>
      </c>
      <c r="B6" s="10" t="s">
        <v>7</v>
      </c>
      <c r="C6" s="75" t="s">
        <v>12</v>
      </c>
      <c r="D6" s="75" t="s">
        <v>13</v>
      </c>
      <c r="E6" s="75" t="s">
        <v>16</v>
      </c>
    </row>
    <row r="7" spans="1:6">
      <c r="A7" s="21"/>
      <c r="B7" s="15"/>
      <c r="C7" s="65"/>
      <c r="D7" s="65"/>
      <c r="E7" s="40"/>
    </row>
    <row r="8" spans="1:6">
      <c r="A8" s="63" t="s">
        <v>129</v>
      </c>
      <c r="B8" s="60"/>
      <c r="C8" s="66">
        <v>10751303</v>
      </c>
      <c r="D8" s="82">
        <v>-1301958</v>
      </c>
      <c r="E8" s="66">
        <f>SUM(C8:D8)</f>
        <v>9449345</v>
      </c>
    </row>
    <row r="9" spans="1:6">
      <c r="A9" s="13" t="s">
        <v>44</v>
      </c>
      <c r="B9" s="6"/>
      <c r="C9" s="37">
        <v>0</v>
      </c>
      <c r="D9" s="37">
        <v>-32190</v>
      </c>
      <c r="E9" s="37">
        <f>SUM(C9:D9)</f>
        <v>-32190</v>
      </c>
    </row>
    <row r="10" spans="1:6">
      <c r="A10" s="13" t="s">
        <v>45</v>
      </c>
      <c r="B10" s="6"/>
      <c r="C10" s="37">
        <v>0</v>
      </c>
      <c r="D10" s="37">
        <v>0</v>
      </c>
      <c r="E10" s="37">
        <v>0</v>
      </c>
    </row>
    <row r="11" spans="1:6" ht="13.5" customHeight="1">
      <c r="A11" s="62" t="s">
        <v>46</v>
      </c>
      <c r="B11" s="32">
        <v>12</v>
      </c>
      <c r="C11" s="49">
        <v>0</v>
      </c>
      <c r="D11" s="49">
        <v>291695</v>
      </c>
      <c r="E11" s="37">
        <f>SUM(C11:D11)</f>
        <v>291695</v>
      </c>
      <c r="F11" s="76"/>
    </row>
    <row r="12" spans="1:6" ht="6" customHeight="1">
      <c r="A12" s="68"/>
      <c r="B12" s="69"/>
      <c r="C12" s="70"/>
      <c r="D12" s="70"/>
      <c r="E12" s="70"/>
    </row>
    <row r="13" spans="1:6" ht="13.5" thickBot="1">
      <c r="A13" s="20" t="s">
        <v>135</v>
      </c>
      <c r="B13" s="17"/>
      <c r="C13" s="67">
        <v>10751303</v>
      </c>
      <c r="D13" s="67">
        <f>D8+D9+D11</f>
        <v>-1042453</v>
      </c>
      <c r="E13" s="67">
        <f>SUM(C13:D13)</f>
        <v>9708850</v>
      </c>
    </row>
    <row r="14" spans="1:6">
      <c r="A14" s="21"/>
      <c r="B14" s="15"/>
      <c r="C14" s="40"/>
      <c r="D14" s="40"/>
      <c r="E14" s="40"/>
    </row>
    <row r="15" spans="1:6">
      <c r="A15" s="63" t="s">
        <v>136</v>
      </c>
      <c r="B15" s="60"/>
      <c r="C15" s="64">
        <f>C13</f>
        <v>10751303</v>
      </c>
      <c r="D15" s="64">
        <f>D13</f>
        <v>-1042453</v>
      </c>
      <c r="E15" s="64">
        <f>SUM(C15:D15)</f>
        <v>9708850</v>
      </c>
      <c r="F15" s="76">
        <f>E15-'ОФП '!D32</f>
        <v>1.1356199998408556</v>
      </c>
    </row>
    <row r="16" spans="1:6" ht="7.5" customHeight="1">
      <c r="A16" s="63"/>
      <c r="B16" s="60"/>
      <c r="C16" s="64"/>
      <c r="D16" s="64"/>
      <c r="E16" s="64"/>
    </row>
    <row r="17" spans="1:6">
      <c r="A17" s="13" t="s">
        <v>75</v>
      </c>
      <c r="B17" s="6"/>
      <c r="C17" s="37">
        <v>0</v>
      </c>
      <c r="D17" s="37">
        <f>'ОСД '!C21</f>
        <v>-2046875.9325000001</v>
      </c>
      <c r="E17" s="37">
        <f>SUM(C17:D17)</f>
        <v>-2046875.9325000001</v>
      </c>
    </row>
    <row r="18" spans="1:6">
      <c r="A18" s="13" t="s">
        <v>45</v>
      </c>
      <c r="B18" s="6"/>
      <c r="C18" s="37"/>
      <c r="D18" s="37">
        <v>0</v>
      </c>
      <c r="E18" s="37">
        <v>0</v>
      </c>
    </row>
    <row r="19" spans="1:6" ht="12.75" customHeight="1">
      <c r="A19" s="62" t="s">
        <v>46</v>
      </c>
      <c r="B19" s="32"/>
      <c r="C19" s="49">
        <v>0</v>
      </c>
      <c r="D19" s="49">
        <v>285464</v>
      </c>
      <c r="E19" s="37">
        <f>D19</f>
        <v>285464</v>
      </c>
      <c r="F19" s="76"/>
    </row>
    <row r="20" spans="1:6">
      <c r="A20" s="62"/>
      <c r="B20" s="32"/>
      <c r="C20" s="48"/>
      <c r="D20" s="48"/>
      <c r="E20" s="48"/>
    </row>
    <row r="21" spans="1:6" ht="13.5" thickBot="1">
      <c r="A21" s="20" t="s">
        <v>156</v>
      </c>
      <c r="B21" s="10"/>
      <c r="C21" s="67">
        <f>C15</f>
        <v>10751303</v>
      </c>
      <c r="D21" s="67">
        <v>-2803453</v>
      </c>
      <c r="E21" s="67">
        <v>7947436</v>
      </c>
      <c r="F21" s="76">
        <f>E21-'ОФП '!C32</f>
        <v>0</v>
      </c>
    </row>
    <row r="22" spans="1:6">
      <c r="A22" s="21"/>
      <c r="B22" s="15"/>
      <c r="C22" s="22"/>
      <c r="D22" s="22"/>
      <c r="E22" s="22"/>
    </row>
    <row r="23" spans="1:6" s="8" customFormat="1" ht="9.75" customHeight="1">
      <c r="A23" s="53"/>
      <c r="B23" s="53"/>
      <c r="C23" s="53"/>
    </row>
    <row r="24" spans="1:6" s="8" customFormat="1" ht="15">
      <c r="A24" s="14" t="s">
        <v>19</v>
      </c>
      <c r="B24" s="51"/>
      <c r="C24" s="52"/>
      <c r="D24" s="14" t="s">
        <v>17</v>
      </c>
      <c r="E24" s="14"/>
    </row>
    <row r="25" spans="1:6" s="8" customFormat="1" ht="15">
      <c r="A25" s="71" t="s">
        <v>42</v>
      </c>
      <c r="B25" s="71"/>
      <c r="C25" s="72"/>
      <c r="D25" s="71" t="s">
        <v>133</v>
      </c>
      <c r="E25" s="71"/>
    </row>
    <row r="26" spans="1:6" s="8" customFormat="1" ht="15">
      <c r="A26" s="73" t="s">
        <v>43</v>
      </c>
      <c r="B26" s="71"/>
      <c r="C26" s="72"/>
      <c r="D26" s="73" t="s">
        <v>18</v>
      </c>
      <c r="E26" s="73"/>
    </row>
  </sheetData>
  <mergeCells count="2">
    <mergeCell ref="A3:E3"/>
    <mergeCell ref="A4:E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F2355-0036-4721-AAF1-F516240B5A6C}">
  <dimension ref="A1:X118"/>
  <sheetViews>
    <sheetView tabSelected="1" topLeftCell="B19" workbookViewId="0">
      <selection activeCell="AB37" sqref="AB37"/>
    </sheetView>
  </sheetViews>
  <sheetFormatPr defaultColWidth="9" defaultRowHeight="15"/>
  <cols>
    <col min="1" max="1" width="2.28515625" style="86" customWidth="1"/>
    <col min="2" max="2" width="1.85546875" style="86" customWidth="1"/>
    <col min="3" max="3" width="2.140625" style="86" customWidth="1"/>
    <col min="4" max="4" width="13.28515625" style="86" customWidth="1"/>
    <col min="5" max="5" width="1.42578125" style="86" customWidth="1"/>
    <col min="6" max="6" width="11.140625" style="86" customWidth="1"/>
    <col min="7" max="7" width="1.7109375" style="86" customWidth="1"/>
    <col min="8" max="8" width="0.85546875" style="86" customWidth="1"/>
    <col min="9" max="9" width="13.7109375" style="86" customWidth="1"/>
    <col min="10" max="10" width="1.7109375" style="86" customWidth="1"/>
    <col min="11" max="11" width="4.85546875" style="86" customWidth="1"/>
    <col min="12" max="12" width="4.42578125" style="86" customWidth="1"/>
    <col min="13" max="13" width="4.28515625" style="86" customWidth="1"/>
    <col min="14" max="14" width="5.7109375" style="86" customWidth="1"/>
    <col min="15" max="15" width="1" style="86" customWidth="1"/>
    <col min="16" max="16" width="2.28515625" style="86" customWidth="1"/>
    <col min="17" max="17" width="9" style="86"/>
    <col min="18" max="18" width="5.42578125" style="86" customWidth="1"/>
    <col min="19" max="19" width="3.5703125" style="86" customWidth="1"/>
    <col min="20" max="20" width="12.7109375" style="86" customWidth="1"/>
    <col min="21" max="21" width="1.28515625" style="86" customWidth="1"/>
    <col min="22" max="22" width="1.140625" style="86" customWidth="1"/>
    <col min="23" max="23" width="1" style="86" customWidth="1"/>
    <col min="24" max="24" width="4" style="86" customWidth="1"/>
  </cols>
  <sheetData>
    <row r="1" spans="3:24" ht="11.1" customHeight="1"/>
    <row r="2" spans="3:24" ht="35.1" customHeight="1">
      <c r="Q2" s="113" t="s">
        <v>138</v>
      </c>
      <c r="R2" s="113"/>
      <c r="S2" s="113"/>
      <c r="T2" s="113"/>
      <c r="U2" s="113"/>
      <c r="V2" s="113"/>
      <c r="W2" s="113"/>
      <c r="X2" s="113"/>
    </row>
    <row r="3" spans="3:24" ht="35.1" customHeight="1">
      <c r="Q3" s="113" t="s">
        <v>139</v>
      </c>
      <c r="R3" s="113"/>
      <c r="S3" s="113"/>
      <c r="T3" s="113"/>
      <c r="U3" s="113"/>
      <c r="V3" s="113"/>
      <c r="W3" s="113"/>
      <c r="X3" s="113"/>
    </row>
    <row r="4" spans="3:24" s="86" customFormat="1" ht="15" customHeight="1">
      <c r="R4" s="114" t="s">
        <v>130</v>
      </c>
      <c r="S4" s="114"/>
      <c r="T4" s="114"/>
    </row>
    <row r="5" spans="3:24" s="86" customFormat="1" ht="15" customHeight="1">
      <c r="C5" s="115" t="s">
        <v>57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</row>
    <row r="6" spans="3:24" s="86" customFormat="1" ht="3.95" customHeight="1"/>
    <row r="7" spans="3:24" s="86" customFormat="1" ht="15" customHeight="1">
      <c r="C7" s="115" t="s">
        <v>151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</row>
    <row r="8" spans="3:24" s="86" customFormat="1" ht="9.9499999999999993" customHeight="1"/>
    <row r="9" spans="3:24" s="86" customFormat="1" ht="3.95" customHeight="1"/>
    <row r="10" spans="3:24" ht="11.1" customHeight="1">
      <c r="C10" s="122" t="s">
        <v>140</v>
      </c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</row>
    <row r="11" spans="3:24" s="86" customFormat="1" ht="3.95" customHeight="1"/>
    <row r="12" spans="3:24" ht="12" customHeight="1">
      <c r="C12" s="88" t="s">
        <v>131</v>
      </c>
      <c r="D12" s="88"/>
      <c r="E12" s="88"/>
      <c r="F12" s="86" t="s">
        <v>141</v>
      </c>
    </row>
    <row r="13" spans="3:24" s="86" customFormat="1" ht="3.95" customHeight="1"/>
    <row r="14" spans="3:24" ht="11.1" customHeight="1">
      <c r="C14" s="122" t="s">
        <v>142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</row>
    <row r="15" spans="3:24" s="86" customFormat="1" ht="3.95" customHeight="1"/>
    <row r="16" spans="3:24" ht="11.1" customHeight="1">
      <c r="C16" s="122" t="s">
        <v>143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</row>
    <row r="17" spans="2:21" s="86" customFormat="1" ht="3.95" customHeight="1"/>
    <row r="18" spans="2:21" ht="11.1" customHeight="1">
      <c r="C18" s="88" t="s">
        <v>144</v>
      </c>
      <c r="D18" s="88"/>
      <c r="E18" s="88"/>
    </row>
    <row r="19" spans="2:21" ht="11.1" customHeight="1">
      <c r="C19" s="88" t="s">
        <v>145</v>
      </c>
      <c r="D19" s="88"/>
      <c r="E19" s="88"/>
    </row>
    <row r="21" spans="2:21" ht="12" customHeight="1">
      <c r="C21" s="123" t="s">
        <v>146</v>
      </c>
      <c r="D21" s="123"/>
      <c r="E21" s="123"/>
      <c r="F21" s="123"/>
      <c r="G21" s="123"/>
      <c r="H21" s="123"/>
      <c r="I21" s="124" t="s">
        <v>77</v>
      </c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</row>
    <row r="22" spans="2:21" s="86" customFormat="1" ht="6" customHeight="1"/>
    <row r="23" spans="2:21" ht="12" customHeight="1">
      <c r="I23" s="125" t="s">
        <v>150</v>
      </c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</row>
    <row r="24" spans="2:21" s="86" customFormat="1" ht="3" customHeight="1"/>
    <row r="25" spans="2:21" s="86" customFormat="1" ht="11.1" customHeight="1" thickBot="1">
      <c r="S25" s="86" t="s">
        <v>6</v>
      </c>
    </row>
    <row r="26" spans="2:21" s="86" customFormat="1" ht="39" customHeight="1">
      <c r="B26" s="116" t="s">
        <v>72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7" t="s">
        <v>132</v>
      </c>
      <c r="N26" s="117"/>
      <c r="O26" s="117" t="s">
        <v>150</v>
      </c>
      <c r="P26" s="117"/>
      <c r="Q26" s="117"/>
      <c r="R26" s="117"/>
      <c r="S26" s="118" t="s">
        <v>161</v>
      </c>
      <c r="T26" s="118"/>
      <c r="U26" s="118"/>
    </row>
    <row r="27" spans="2:21" s="86" customFormat="1" ht="11.1" customHeight="1">
      <c r="B27" s="119">
        <v>1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20">
        <v>2</v>
      </c>
      <c r="N27" s="120"/>
      <c r="O27" s="120">
        <v>3</v>
      </c>
      <c r="P27" s="120"/>
      <c r="Q27" s="120"/>
      <c r="R27" s="120"/>
      <c r="S27" s="121">
        <v>4</v>
      </c>
      <c r="T27" s="121"/>
      <c r="U27" s="121"/>
    </row>
    <row r="28" spans="2:21" s="86" customFormat="1" ht="14.1" customHeight="1">
      <c r="B28" s="131" t="s">
        <v>59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</row>
    <row r="29" spans="2:21" s="86" customFormat="1" ht="12" customHeight="1">
      <c r="B29" s="132" t="s">
        <v>60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3">
        <v>10</v>
      </c>
      <c r="N29" s="133"/>
      <c r="O29" s="134">
        <v>210299901.44</v>
      </c>
      <c r="P29" s="134"/>
      <c r="Q29" s="134"/>
      <c r="R29" s="134"/>
      <c r="S29" s="135">
        <v>399889814.29000002</v>
      </c>
      <c r="T29" s="135"/>
      <c r="U29" s="135"/>
    </row>
    <row r="30" spans="2:21" s="86" customFormat="1" ht="12" customHeight="1">
      <c r="B30" s="136" t="s">
        <v>61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89"/>
      <c r="N30" s="90"/>
      <c r="O30" s="91"/>
      <c r="P30" s="92"/>
      <c r="Q30" s="92"/>
      <c r="R30" s="93"/>
      <c r="S30" s="91"/>
      <c r="T30" s="92"/>
      <c r="U30" s="94"/>
    </row>
    <row r="31" spans="2:21" s="86" customFormat="1" ht="12" customHeight="1">
      <c r="B31" s="126" t="s">
        <v>78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7">
        <v>11</v>
      </c>
      <c r="N31" s="127"/>
      <c r="O31" s="128">
        <v>3500000</v>
      </c>
      <c r="P31" s="128"/>
      <c r="Q31" s="128"/>
      <c r="R31" s="128"/>
      <c r="S31" s="129">
        <v>0</v>
      </c>
      <c r="T31" s="129"/>
      <c r="U31" s="129"/>
    </row>
    <row r="32" spans="2:21" s="86" customFormat="1" ht="12" customHeight="1">
      <c r="B32" s="126" t="s">
        <v>79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7">
        <v>12</v>
      </c>
      <c r="N32" s="127"/>
      <c r="O32" s="130">
        <v>0</v>
      </c>
      <c r="P32" s="130"/>
      <c r="Q32" s="130"/>
      <c r="R32" s="130"/>
      <c r="S32" s="129">
        <v>0</v>
      </c>
      <c r="T32" s="129"/>
      <c r="U32" s="129"/>
    </row>
    <row r="33" spans="2:21" s="86" customFormat="1" ht="12" customHeight="1">
      <c r="B33" s="126" t="s">
        <v>80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7">
        <v>13</v>
      </c>
      <c r="N33" s="127"/>
      <c r="O33" s="130">
        <v>0</v>
      </c>
      <c r="P33" s="130"/>
      <c r="Q33" s="130"/>
      <c r="R33" s="130"/>
      <c r="S33" s="129">
        <v>0</v>
      </c>
      <c r="T33" s="129"/>
      <c r="U33" s="129"/>
    </row>
    <row r="34" spans="2:21" s="86" customFormat="1" ht="12" customHeight="1">
      <c r="B34" s="126" t="s">
        <v>81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7">
        <v>14</v>
      </c>
      <c r="N34" s="127"/>
      <c r="O34" s="130">
        <v>0</v>
      </c>
      <c r="P34" s="130"/>
      <c r="Q34" s="130"/>
      <c r="R34" s="130"/>
      <c r="S34" s="129">
        <v>0</v>
      </c>
      <c r="T34" s="129"/>
      <c r="U34" s="129"/>
    </row>
    <row r="35" spans="2:21" s="86" customFormat="1" ht="12" customHeight="1">
      <c r="B35" s="126" t="s">
        <v>82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7">
        <v>15</v>
      </c>
      <c r="N35" s="127"/>
      <c r="O35" s="130">
        <v>0</v>
      </c>
      <c r="P35" s="130"/>
      <c r="Q35" s="130"/>
      <c r="R35" s="130"/>
      <c r="S35" s="129">
        <v>0</v>
      </c>
      <c r="T35" s="129"/>
      <c r="U35" s="129"/>
    </row>
    <row r="36" spans="2:21" s="86" customFormat="1" ht="12" customHeight="1">
      <c r="B36" s="126" t="s">
        <v>83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7">
        <v>16</v>
      </c>
      <c r="N36" s="127"/>
      <c r="O36" s="128">
        <v>206799901.44</v>
      </c>
      <c r="P36" s="128"/>
      <c r="Q36" s="128"/>
      <c r="R36" s="128"/>
      <c r="S36" s="137">
        <v>399889814.29000002</v>
      </c>
      <c r="T36" s="137"/>
      <c r="U36" s="137"/>
    </row>
    <row r="37" spans="2:21" s="86" customFormat="1" ht="12" customHeight="1">
      <c r="B37" s="126" t="s">
        <v>62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33">
        <v>20</v>
      </c>
      <c r="N37" s="133"/>
      <c r="O37" s="139">
        <v>663725711.5</v>
      </c>
      <c r="P37" s="139"/>
      <c r="Q37" s="139"/>
      <c r="R37" s="139"/>
      <c r="S37" s="140">
        <v>606139139.02999997</v>
      </c>
      <c r="T37" s="140"/>
      <c r="U37" s="140"/>
    </row>
    <row r="38" spans="2:21" s="86" customFormat="1" ht="12.95" customHeight="1">
      <c r="B38" s="136" t="s">
        <v>61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95"/>
      <c r="N38" s="96"/>
      <c r="O38" s="97"/>
      <c r="P38" s="98"/>
      <c r="Q38" s="98"/>
      <c r="R38" s="99"/>
      <c r="S38" s="97"/>
      <c r="T38" s="98"/>
      <c r="U38" s="100"/>
    </row>
    <row r="39" spans="2:21" s="86" customFormat="1" ht="12" customHeight="1">
      <c r="B39" s="126" t="s">
        <v>84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7">
        <v>21</v>
      </c>
      <c r="N39" s="127"/>
      <c r="O39" s="128">
        <v>430926965.06999999</v>
      </c>
      <c r="P39" s="128"/>
      <c r="Q39" s="128"/>
      <c r="R39" s="128"/>
      <c r="S39" s="137">
        <v>360631731.57999998</v>
      </c>
      <c r="T39" s="137"/>
      <c r="U39" s="137"/>
    </row>
    <row r="40" spans="2:21" s="86" customFormat="1" ht="12" customHeight="1">
      <c r="B40" s="126" t="s">
        <v>85</v>
      </c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7">
        <v>22</v>
      </c>
      <c r="N40" s="127"/>
      <c r="O40" s="138">
        <v>62764</v>
      </c>
      <c r="P40" s="138"/>
      <c r="Q40" s="138"/>
      <c r="R40" s="138"/>
      <c r="S40" s="129">
        <v>0</v>
      </c>
      <c r="T40" s="129"/>
      <c r="U40" s="129"/>
    </row>
    <row r="41" spans="2:21" s="86" customFormat="1" ht="12" customHeight="1">
      <c r="B41" s="126" t="s">
        <v>86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7">
        <v>23</v>
      </c>
      <c r="N41" s="127"/>
      <c r="O41" s="128">
        <v>103885574.08</v>
      </c>
      <c r="P41" s="128"/>
      <c r="Q41" s="128"/>
      <c r="R41" s="128"/>
      <c r="S41" s="137">
        <v>140465102.47999999</v>
      </c>
      <c r="T41" s="137"/>
      <c r="U41" s="137"/>
    </row>
    <row r="42" spans="2:21" s="86" customFormat="1" ht="12" customHeight="1">
      <c r="B42" s="126" t="s">
        <v>87</v>
      </c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44">
        <v>24</v>
      </c>
      <c r="N42" s="144"/>
      <c r="O42" s="130">
        <v>0</v>
      </c>
      <c r="P42" s="130"/>
      <c r="Q42" s="130"/>
      <c r="R42" s="130"/>
      <c r="S42" s="129">
        <v>0</v>
      </c>
      <c r="T42" s="129"/>
      <c r="U42" s="129"/>
    </row>
    <row r="43" spans="2:21" s="86" customFormat="1" ht="12" customHeight="1">
      <c r="B43" s="126" t="s">
        <v>88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7">
        <v>25</v>
      </c>
      <c r="N43" s="127"/>
      <c r="O43" s="130">
        <v>0</v>
      </c>
      <c r="P43" s="130"/>
      <c r="Q43" s="130"/>
      <c r="R43" s="130"/>
      <c r="S43" s="129">
        <v>0</v>
      </c>
      <c r="T43" s="129"/>
      <c r="U43" s="129"/>
    </row>
    <row r="44" spans="2:21" s="86" customFormat="1" ht="12" customHeight="1">
      <c r="B44" s="126" t="s">
        <v>89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41">
        <v>26</v>
      </c>
      <c r="N44" s="141"/>
      <c r="O44" s="142">
        <v>80176078.019999996</v>
      </c>
      <c r="P44" s="142"/>
      <c r="Q44" s="142"/>
      <c r="R44" s="142"/>
      <c r="S44" s="143">
        <v>88349503.459999993</v>
      </c>
      <c r="T44" s="143"/>
      <c r="U44" s="143"/>
    </row>
    <row r="45" spans="2:21" s="86" customFormat="1" ht="12" customHeight="1">
      <c r="B45" s="126" t="s">
        <v>90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41">
        <v>27</v>
      </c>
      <c r="N45" s="141"/>
      <c r="O45" s="142">
        <v>48674330.329999998</v>
      </c>
      <c r="P45" s="142"/>
      <c r="Q45" s="142"/>
      <c r="R45" s="142"/>
      <c r="S45" s="143">
        <v>16692801.51</v>
      </c>
      <c r="T45" s="143"/>
      <c r="U45" s="143"/>
    </row>
    <row r="46" spans="2:21" s="86" customFormat="1" ht="24" customHeight="1">
      <c r="B46" s="145" t="s">
        <v>63</v>
      </c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6">
        <v>30</v>
      </c>
      <c r="N46" s="146"/>
      <c r="O46" s="147" t="s">
        <v>152</v>
      </c>
      <c r="P46" s="147"/>
      <c r="Q46" s="147"/>
      <c r="R46" s="147"/>
      <c r="S46" s="148" t="s">
        <v>153</v>
      </c>
      <c r="T46" s="148"/>
      <c r="U46" s="148"/>
    </row>
    <row r="47" spans="2:21" s="86" customFormat="1" ht="15.95" customHeight="1">
      <c r="B47" s="149" t="s">
        <v>64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1"/>
    </row>
    <row r="48" spans="2:21" s="86" customFormat="1" ht="11.1" customHeight="1">
      <c r="B48" s="132" t="s">
        <v>91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3">
        <v>40</v>
      </c>
      <c r="N48" s="133"/>
      <c r="O48" s="134">
        <v>7723548.3799999999</v>
      </c>
      <c r="P48" s="134"/>
      <c r="Q48" s="134"/>
      <c r="R48" s="134"/>
      <c r="S48" s="152">
        <v>0</v>
      </c>
      <c r="T48" s="152"/>
      <c r="U48" s="152"/>
    </row>
    <row r="49" spans="2:21" s="86" customFormat="1" ht="12" customHeight="1">
      <c r="B49" s="136" t="s">
        <v>61</v>
      </c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95"/>
      <c r="N49" s="96"/>
      <c r="O49" s="97"/>
      <c r="P49" s="98"/>
      <c r="Q49" s="98"/>
      <c r="R49" s="99"/>
      <c r="S49" s="97"/>
      <c r="T49" s="98"/>
      <c r="U49" s="100"/>
    </row>
    <row r="50" spans="2:21" s="86" customFormat="1" ht="12" customHeight="1">
      <c r="B50" s="126" t="s">
        <v>92</v>
      </c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44">
        <v>41</v>
      </c>
      <c r="N50" s="144"/>
      <c r="O50" s="130">
        <v>0</v>
      </c>
      <c r="P50" s="130"/>
      <c r="Q50" s="130"/>
      <c r="R50" s="130"/>
      <c r="S50" s="129">
        <v>0</v>
      </c>
      <c r="T50" s="129"/>
      <c r="U50" s="129"/>
    </row>
    <row r="51" spans="2:21" s="86" customFormat="1" ht="12" customHeight="1">
      <c r="B51" s="126" t="s">
        <v>93</v>
      </c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44">
        <v>42</v>
      </c>
      <c r="N51" s="144"/>
      <c r="O51" s="153">
        <v>0</v>
      </c>
      <c r="P51" s="153"/>
      <c r="Q51" s="153"/>
      <c r="R51" s="153"/>
      <c r="S51" s="154">
        <v>0</v>
      </c>
      <c r="T51" s="154"/>
      <c r="U51" s="154"/>
    </row>
    <row r="52" spans="2:21" s="86" customFormat="1" ht="12" customHeight="1">
      <c r="B52" s="126" t="s">
        <v>94</v>
      </c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41">
        <v>43</v>
      </c>
      <c r="N52" s="141"/>
      <c r="O52" s="153">
        <v>0</v>
      </c>
      <c r="P52" s="153"/>
      <c r="Q52" s="153"/>
      <c r="R52" s="153"/>
      <c r="S52" s="154">
        <v>0</v>
      </c>
      <c r="T52" s="154"/>
      <c r="U52" s="154"/>
    </row>
    <row r="53" spans="2:21" s="86" customFormat="1" ht="24" customHeight="1">
      <c r="B53" s="155" t="s">
        <v>95</v>
      </c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27">
        <v>44</v>
      </c>
      <c r="N53" s="127"/>
      <c r="O53" s="130">
        <v>0</v>
      </c>
      <c r="P53" s="130"/>
      <c r="Q53" s="130"/>
      <c r="R53" s="130"/>
      <c r="S53" s="129">
        <v>0</v>
      </c>
      <c r="T53" s="129"/>
      <c r="U53" s="129"/>
    </row>
    <row r="54" spans="2:21" s="86" customFormat="1" ht="12" customHeight="1">
      <c r="B54" s="155" t="s">
        <v>96</v>
      </c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41">
        <v>45</v>
      </c>
      <c r="N54" s="141"/>
      <c r="O54" s="153">
        <v>0</v>
      </c>
      <c r="P54" s="153"/>
      <c r="Q54" s="153"/>
      <c r="R54" s="153"/>
      <c r="S54" s="154">
        <v>0</v>
      </c>
      <c r="T54" s="154"/>
      <c r="U54" s="154"/>
    </row>
    <row r="55" spans="2:21" s="86" customFormat="1" ht="24" customHeight="1">
      <c r="B55" s="156" t="s">
        <v>97</v>
      </c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41">
        <v>46</v>
      </c>
      <c r="N55" s="141"/>
      <c r="O55" s="157" t="s">
        <v>56</v>
      </c>
      <c r="P55" s="157"/>
      <c r="Q55" s="157"/>
      <c r="R55" s="157"/>
      <c r="S55" s="158" t="s">
        <v>56</v>
      </c>
      <c r="T55" s="158"/>
      <c r="U55" s="158"/>
    </row>
    <row r="56" spans="2:21" s="86" customFormat="1" ht="12" customHeight="1">
      <c r="B56" s="156" t="s">
        <v>98</v>
      </c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41">
        <v>47</v>
      </c>
      <c r="N56" s="141"/>
      <c r="O56" s="157" t="s">
        <v>56</v>
      </c>
      <c r="P56" s="157"/>
      <c r="Q56" s="157"/>
      <c r="R56" s="157"/>
      <c r="S56" s="158" t="s">
        <v>56</v>
      </c>
      <c r="T56" s="158"/>
      <c r="U56" s="158"/>
    </row>
    <row r="57" spans="2:21" s="86" customFormat="1" ht="12" customHeight="1">
      <c r="B57" s="156" t="s">
        <v>99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41">
        <v>48</v>
      </c>
      <c r="N57" s="141"/>
      <c r="O57" s="157" t="s">
        <v>56</v>
      </c>
      <c r="P57" s="157"/>
      <c r="Q57" s="157"/>
      <c r="R57" s="157"/>
      <c r="S57" s="158" t="s">
        <v>56</v>
      </c>
      <c r="T57" s="158"/>
      <c r="U57" s="158"/>
    </row>
    <row r="58" spans="2:21" s="86" customFormat="1" ht="12" customHeight="1">
      <c r="B58" s="156" t="s">
        <v>100</v>
      </c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41">
        <v>49</v>
      </c>
      <c r="N58" s="141"/>
      <c r="O58" s="157" t="s">
        <v>56</v>
      </c>
      <c r="P58" s="157"/>
      <c r="Q58" s="157"/>
      <c r="R58" s="157"/>
      <c r="S58" s="158" t="s">
        <v>56</v>
      </c>
      <c r="T58" s="158"/>
      <c r="U58" s="158"/>
    </row>
    <row r="59" spans="2:21" s="86" customFormat="1" ht="12" customHeight="1">
      <c r="B59" s="156" t="s">
        <v>101</v>
      </c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41">
        <v>50</v>
      </c>
      <c r="N59" s="141"/>
      <c r="O59" s="153">
        <v>0</v>
      </c>
      <c r="P59" s="153"/>
      <c r="Q59" s="153"/>
      <c r="R59" s="153"/>
      <c r="S59" s="154">
        <v>0</v>
      </c>
      <c r="T59" s="154"/>
      <c r="U59" s="154"/>
    </row>
    <row r="60" spans="2:21" s="86" customFormat="1" ht="12" customHeight="1">
      <c r="B60" s="155" t="s">
        <v>82</v>
      </c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41">
        <v>51</v>
      </c>
      <c r="N60" s="141"/>
      <c r="O60" s="142">
        <v>7723548.3799999999</v>
      </c>
      <c r="P60" s="142"/>
      <c r="Q60" s="142"/>
      <c r="R60" s="142"/>
      <c r="S60" s="154">
        <v>0</v>
      </c>
      <c r="T60" s="154"/>
      <c r="U60" s="154"/>
    </row>
    <row r="61" spans="2:21" s="86" customFormat="1" ht="12" customHeight="1" thickBot="1">
      <c r="B61" s="159" t="s">
        <v>83</v>
      </c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60">
        <v>52</v>
      </c>
      <c r="N61" s="160"/>
      <c r="O61" s="161">
        <v>0</v>
      </c>
      <c r="P61" s="161"/>
      <c r="Q61" s="161"/>
      <c r="R61" s="161"/>
      <c r="S61" s="162">
        <v>0</v>
      </c>
      <c r="T61" s="162"/>
      <c r="U61" s="162"/>
    </row>
    <row r="63" spans="2:21" ht="11.1" customHeight="1" thickBot="1">
      <c r="S63" s="86" t="s">
        <v>6</v>
      </c>
    </row>
    <row r="64" spans="2:21" s="86" customFormat="1" ht="24" customHeight="1">
      <c r="B64" s="167" t="s">
        <v>72</v>
      </c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17" t="s">
        <v>132</v>
      </c>
      <c r="N64" s="117"/>
      <c r="O64" s="117" t="s">
        <v>58</v>
      </c>
      <c r="P64" s="117"/>
      <c r="Q64" s="117"/>
      <c r="R64" s="117"/>
      <c r="S64" s="118" t="s">
        <v>76</v>
      </c>
      <c r="T64" s="118"/>
      <c r="U64" s="118"/>
    </row>
    <row r="65" spans="2:21" s="86" customFormat="1" ht="11.1" customHeight="1">
      <c r="B65" s="119">
        <v>1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20">
        <v>2</v>
      </c>
      <c r="N65" s="120"/>
      <c r="O65" s="120">
        <v>3</v>
      </c>
      <c r="P65" s="120"/>
      <c r="Q65" s="120"/>
      <c r="R65" s="120"/>
      <c r="S65" s="121">
        <v>4</v>
      </c>
      <c r="T65" s="121"/>
      <c r="U65" s="121"/>
    </row>
    <row r="66" spans="2:21" s="86" customFormat="1" ht="15" customHeight="1">
      <c r="B66" s="126" t="s">
        <v>102</v>
      </c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46">
        <v>60</v>
      </c>
      <c r="N66" s="146"/>
      <c r="O66" s="163">
        <v>0</v>
      </c>
      <c r="P66" s="163"/>
      <c r="Q66" s="163"/>
      <c r="R66" s="163"/>
      <c r="S66" s="164">
        <v>0</v>
      </c>
      <c r="T66" s="164"/>
      <c r="U66" s="164"/>
    </row>
    <row r="67" spans="2:21" s="86" customFormat="1" ht="14.1" customHeight="1">
      <c r="B67" s="136" t="s">
        <v>61</v>
      </c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95"/>
      <c r="N67" s="96"/>
      <c r="O67" s="165">
        <v>0</v>
      </c>
      <c r="P67" s="165"/>
      <c r="Q67" s="165"/>
      <c r="R67" s="165"/>
      <c r="S67" s="166">
        <v>0</v>
      </c>
      <c r="T67" s="166"/>
      <c r="U67" s="166"/>
    </row>
    <row r="68" spans="2:21" s="86" customFormat="1" ht="12" customHeight="1">
      <c r="B68" s="126" t="s">
        <v>103</v>
      </c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41">
        <v>61</v>
      </c>
      <c r="N68" s="141"/>
      <c r="O68" s="153">
        <v>0</v>
      </c>
      <c r="P68" s="153"/>
      <c r="Q68" s="153"/>
      <c r="R68" s="153"/>
      <c r="S68" s="154">
        <v>0</v>
      </c>
      <c r="T68" s="154"/>
      <c r="U68" s="154"/>
    </row>
    <row r="69" spans="2:21" s="86" customFormat="1" ht="12" customHeight="1">
      <c r="B69" s="126" t="s">
        <v>104</v>
      </c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41">
        <v>62</v>
      </c>
      <c r="N69" s="141"/>
      <c r="O69" s="153">
        <v>0</v>
      </c>
      <c r="P69" s="153"/>
      <c r="Q69" s="153"/>
      <c r="R69" s="153"/>
      <c r="S69" s="154">
        <v>0</v>
      </c>
      <c r="T69" s="154"/>
      <c r="U69" s="154"/>
    </row>
    <row r="70" spans="2:21" s="86" customFormat="1" ht="12" customHeight="1">
      <c r="B70" s="168" t="s">
        <v>105</v>
      </c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27">
        <v>63</v>
      </c>
      <c r="N70" s="127"/>
      <c r="O70" s="169" t="s">
        <v>56</v>
      </c>
      <c r="P70" s="169"/>
      <c r="Q70" s="169"/>
      <c r="R70" s="169"/>
      <c r="S70" s="170" t="s">
        <v>56</v>
      </c>
      <c r="T70" s="170"/>
      <c r="U70" s="170"/>
    </row>
    <row r="71" spans="2:21" s="86" customFormat="1" ht="36" customHeight="1">
      <c r="B71" s="171" t="s">
        <v>106</v>
      </c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27">
        <v>64</v>
      </c>
      <c r="N71" s="127"/>
      <c r="O71" s="169" t="s">
        <v>56</v>
      </c>
      <c r="P71" s="169"/>
      <c r="Q71" s="169"/>
      <c r="R71" s="169"/>
      <c r="S71" s="170" t="s">
        <v>56</v>
      </c>
      <c r="T71" s="170"/>
      <c r="U71" s="170"/>
    </row>
    <row r="72" spans="2:21" s="86" customFormat="1" ht="12" customHeight="1">
      <c r="B72" s="168" t="s">
        <v>107</v>
      </c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27">
        <v>65</v>
      </c>
      <c r="N72" s="127"/>
      <c r="O72" s="169" t="s">
        <v>56</v>
      </c>
      <c r="P72" s="169"/>
      <c r="Q72" s="169"/>
      <c r="R72" s="169"/>
      <c r="S72" s="170" t="s">
        <v>56</v>
      </c>
      <c r="T72" s="170"/>
      <c r="U72" s="170"/>
    </row>
    <row r="73" spans="2:21" s="86" customFormat="1" ht="12" customHeight="1">
      <c r="B73" s="168" t="s">
        <v>108</v>
      </c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27">
        <v>66</v>
      </c>
      <c r="N73" s="127"/>
      <c r="O73" s="169" t="s">
        <v>56</v>
      </c>
      <c r="P73" s="169"/>
      <c r="Q73" s="169"/>
      <c r="R73" s="169"/>
      <c r="S73" s="170" t="s">
        <v>56</v>
      </c>
      <c r="T73" s="170"/>
      <c r="U73" s="170"/>
    </row>
    <row r="74" spans="2:21" s="86" customFormat="1" ht="12" customHeight="1">
      <c r="B74" s="172" t="s">
        <v>109</v>
      </c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27">
        <v>67</v>
      </c>
      <c r="N74" s="127"/>
      <c r="O74" s="169" t="s">
        <v>56</v>
      </c>
      <c r="P74" s="169"/>
      <c r="Q74" s="169"/>
      <c r="R74" s="169"/>
      <c r="S74" s="170" t="s">
        <v>56</v>
      </c>
      <c r="T74" s="170"/>
      <c r="U74" s="170"/>
    </row>
    <row r="75" spans="2:21" s="86" customFormat="1" ht="12" customHeight="1">
      <c r="B75" s="172" t="s">
        <v>147</v>
      </c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27">
        <v>68</v>
      </c>
      <c r="N75" s="127"/>
      <c r="O75" s="130">
        <v>0</v>
      </c>
      <c r="P75" s="130"/>
      <c r="Q75" s="130"/>
      <c r="R75" s="130"/>
      <c r="S75" s="129">
        <v>0</v>
      </c>
      <c r="T75" s="129"/>
      <c r="U75" s="129"/>
    </row>
    <row r="76" spans="2:21" s="86" customFormat="1" ht="12" customHeight="1">
      <c r="B76" s="168" t="s">
        <v>110</v>
      </c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27">
        <v>69</v>
      </c>
      <c r="N76" s="127"/>
      <c r="O76" s="130">
        <v>0</v>
      </c>
      <c r="P76" s="130"/>
      <c r="Q76" s="130"/>
      <c r="R76" s="130"/>
      <c r="S76" s="129">
        <v>0</v>
      </c>
      <c r="T76" s="129"/>
      <c r="U76" s="129"/>
    </row>
    <row r="77" spans="2:21" s="86" customFormat="1" ht="12" customHeight="1">
      <c r="B77" s="168" t="s">
        <v>111</v>
      </c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27">
        <v>70</v>
      </c>
      <c r="N77" s="127"/>
      <c r="O77" s="130">
        <v>0</v>
      </c>
      <c r="P77" s="130"/>
      <c r="Q77" s="130"/>
      <c r="R77" s="130"/>
      <c r="S77" s="129">
        <v>0</v>
      </c>
      <c r="T77" s="129"/>
      <c r="U77" s="129"/>
    </row>
    <row r="78" spans="2:21" s="86" customFormat="1" ht="12" customHeight="1">
      <c r="B78" s="126" t="s">
        <v>100</v>
      </c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7">
        <v>71</v>
      </c>
      <c r="N78" s="127"/>
      <c r="O78" s="130">
        <v>0</v>
      </c>
      <c r="P78" s="130"/>
      <c r="Q78" s="130"/>
      <c r="R78" s="130"/>
      <c r="S78" s="129">
        <v>0</v>
      </c>
      <c r="T78" s="129"/>
      <c r="U78" s="129"/>
    </row>
    <row r="79" spans="2:21" s="86" customFormat="1" ht="12" customHeight="1">
      <c r="B79" s="126" t="s">
        <v>112</v>
      </c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7">
        <v>72</v>
      </c>
      <c r="N79" s="127"/>
      <c r="O79" s="130">
        <v>0</v>
      </c>
      <c r="P79" s="130"/>
      <c r="Q79" s="130"/>
      <c r="R79" s="130"/>
      <c r="S79" s="129">
        <v>0</v>
      </c>
      <c r="T79" s="129"/>
      <c r="U79" s="129"/>
    </row>
    <row r="80" spans="2:21" s="86" customFormat="1" ht="12" customHeight="1">
      <c r="B80" s="155" t="s">
        <v>90</v>
      </c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27">
        <v>73</v>
      </c>
      <c r="N80" s="127"/>
      <c r="O80" s="130">
        <v>0</v>
      </c>
      <c r="P80" s="130"/>
      <c r="Q80" s="130"/>
      <c r="R80" s="130"/>
      <c r="S80" s="129">
        <v>0</v>
      </c>
      <c r="T80" s="129"/>
      <c r="U80" s="129"/>
    </row>
    <row r="81" spans="2:21" s="86" customFormat="1" ht="24" customHeight="1">
      <c r="B81" s="145" t="s">
        <v>65</v>
      </c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6">
        <v>80</v>
      </c>
      <c r="N81" s="146"/>
      <c r="O81" s="139">
        <v>7723548.3799999999</v>
      </c>
      <c r="P81" s="139"/>
      <c r="Q81" s="139"/>
      <c r="R81" s="139"/>
      <c r="S81" s="164">
        <v>0</v>
      </c>
      <c r="T81" s="164"/>
      <c r="U81" s="164"/>
    </row>
    <row r="82" spans="2:21" s="86" customFormat="1" ht="23.1" customHeight="1">
      <c r="B82" s="131" t="s">
        <v>66</v>
      </c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</row>
    <row r="83" spans="2:21" s="86" customFormat="1" ht="12" customHeight="1">
      <c r="B83" s="132" t="s">
        <v>67</v>
      </c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3">
        <v>90</v>
      </c>
      <c r="N83" s="133"/>
      <c r="O83" s="134">
        <v>481047200.55000001</v>
      </c>
      <c r="P83" s="134"/>
      <c r="Q83" s="134"/>
      <c r="R83" s="134"/>
      <c r="S83" s="135">
        <v>287561741.68000001</v>
      </c>
      <c r="T83" s="135"/>
      <c r="U83" s="135"/>
    </row>
    <row r="84" spans="2:21" s="86" customFormat="1" ht="12" customHeight="1">
      <c r="B84" s="136" t="s">
        <v>61</v>
      </c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95"/>
      <c r="N84" s="96"/>
      <c r="O84" s="165">
        <v>0</v>
      </c>
      <c r="P84" s="165"/>
      <c r="Q84" s="165"/>
      <c r="R84" s="165"/>
      <c r="S84" s="166">
        <v>0</v>
      </c>
      <c r="T84" s="166"/>
      <c r="U84" s="166"/>
    </row>
    <row r="85" spans="2:21" s="86" customFormat="1" ht="12" customHeight="1">
      <c r="B85" s="126" t="s">
        <v>113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7">
        <v>91</v>
      </c>
      <c r="N85" s="127"/>
      <c r="O85" s="130">
        <v>0</v>
      </c>
      <c r="P85" s="130"/>
      <c r="Q85" s="130"/>
      <c r="R85" s="130"/>
      <c r="S85" s="129">
        <v>0</v>
      </c>
      <c r="T85" s="129"/>
      <c r="U85" s="129"/>
    </row>
    <row r="86" spans="2:21" s="86" customFormat="1" ht="12" customHeight="1">
      <c r="B86" s="126" t="s">
        <v>114</v>
      </c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7">
        <v>92</v>
      </c>
      <c r="N86" s="127"/>
      <c r="O86" s="128">
        <v>481047200.55000001</v>
      </c>
      <c r="P86" s="128"/>
      <c r="Q86" s="128"/>
      <c r="R86" s="128"/>
      <c r="S86" s="137">
        <v>287561741.68000001</v>
      </c>
      <c r="T86" s="137"/>
      <c r="U86" s="137"/>
    </row>
    <row r="87" spans="2:21" s="86" customFormat="1" ht="12" customHeight="1">
      <c r="B87" s="126" t="s">
        <v>115</v>
      </c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7">
        <v>93</v>
      </c>
      <c r="N87" s="127"/>
      <c r="O87" s="130">
        <v>0</v>
      </c>
      <c r="P87" s="130"/>
      <c r="Q87" s="130"/>
      <c r="R87" s="130"/>
      <c r="S87" s="129">
        <v>0</v>
      </c>
      <c r="T87" s="129"/>
      <c r="U87" s="129"/>
    </row>
    <row r="88" spans="2:21" s="86" customFormat="1" ht="12" customHeight="1">
      <c r="B88" s="126" t="s">
        <v>83</v>
      </c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44">
        <v>94</v>
      </c>
      <c r="N88" s="144"/>
      <c r="O88" s="130">
        <v>0</v>
      </c>
      <c r="P88" s="130"/>
      <c r="Q88" s="130"/>
      <c r="R88" s="130"/>
      <c r="S88" s="129">
        <v>0</v>
      </c>
      <c r="T88" s="129"/>
      <c r="U88" s="129"/>
    </row>
    <row r="89" spans="2:21" s="86" customFormat="1" ht="12" customHeight="1">
      <c r="B89" s="126" t="s">
        <v>68</v>
      </c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75">
        <v>100</v>
      </c>
      <c r="N89" s="175"/>
      <c r="O89" s="139">
        <v>8370000</v>
      </c>
      <c r="P89" s="139"/>
      <c r="Q89" s="139"/>
      <c r="R89" s="139"/>
      <c r="S89" s="140">
        <v>1400000</v>
      </c>
      <c r="T89" s="140"/>
      <c r="U89" s="140"/>
    </row>
    <row r="90" spans="2:21" s="86" customFormat="1" ht="12" customHeight="1">
      <c r="B90" s="136" t="s">
        <v>61</v>
      </c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95"/>
      <c r="N90" s="96"/>
      <c r="O90" s="165">
        <v>0</v>
      </c>
      <c r="P90" s="165"/>
      <c r="Q90" s="165"/>
      <c r="R90" s="165"/>
      <c r="S90" s="166">
        <v>0</v>
      </c>
      <c r="T90" s="166"/>
      <c r="U90" s="166"/>
    </row>
    <row r="91" spans="2:21" s="86" customFormat="1" ht="12.95" customHeight="1">
      <c r="B91" s="126" t="s">
        <v>116</v>
      </c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73">
        <v>101</v>
      </c>
      <c r="N91" s="173"/>
      <c r="O91" s="130">
        <v>0</v>
      </c>
      <c r="P91" s="130"/>
      <c r="Q91" s="130"/>
      <c r="R91" s="130"/>
      <c r="S91" s="129">
        <v>0</v>
      </c>
      <c r="T91" s="129"/>
      <c r="U91" s="129"/>
    </row>
    <row r="92" spans="2:21" s="86" customFormat="1" ht="11.1" customHeight="1">
      <c r="B92" s="174" t="s">
        <v>117</v>
      </c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3">
        <v>102</v>
      </c>
      <c r="N92" s="173"/>
      <c r="O92" s="169" t="s">
        <v>56</v>
      </c>
      <c r="P92" s="169"/>
      <c r="Q92" s="169"/>
      <c r="R92" s="169"/>
      <c r="S92" s="170" t="s">
        <v>56</v>
      </c>
      <c r="T92" s="170"/>
      <c r="U92" s="170"/>
    </row>
    <row r="93" spans="2:21" s="86" customFormat="1" ht="11.1" customHeight="1">
      <c r="B93" s="126" t="s">
        <v>118</v>
      </c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73">
        <v>103</v>
      </c>
      <c r="N93" s="173"/>
      <c r="O93" s="130">
        <v>0</v>
      </c>
      <c r="P93" s="130"/>
      <c r="Q93" s="130"/>
      <c r="R93" s="130"/>
      <c r="S93" s="129">
        <v>0</v>
      </c>
      <c r="T93" s="129"/>
      <c r="U93" s="129"/>
    </row>
    <row r="94" spans="2:21" s="86" customFormat="1" ht="12" customHeight="1">
      <c r="B94" s="126" t="s">
        <v>119</v>
      </c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73">
        <v>104</v>
      </c>
      <c r="N94" s="173"/>
      <c r="O94" s="130">
        <v>0</v>
      </c>
      <c r="P94" s="130"/>
      <c r="Q94" s="130"/>
      <c r="R94" s="130"/>
      <c r="S94" s="129">
        <v>0</v>
      </c>
      <c r="T94" s="129"/>
      <c r="U94" s="129"/>
    </row>
    <row r="95" spans="2:21" s="86" customFormat="1" ht="12" customHeight="1">
      <c r="B95" s="126" t="s">
        <v>120</v>
      </c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73">
        <v>105</v>
      </c>
      <c r="N95" s="173"/>
      <c r="O95" s="128">
        <v>8370000</v>
      </c>
      <c r="P95" s="128"/>
      <c r="Q95" s="128"/>
      <c r="R95" s="128"/>
      <c r="S95" s="137">
        <v>1400000</v>
      </c>
      <c r="T95" s="137"/>
      <c r="U95" s="137"/>
    </row>
    <row r="96" spans="2:21" s="86" customFormat="1" ht="24" customHeight="1">
      <c r="B96" s="155" t="s">
        <v>69</v>
      </c>
      <c r="C96" s="155"/>
      <c r="D96" s="155"/>
      <c r="E96" s="155"/>
      <c r="F96" s="155"/>
      <c r="G96" s="155"/>
      <c r="H96" s="155"/>
      <c r="I96" s="155"/>
      <c r="J96" s="155"/>
      <c r="K96" s="155"/>
      <c r="L96" s="155"/>
      <c r="M96" s="175">
        <v>110</v>
      </c>
      <c r="N96" s="175"/>
      <c r="O96" s="139">
        <v>472677200.55000001</v>
      </c>
      <c r="P96" s="139"/>
      <c r="Q96" s="139"/>
      <c r="R96" s="139"/>
      <c r="S96" s="140">
        <v>286161741.68000001</v>
      </c>
      <c r="T96" s="140"/>
      <c r="U96" s="140"/>
    </row>
    <row r="97" spans="2:21" s="86" customFormat="1" ht="12" customHeight="1">
      <c r="B97" s="156" t="s">
        <v>70</v>
      </c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75">
        <v>120</v>
      </c>
      <c r="N97" s="175"/>
      <c r="O97" s="178" t="s">
        <v>154</v>
      </c>
      <c r="P97" s="178"/>
      <c r="Q97" s="178"/>
      <c r="R97" s="178"/>
      <c r="S97" s="179">
        <v>281</v>
      </c>
      <c r="T97" s="179"/>
      <c r="U97" s="179"/>
    </row>
    <row r="98" spans="2:21" s="86" customFormat="1" ht="24" customHeight="1">
      <c r="B98" s="156" t="s">
        <v>121</v>
      </c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75">
        <v>130</v>
      </c>
      <c r="N98" s="175"/>
      <c r="O98" s="180" t="s">
        <v>56</v>
      </c>
      <c r="P98" s="180"/>
      <c r="Q98" s="180"/>
      <c r="R98" s="180"/>
      <c r="S98" s="181" t="s">
        <v>56</v>
      </c>
      <c r="T98" s="181"/>
      <c r="U98" s="181"/>
    </row>
    <row r="99" spans="2:21" s="86" customFormat="1" ht="24" customHeight="1">
      <c r="B99" s="156" t="s">
        <v>122</v>
      </c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75">
        <v>140</v>
      </c>
      <c r="N99" s="175"/>
      <c r="O99" s="139">
        <v>26653412.920000002</v>
      </c>
      <c r="P99" s="139"/>
      <c r="Q99" s="139"/>
      <c r="R99" s="139"/>
      <c r="S99" s="176">
        <v>80193395.939999998</v>
      </c>
      <c r="T99" s="176"/>
      <c r="U99" s="176"/>
    </row>
    <row r="100" spans="2:21" s="86" customFormat="1" ht="24.95" customHeight="1">
      <c r="B100" s="156" t="s">
        <v>123</v>
      </c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75">
        <v>150</v>
      </c>
      <c r="N100" s="175"/>
      <c r="O100" s="139">
        <v>95493647.969999999</v>
      </c>
      <c r="P100" s="139"/>
      <c r="Q100" s="139"/>
      <c r="R100" s="139"/>
      <c r="S100" s="140">
        <v>12436306.859999999</v>
      </c>
      <c r="T100" s="140"/>
      <c r="U100" s="140"/>
    </row>
    <row r="101" spans="2:21" s="86" customFormat="1" ht="23.1" customHeight="1" thickBot="1">
      <c r="B101" s="184" t="s">
        <v>124</v>
      </c>
      <c r="C101" s="184"/>
      <c r="D101" s="184"/>
      <c r="E101" s="184"/>
      <c r="F101" s="184"/>
      <c r="G101" s="184"/>
      <c r="H101" s="184"/>
      <c r="I101" s="184"/>
      <c r="J101" s="184"/>
      <c r="K101" s="184"/>
      <c r="L101" s="184"/>
      <c r="M101" s="185">
        <v>160</v>
      </c>
      <c r="N101" s="185"/>
      <c r="O101" s="186">
        <v>122147060.89</v>
      </c>
      <c r="P101" s="186"/>
      <c r="Q101" s="186"/>
      <c r="R101" s="186"/>
      <c r="S101" s="177">
        <v>92629702.799999997</v>
      </c>
      <c r="T101" s="177"/>
      <c r="U101" s="177"/>
    </row>
    <row r="102" spans="2:21" s="86" customFormat="1" ht="12.95" customHeight="1"/>
    <row r="105" spans="2:21" s="86" customFormat="1" ht="12" customHeight="1">
      <c r="B105" s="101" t="s">
        <v>125</v>
      </c>
      <c r="C105" s="101"/>
      <c r="D105" s="101"/>
      <c r="F105" s="182" t="s">
        <v>126</v>
      </c>
      <c r="G105" s="182"/>
      <c r="H105" s="182"/>
      <c r="I105" s="182"/>
      <c r="J105" s="182"/>
      <c r="L105" s="102"/>
      <c r="M105" s="102"/>
      <c r="N105" s="102"/>
      <c r="O105" s="102"/>
    </row>
    <row r="106" spans="2:21" s="86" customFormat="1" ht="11.1" customHeight="1">
      <c r="F106" s="183" t="s">
        <v>127</v>
      </c>
      <c r="G106" s="183"/>
      <c r="H106" s="183"/>
      <c r="I106" s="183"/>
      <c r="J106" s="183"/>
      <c r="L106" s="103" t="s">
        <v>71</v>
      </c>
      <c r="M106" s="103"/>
      <c r="N106" s="103"/>
      <c r="O106" s="103"/>
    </row>
    <row r="107" spans="2:21" s="86" customFormat="1" ht="11.1" customHeight="1"/>
    <row r="108" spans="2:21" s="86" customFormat="1" ht="11.1" customHeight="1"/>
    <row r="109" spans="2:21" s="86" customFormat="1" ht="24" customHeight="1">
      <c r="B109" s="104"/>
      <c r="C109" s="104"/>
      <c r="D109" s="104" t="s">
        <v>18</v>
      </c>
      <c r="F109" s="182" t="s">
        <v>137</v>
      </c>
      <c r="G109" s="182"/>
      <c r="H109" s="182"/>
      <c r="I109" s="182"/>
      <c r="J109" s="182"/>
      <c r="L109" s="102"/>
      <c r="M109" s="102"/>
      <c r="N109" s="102"/>
      <c r="O109" s="102"/>
    </row>
    <row r="110" spans="2:21" s="86" customFormat="1" ht="11.1" customHeight="1">
      <c r="F110" s="183" t="s">
        <v>127</v>
      </c>
      <c r="G110" s="183"/>
      <c r="H110" s="183"/>
      <c r="I110" s="183"/>
      <c r="J110" s="183"/>
      <c r="L110" s="103" t="s">
        <v>71</v>
      </c>
      <c r="M110" s="103"/>
      <c r="N110" s="103"/>
      <c r="O110" s="103"/>
    </row>
    <row r="111" spans="2:21" ht="11.1" customHeight="1"/>
    <row r="112" spans="2:21" ht="11.1" customHeight="1"/>
    <row r="113" spans="3:3" ht="11.1" customHeight="1"/>
    <row r="114" spans="3:3" ht="11.1" customHeight="1">
      <c r="C114" s="86" t="s">
        <v>148</v>
      </c>
    </row>
    <row r="115" spans="3:3" ht="11.1" customHeight="1">
      <c r="C115" s="86" t="s">
        <v>128</v>
      </c>
    </row>
    <row r="116" spans="3:3" ht="11.1" customHeight="1"/>
    <row r="117" spans="3:3" ht="11.1" customHeight="1"/>
    <row r="118" spans="3:3" s="86" customFormat="1" ht="11.1" customHeight="1"/>
  </sheetData>
  <mergeCells count="290">
    <mergeCell ref="F109:J109"/>
    <mergeCell ref="F110:J110"/>
    <mergeCell ref="B101:L101"/>
    <mergeCell ref="M101:N101"/>
    <mergeCell ref="O101:R101"/>
    <mergeCell ref="F105:J105"/>
    <mergeCell ref="F106:J106"/>
    <mergeCell ref="B99:L99"/>
    <mergeCell ref="M99:N99"/>
    <mergeCell ref="O99:R99"/>
    <mergeCell ref="B100:L100"/>
    <mergeCell ref="M100:N100"/>
    <mergeCell ref="O100:R100"/>
    <mergeCell ref="S100:U100"/>
    <mergeCell ref="S99:U99"/>
    <mergeCell ref="S101:U101"/>
    <mergeCell ref="B97:L97"/>
    <mergeCell ref="M97:N97"/>
    <mergeCell ref="O97:R97"/>
    <mergeCell ref="S97:U97"/>
    <mergeCell ref="B98:L98"/>
    <mergeCell ref="M98:N98"/>
    <mergeCell ref="O98:R98"/>
    <mergeCell ref="S98:U98"/>
    <mergeCell ref="B95:L95"/>
    <mergeCell ref="M95:N95"/>
    <mergeCell ref="O95:R95"/>
    <mergeCell ref="S95:U95"/>
    <mergeCell ref="B96:L96"/>
    <mergeCell ref="M96:N96"/>
    <mergeCell ref="O96:R96"/>
    <mergeCell ref="S96:U96"/>
    <mergeCell ref="B93:L93"/>
    <mergeCell ref="M93:N93"/>
    <mergeCell ref="O93:R93"/>
    <mergeCell ref="S93:U93"/>
    <mergeCell ref="B94:L94"/>
    <mergeCell ref="M94:N94"/>
    <mergeCell ref="O94:R94"/>
    <mergeCell ref="S94:U94"/>
    <mergeCell ref="B91:L91"/>
    <mergeCell ref="M91:N91"/>
    <mergeCell ref="O91:R91"/>
    <mergeCell ref="S91:U91"/>
    <mergeCell ref="B92:L92"/>
    <mergeCell ref="M92:N92"/>
    <mergeCell ref="O92:R92"/>
    <mergeCell ref="S92:U92"/>
    <mergeCell ref="B89:L89"/>
    <mergeCell ref="M89:N89"/>
    <mergeCell ref="O89:R89"/>
    <mergeCell ref="S89:U89"/>
    <mergeCell ref="B90:L90"/>
    <mergeCell ref="O90:R90"/>
    <mergeCell ref="S90:U90"/>
    <mergeCell ref="B87:L87"/>
    <mergeCell ref="M87:N87"/>
    <mergeCell ref="O87:R87"/>
    <mergeCell ref="S87:U87"/>
    <mergeCell ref="B88:L88"/>
    <mergeCell ref="M88:N88"/>
    <mergeCell ref="O88:R88"/>
    <mergeCell ref="S88:U88"/>
    <mergeCell ref="B85:L85"/>
    <mergeCell ref="M85:N85"/>
    <mergeCell ref="O85:R85"/>
    <mergeCell ref="S85:U85"/>
    <mergeCell ref="B86:L86"/>
    <mergeCell ref="M86:N86"/>
    <mergeCell ref="O86:R86"/>
    <mergeCell ref="S86:U86"/>
    <mergeCell ref="B82:U82"/>
    <mergeCell ref="B83:L83"/>
    <mergeCell ref="M83:N83"/>
    <mergeCell ref="O83:R83"/>
    <mergeCell ref="S83:U83"/>
    <mergeCell ref="B84:L84"/>
    <mergeCell ref="O84:R84"/>
    <mergeCell ref="S84:U84"/>
    <mergeCell ref="B80:L80"/>
    <mergeCell ref="M80:N80"/>
    <mergeCell ref="O80:R80"/>
    <mergeCell ref="S80:U80"/>
    <mergeCell ref="B81:L81"/>
    <mergeCell ref="M81:N81"/>
    <mergeCell ref="O81:R81"/>
    <mergeCell ref="S81:U81"/>
    <mergeCell ref="B78:L78"/>
    <mergeCell ref="M78:N78"/>
    <mergeCell ref="O78:R78"/>
    <mergeCell ref="S78:U78"/>
    <mergeCell ref="B79:L79"/>
    <mergeCell ref="M79:N79"/>
    <mergeCell ref="O79:R79"/>
    <mergeCell ref="S79:U79"/>
    <mergeCell ref="B76:L76"/>
    <mergeCell ref="M76:N76"/>
    <mergeCell ref="O76:R76"/>
    <mergeCell ref="S76:U76"/>
    <mergeCell ref="B77:L77"/>
    <mergeCell ref="M77:N77"/>
    <mergeCell ref="O77:R77"/>
    <mergeCell ref="S77:U77"/>
    <mergeCell ref="B74:L74"/>
    <mergeCell ref="M74:N74"/>
    <mergeCell ref="O74:R74"/>
    <mergeCell ref="S74:U74"/>
    <mergeCell ref="B75:L75"/>
    <mergeCell ref="M75:N75"/>
    <mergeCell ref="O75:R75"/>
    <mergeCell ref="S75:U75"/>
    <mergeCell ref="B72:L72"/>
    <mergeCell ref="M72:N72"/>
    <mergeCell ref="O72:R72"/>
    <mergeCell ref="S72:U72"/>
    <mergeCell ref="B73:L73"/>
    <mergeCell ref="M73:N73"/>
    <mergeCell ref="O73:R73"/>
    <mergeCell ref="S73:U73"/>
    <mergeCell ref="B70:L70"/>
    <mergeCell ref="M70:N70"/>
    <mergeCell ref="O70:R70"/>
    <mergeCell ref="S70:U70"/>
    <mergeCell ref="B71:L71"/>
    <mergeCell ref="M71:N71"/>
    <mergeCell ref="O71:R71"/>
    <mergeCell ref="S71:U71"/>
    <mergeCell ref="B68:L68"/>
    <mergeCell ref="M68:N68"/>
    <mergeCell ref="O68:R68"/>
    <mergeCell ref="S68:U68"/>
    <mergeCell ref="B69:L69"/>
    <mergeCell ref="M69:N69"/>
    <mergeCell ref="O69:R69"/>
    <mergeCell ref="S69:U69"/>
    <mergeCell ref="B66:L66"/>
    <mergeCell ref="M66:N66"/>
    <mergeCell ref="O66:R66"/>
    <mergeCell ref="S66:U66"/>
    <mergeCell ref="B67:L67"/>
    <mergeCell ref="O67:R67"/>
    <mergeCell ref="S67:U67"/>
    <mergeCell ref="B64:L64"/>
    <mergeCell ref="M64:N64"/>
    <mergeCell ref="O64:R64"/>
    <mergeCell ref="S64:U64"/>
    <mergeCell ref="B65:L65"/>
    <mergeCell ref="M65:N65"/>
    <mergeCell ref="O65:R65"/>
    <mergeCell ref="S65:U65"/>
    <mergeCell ref="B60:L60"/>
    <mergeCell ref="M60:N60"/>
    <mergeCell ref="O60:R60"/>
    <mergeCell ref="S60:U60"/>
    <mergeCell ref="B61:L61"/>
    <mergeCell ref="M61:N61"/>
    <mergeCell ref="O61:R61"/>
    <mergeCell ref="S61:U61"/>
    <mergeCell ref="B58:L58"/>
    <mergeCell ref="M58:N58"/>
    <mergeCell ref="O58:R58"/>
    <mergeCell ref="S58:U58"/>
    <mergeCell ref="B59:L59"/>
    <mergeCell ref="M59:N59"/>
    <mergeCell ref="O59:R59"/>
    <mergeCell ref="S59:U59"/>
    <mergeCell ref="B56:L56"/>
    <mergeCell ref="M56:N56"/>
    <mergeCell ref="O56:R56"/>
    <mergeCell ref="S56:U56"/>
    <mergeCell ref="B57:L57"/>
    <mergeCell ref="M57:N57"/>
    <mergeCell ref="O57:R57"/>
    <mergeCell ref="S57:U57"/>
    <mergeCell ref="B54:L54"/>
    <mergeCell ref="M54:N54"/>
    <mergeCell ref="O54:R54"/>
    <mergeCell ref="S54:U54"/>
    <mergeCell ref="B55:L55"/>
    <mergeCell ref="M55:N55"/>
    <mergeCell ref="O55:R55"/>
    <mergeCell ref="S55:U55"/>
    <mergeCell ref="B52:L52"/>
    <mergeCell ref="M52:N52"/>
    <mergeCell ref="O52:R52"/>
    <mergeCell ref="S52:U52"/>
    <mergeCell ref="B53:L53"/>
    <mergeCell ref="M53:N53"/>
    <mergeCell ref="O53:R53"/>
    <mergeCell ref="S53:U53"/>
    <mergeCell ref="B49:L49"/>
    <mergeCell ref="B50:L50"/>
    <mergeCell ref="M50:N50"/>
    <mergeCell ref="O50:R50"/>
    <mergeCell ref="S50:U50"/>
    <mergeCell ref="B51:L51"/>
    <mergeCell ref="M51:N51"/>
    <mergeCell ref="O51:R51"/>
    <mergeCell ref="S51:U51"/>
    <mergeCell ref="B46:L46"/>
    <mergeCell ref="M46:N46"/>
    <mergeCell ref="O46:R46"/>
    <mergeCell ref="S46:U46"/>
    <mergeCell ref="B47:U47"/>
    <mergeCell ref="B48:L48"/>
    <mergeCell ref="M48:N48"/>
    <mergeCell ref="O48:R48"/>
    <mergeCell ref="S48:U48"/>
    <mergeCell ref="B44:L44"/>
    <mergeCell ref="M44:N44"/>
    <mergeCell ref="O44:R44"/>
    <mergeCell ref="S44:U44"/>
    <mergeCell ref="B45:L45"/>
    <mergeCell ref="M45:N45"/>
    <mergeCell ref="O45:R45"/>
    <mergeCell ref="S45:U45"/>
    <mergeCell ref="B42:L42"/>
    <mergeCell ref="M42:N42"/>
    <mergeCell ref="O42:R42"/>
    <mergeCell ref="S42:U42"/>
    <mergeCell ref="B43:L43"/>
    <mergeCell ref="M43:N43"/>
    <mergeCell ref="O43:R43"/>
    <mergeCell ref="S43:U43"/>
    <mergeCell ref="B40:L40"/>
    <mergeCell ref="M40:N40"/>
    <mergeCell ref="O40:R40"/>
    <mergeCell ref="S40:U40"/>
    <mergeCell ref="B41:L41"/>
    <mergeCell ref="M41:N41"/>
    <mergeCell ref="O41:R41"/>
    <mergeCell ref="S41:U41"/>
    <mergeCell ref="B37:L37"/>
    <mergeCell ref="M37:N37"/>
    <mergeCell ref="O37:R37"/>
    <mergeCell ref="S37:U37"/>
    <mergeCell ref="B38:L38"/>
    <mergeCell ref="B39:L39"/>
    <mergeCell ref="M39:N39"/>
    <mergeCell ref="O39:R39"/>
    <mergeCell ref="S39:U39"/>
    <mergeCell ref="B35:L35"/>
    <mergeCell ref="M35:N35"/>
    <mergeCell ref="O35:R35"/>
    <mergeCell ref="S35:U35"/>
    <mergeCell ref="B36:L36"/>
    <mergeCell ref="M36:N36"/>
    <mergeCell ref="O36:R36"/>
    <mergeCell ref="S36:U36"/>
    <mergeCell ref="B33:L33"/>
    <mergeCell ref="M33:N33"/>
    <mergeCell ref="O33:R33"/>
    <mergeCell ref="S33:U33"/>
    <mergeCell ref="B34:L34"/>
    <mergeCell ref="M34:N34"/>
    <mergeCell ref="O34:R34"/>
    <mergeCell ref="S34:U34"/>
    <mergeCell ref="B31:L31"/>
    <mergeCell ref="M31:N31"/>
    <mergeCell ref="O31:R31"/>
    <mergeCell ref="S31:U31"/>
    <mergeCell ref="B32:L32"/>
    <mergeCell ref="M32:N32"/>
    <mergeCell ref="O32:R32"/>
    <mergeCell ref="S32:U32"/>
    <mergeCell ref="B28:U28"/>
    <mergeCell ref="B29:L29"/>
    <mergeCell ref="M29:N29"/>
    <mergeCell ref="O29:R29"/>
    <mergeCell ref="S29:U29"/>
    <mergeCell ref="B30:L30"/>
    <mergeCell ref="B27:L27"/>
    <mergeCell ref="M27:N27"/>
    <mergeCell ref="O27:R27"/>
    <mergeCell ref="S27:U27"/>
    <mergeCell ref="C10:X10"/>
    <mergeCell ref="C14:T14"/>
    <mergeCell ref="C16:X16"/>
    <mergeCell ref="C21:H21"/>
    <mergeCell ref="I21:T21"/>
    <mergeCell ref="I23:T23"/>
    <mergeCell ref="Q2:X2"/>
    <mergeCell ref="Q3:X3"/>
    <mergeCell ref="R4:T4"/>
    <mergeCell ref="C5:S5"/>
    <mergeCell ref="C7:S7"/>
    <mergeCell ref="B26:L26"/>
    <mergeCell ref="M26:N26"/>
    <mergeCell ref="O26:R26"/>
    <mergeCell ref="S26:U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D6D9BF11AEE34E8B70639D5EBC2B5B" ma:contentTypeVersion="10" ma:contentTypeDescription="Create a new document." ma:contentTypeScope="" ma:versionID="eb8e462c20287fa3b3976c7c438a72ee">
  <xsd:schema xmlns:xsd="http://www.w3.org/2001/XMLSchema" xmlns:xs="http://www.w3.org/2001/XMLSchema" xmlns:p="http://schemas.microsoft.com/office/2006/metadata/properties" xmlns:ns3="cc4868b5-b0bb-416e-9ea7-f0887158c856" targetNamespace="http://schemas.microsoft.com/office/2006/metadata/properties" ma:root="true" ma:fieldsID="314ed6c088f0fe93b0f97a335520d706" ns3:_="">
    <xsd:import namespace="cc4868b5-b0bb-416e-9ea7-f0887158c856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868b5-b0bb-416e-9ea7-f0887158c85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5F8400-78A7-412E-9829-95502CCB6A2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B16125-3362-4A4F-B8D5-27AC67FFA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4868b5-b0bb-416e-9ea7-f0887158c8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DD42B3-F059-450A-BD1B-5DEA8173F0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 </vt:lpstr>
      <vt:lpstr>ОСД </vt:lpstr>
      <vt:lpstr>ОИК</vt:lpstr>
      <vt:lpstr>ОДДС</vt:lpstr>
      <vt:lpstr>ОИК!Заголовки_для_печати</vt:lpstr>
      <vt:lpstr>'ОСД '!Заголовки_для_печати</vt:lpstr>
      <vt:lpstr>'ОФП '!Заголовки_для_печати</vt:lpstr>
      <vt:lpstr>ОИК!Область_печати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Yuliya.Kolossova</dc:creator>
  <cp:lastModifiedBy>Айнур Баймухаметова</cp:lastModifiedBy>
  <cp:lastPrinted>2024-05-14T14:12:38Z</cp:lastPrinted>
  <dcterms:created xsi:type="dcterms:W3CDTF">2016-05-13T18:34:15Z</dcterms:created>
  <dcterms:modified xsi:type="dcterms:W3CDTF">2024-11-12T13:04:28Z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0x010100ACD6D9BF11AEE34E8B70639D5EBC2B5B</vt:lpwstr>
  </property>
</Properties>
</file>