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yrymbet\Фин. и бух. документы\Фин отчеты\Биржа\2015\1 квартал 2015\"/>
    </mc:Choice>
  </mc:AlternateContent>
  <bookViews>
    <workbookView xWindow="0" yWindow="0" windowWidth="20400" windowHeight="7755" tabRatio="832" activeTab="3"/>
  </bookViews>
  <sheets>
    <sheet name="ББ" sheetId="1" r:id="rId1"/>
    <sheet name="ОПУ" sheetId="2" r:id="rId2"/>
    <sheet name="СК" sheetId="5" r:id="rId3"/>
    <sheet name="ДС Прямой метод" sheetId="11" r:id="rId4"/>
  </sheets>
  <calcPr calcId="152511" refMode="R1C1"/>
</workbook>
</file>

<file path=xl/calcChain.xml><?xml version="1.0" encoding="utf-8"?>
<calcChain xmlns="http://schemas.openxmlformats.org/spreadsheetml/2006/main">
  <c r="D24" i="11" l="1"/>
  <c r="D20" i="11"/>
  <c r="D23" i="11"/>
  <c r="D19" i="11"/>
  <c r="D18" i="11"/>
  <c r="D15" i="11"/>
  <c r="E17" i="2" l="1"/>
  <c r="D18" i="2"/>
  <c r="D17" i="2"/>
  <c r="E54" i="1"/>
  <c r="D54" i="1"/>
  <c r="E50" i="1"/>
  <c r="D50" i="1"/>
  <c r="E32" i="1"/>
  <c r="D32" i="1"/>
  <c r="E23" i="1"/>
  <c r="D23" i="1"/>
  <c r="G13" i="5"/>
  <c r="D16" i="11" l="1"/>
  <c r="D9" i="11"/>
  <c r="E53" i="11"/>
  <c r="D53" i="11"/>
  <c r="E47" i="11"/>
  <c r="D47" i="11"/>
  <c r="E36" i="11"/>
  <c r="D36" i="11"/>
  <c r="E27" i="11"/>
  <c r="D27" i="11"/>
  <c r="D45" i="11" s="1"/>
  <c r="E9" i="11"/>
  <c r="E16" i="11" l="1"/>
  <c r="E25" i="11" s="1"/>
  <c r="E45" i="11"/>
  <c r="E59" i="11"/>
  <c r="D25" i="11"/>
  <c r="D59" i="11"/>
  <c r="E60" i="11" l="1"/>
  <c r="E62" i="11" s="1"/>
  <c r="D60" i="11"/>
  <c r="D62" i="11" s="1"/>
  <c r="D64" i="11" l="1"/>
  <c r="E64" i="11"/>
  <c r="D24" i="2"/>
  <c r="D55" i="1"/>
  <c r="E41" i="1"/>
  <c r="D41" i="1"/>
  <c r="E65" i="1"/>
  <c r="I13" i="5" l="1"/>
  <c r="E55" i="1" l="1"/>
  <c r="C6" i="5" l="1"/>
  <c r="C16" i="5" l="1"/>
  <c r="C15" i="5"/>
  <c r="D21" i="5"/>
  <c r="E21" i="5"/>
  <c r="F21" i="5"/>
  <c r="C21" i="5"/>
  <c r="E72" i="1"/>
  <c r="E74" i="1" s="1"/>
  <c r="E75" i="1" s="1"/>
  <c r="D72" i="1"/>
  <c r="D16" i="5"/>
  <c r="F16" i="5"/>
  <c r="E16" i="5"/>
  <c r="I14" i="5"/>
  <c r="I23" i="5"/>
  <c r="D15" i="5"/>
  <c r="E15" i="5"/>
  <c r="F15" i="5"/>
  <c r="G15" i="5"/>
  <c r="E13" i="2"/>
  <c r="E18" i="2" s="1"/>
  <c r="E24" i="2" s="1"/>
  <c r="D13" i="2"/>
  <c r="E24" i="1"/>
  <c r="D65" i="1"/>
  <c r="D24" i="1"/>
  <c r="D42" i="1" s="1"/>
  <c r="B7" i="2"/>
  <c r="B9" i="5" s="1"/>
  <c r="B4" i="2"/>
  <c r="C19" i="5" l="1"/>
  <c r="C20" i="5" s="1"/>
  <c r="D74" i="1"/>
  <c r="D26" i="2"/>
  <c r="D28" i="2" s="1"/>
  <c r="E26" i="2"/>
  <c r="E28" i="2" s="1"/>
  <c r="E45" i="2" s="1"/>
  <c r="E46" i="2" s="1"/>
  <c r="E42" i="1"/>
  <c r="I15" i="5"/>
  <c r="D75" i="1" l="1"/>
  <c r="D45" i="2"/>
  <c r="D46" i="2" s="1"/>
  <c r="G17" i="5" l="1"/>
  <c r="I17" i="5" s="1"/>
  <c r="I22" i="5"/>
  <c r="G16" i="5" l="1"/>
  <c r="G19" i="5" s="1"/>
  <c r="G20" i="5" s="1"/>
  <c r="I20" i="5" s="1"/>
  <c r="I21" i="5"/>
  <c r="I16" i="5" l="1"/>
  <c r="I19" i="5"/>
</calcChain>
</file>

<file path=xl/sharedStrings.xml><?xml version="1.0" encoding="utf-8"?>
<sst xmlns="http://schemas.openxmlformats.org/spreadsheetml/2006/main" count="280" uniqueCount="232">
  <si>
    <t>отчетного</t>
  </si>
  <si>
    <t>I. Краткосрочные активы:</t>
  </si>
  <si>
    <t>Денежные средства и их эквиваленты</t>
  </si>
  <si>
    <t>Производные финансовые инструменты</t>
  </si>
  <si>
    <t>Прочие краткосрочные финансовые активы</t>
  </si>
  <si>
    <t>Текущий подоходный налог</t>
  </si>
  <si>
    <t>Запасы</t>
  </si>
  <si>
    <t>Прочие краткосрочные активы</t>
  </si>
  <si>
    <t>II. Долгосрочные активы</t>
  </si>
  <si>
    <t>Прочие долгосрочные финансовые активы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</si>
  <si>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</si>
  <si>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</si>
  <si>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</si>
  <si>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</si>
  <si>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</si>
  <si>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</si>
  <si>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</si>
  <si>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III. Краткосрочные обязательства</t>
  </si>
  <si>
    <t>Займы</t>
  </si>
  <si>
    <t>Краткосрочные резервы</t>
  </si>
  <si>
    <t>Вознаграждения работникам</t>
  </si>
  <si>
    <t>Прочие краткосрочные обязательства</t>
  </si>
  <si>
    <t>IV. Долгосрочные обязательства</t>
  </si>
  <si>
    <t>Долгосрочные резервы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</si>
  <si>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</si>
  <si>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</si>
  <si>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</si>
  <si>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</si>
  <si>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</si>
  <si>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</si>
  <si>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</si>
  <si>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Доля неконтролирующих собственников</t>
  </si>
  <si>
    <t>Место печати</t>
  </si>
  <si>
    <t>Наименование показателей</t>
  </si>
  <si>
    <t>Выручка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</si>
  <si>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</si>
  <si>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</si>
  <si>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</si>
  <si>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</si>
  <si>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</si>
  <si>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</si>
  <si>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Прочие неоперационные доходы</t>
  </si>
  <si>
    <t>Прочие неоперационные расходы</t>
  </si>
  <si>
    <t>Расходы по подоходному налогу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</si>
  <si>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</si>
  <si>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</si>
  <si>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</si>
  <si>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</si>
  <si>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Доля в прочей совокупной прибыли</t>
  </si>
  <si>
    <t>Хеджирование денежных потоков</t>
  </si>
  <si>
    <t>I. Движение денежных средств от операционной деятельности</t>
  </si>
  <si>
    <t>прочие поступления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</si>
  <si>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</si>
  <si>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</si>
  <si>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получение займов</t>
  </si>
  <si>
    <t>погашение займов</t>
  </si>
  <si>
    <t>Капитал материнской организации</t>
  </si>
  <si>
    <t>Финансовые активы, имеющиеся в наличии для продажи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</si>
  <si>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</si>
  <si>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</si>
  <si>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Краткосрочная торговая и прочая дебиторская задолженность</t>
  </si>
  <si>
    <t>Инвестиции, учитываемые методом долевого участия</t>
  </si>
  <si>
    <t xml:space="preserve">Текущие налоговые обязательства поподоходному налогу </t>
  </si>
  <si>
    <t>Обязательства выбывающих групп,предназначенных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</si>
  <si>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</si>
  <si>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</si>
  <si>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Прочие краткосрочные финансовые обязательства</t>
  </si>
  <si>
    <t>Долгосрочная торговая и прочая дебиторская задолженность</t>
  </si>
  <si>
    <t>Краткосрочная торговая и прочая кредиторская задолженность</t>
  </si>
  <si>
    <t>Нераспределенная прибыль (непокрытый убыток)</t>
  </si>
  <si>
    <t>Себестоимость реализованных товаров и услуг</t>
  </si>
  <si>
    <t>Доля организации в прибыли (убытке)ассоциированных организаций и совместнойдеятельности, учитываемых по методу долевого участия</t>
  </si>
  <si>
    <t>Прибыль (убыток) после налогообложенияот прекращенной деятельности</t>
  </si>
  <si>
    <t>Переоценка финансовых активов, имеющихся в наличии для продажи</t>
  </si>
  <si>
    <t>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</si>
  <si>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</si>
  <si>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</si>
  <si>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</si>
  <si>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</si>
  <si>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</si>
  <si>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</si>
  <si>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</si>
  <si>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Изменение в учетной политике</t>
  </si>
  <si>
    <t>Наименование компонентов</t>
  </si>
  <si>
    <t>Итого капитал</t>
  </si>
  <si>
    <t>Нераспределенная прибыль</t>
  </si>
  <si>
    <t xml:space="preserve">Наименование организации </t>
  </si>
  <si>
    <t xml:space="preserve">Вид деятельности организации </t>
  </si>
  <si>
    <t>Организационно-правовая форма</t>
  </si>
  <si>
    <t xml:space="preserve">Форма отчетности: консолидированная/неконсолидированная </t>
  </si>
  <si>
    <t>Юридический адрес (организации)</t>
  </si>
  <si>
    <t>частная собственность</t>
  </si>
  <si>
    <t>Акционерное общество "Сырымбет"</t>
  </si>
  <si>
    <t>РК, СКО, Айыртауский район, село Сырымбет</t>
  </si>
  <si>
    <t>Поиск, разведка, добыча комплексных руд</t>
  </si>
  <si>
    <t>АКТИВЫ</t>
  </si>
  <si>
    <t>(фамилия, имя, отчество)                          (подпись)</t>
  </si>
  <si>
    <t>(фамилия, имя, отчество)                           (подпись)</t>
  </si>
  <si>
    <t>неконсолидированная</t>
  </si>
  <si>
    <t>ОБЯЗАТЕЛЬСТВО И КАПИТАЛ</t>
  </si>
  <si>
    <t>Отчет об изменениях в собственном капитале</t>
  </si>
  <si>
    <t>Прочая совокупная прибыль</t>
  </si>
  <si>
    <t>Пересчитанное сальдо</t>
  </si>
  <si>
    <t>Общая совокупная прибыль</t>
  </si>
  <si>
    <t xml:space="preserve">Итого краткосрочных активов </t>
  </si>
  <si>
    <t>Итого долгосрочных активов</t>
  </si>
  <si>
    <t>Баланс</t>
  </si>
  <si>
    <t xml:space="preserve">Итого краткосрочных обязательств </t>
  </si>
  <si>
    <t xml:space="preserve">Итого долгосрочных обязательств </t>
  </si>
  <si>
    <t xml:space="preserve">Итого капитал, относимый на собственников и материнской организации </t>
  </si>
  <si>
    <t xml:space="preserve">Всего капитал </t>
  </si>
  <si>
    <t xml:space="preserve">Баланс </t>
  </si>
  <si>
    <t>Активы (или выбывающие группы), предназначенные для продажи</t>
  </si>
  <si>
    <t xml:space="preserve">Валовая прибыль 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</si>
  <si>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</si>
  <si>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</si>
  <si>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</si>
  <si>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отоносимая на:</t>
  </si>
  <si>
    <t xml:space="preserve">Пересчитанное сальдо </t>
  </si>
  <si>
    <t>Операции с собственниками</t>
  </si>
  <si>
    <t>Прибыль (убыток) за период</t>
  </si>
  <si>
    <t>тыс. тенге</t>
  </si>
  <si>
    <t>                                               тыс. тенге</t>
  </si>
  <si>
    <t>Отчет о финансовом положении</t>
  </si>
  <si>
    <t>Отчет о совокупном доходе</t>
  </si>
  <si>
    <t>Прим.</t>
  </si>
  <si>
    <t>Базовая разводненная прибыль</t>
  </si>
  <si>
    <t>Доля неконтро-лирующих собственников</t>
  </si>
  <si>
    <t xml:space="preserve">Главный бухгалтер  Деева Ю.А.                                                    </t>
  </si>
  <si>
    <t>Главный бухгалтер Деева Ю.А.</t>
  </si>
  <si>
    <t xml:space="preserve">Главный бухгалтер  Деева Ю.А.                                             </t>
  </si>
  <si>
    <t>Наименование компании</t>
  </si>
  <si>
    <t>АО "СЫРЫМБЕТ"</t>
  </si>
  <si>
    <t>Отчет о движении денег</t>
  </si>
  <si>
    <t>за период</t>
  </si>
  <si>
    <t>(прямой метод)</t>
  </si>
  <si>
    <t>Код стр.</t>
  </si>
  <si>
    <t>Операционная деятельность</t>
  </si>
  <si>
    <t>Поступление денежных средств, всего</t>
  </si>
  <si>
    <t>010</t>
  </si>
  <si>
    <t>реализация товаров</t>
  </si>
  <si>
    <t>011</t>
  </si>
  <si>
    <t>предоставление услуг</t>
  </si>
  <si>
    <t>012</t>
  </si>
  <si>
    <t>авансы полученные</t>
  </si>
  <si>
    <t>013</t>
  </si>
  <si>
    <t>дивиденды</t>
  </si>
  <si>
    <t>014</t>
  </si>
  <si>
    <t>015</t>
  </si>
  <si>
    <t>Выбытие денежных средств, всего</t>
  </si>
  <si>
    <t>020</t>
  </si>
  <si>
    <t>платежи поставщикам за товары и услуги</t>
  </si>
  <si>
    <t>021</t>
  </si>
  <si>
    <t>авансы выданные</t>
  </si>
  <si>
    <t>022</t>
  </si>
  <si>
    <t>выплаты по заработной плате</t>
  </si>
  <si>
    <t>023</t>
  </si>
  <si>
    <t>выплата вознаграждения по займам</t>
  </si>
  <si>
    <t>024</t>
  </si>
  <si>
    <t>корпоративный подоходный налог</t>
  </si>
  <si>
    <t>025</t>
  </si>
  <si>
    <t>другие платежи в бюджет</t>
  </si>
  <si>
    <t>026</t>
  </si>
  <si>
    <t>прочие выплаты</t>
  </si>
  <si>
    <t>027</t>
  </si>
  <si>
    <t>Чистая сумма денежных средств от операционной деятельности (стр.010 - стр.020)</t>
  </si>
  <si>
    <t>030</t>
  </si>
  <si>
    <t>Инвестиционная деятельность</t>
  </si>
  <si>
    <t>040</t>
  </si>
  <si>
    <t>реализация основных средств</t>
  </si>
  <si>
    <t>041</t>
  </si>
  <si>
    <t>реализации нематериальных активов</t>
  </si>
  <si>
    <t>042</t>
  </si>
  <si>
    <t>реализация других долгосрочных активов</t>
  </si>
  <si>
    <t>043</t>
  </si>
  <si>
    <t>реализация финансовых активов</t>
  </si>
  <si>
    <t>044</t>
  </si>
  <si>
    <t>погашение займов, предоставленных другим организациям</t>
  </si>
  <si>
    <t>045</t>
  </si>
  <si>
    <t>фьючерсные и форвардные контракты, опционы и свопы</t>
  </si>
  <si>
    <t>046</t>
  </si>
  <si>
    <t>047</t>
  </si>
  <si>
    <t>050</t>
  </si>
  <si>
    <t>приобретение основных средств</t>
  </si>
  <si>
    <t>051</t>
  </si>
  <si>
    <t>приобретение нематериальных активов</t>
  </si>
  <si>
    <t>052</t>
  </si>
  <si>
    <t>приобретение других долгосрочных активов</t>
  </si>
  <si>
    <t>053</t>
  </si>
  <si>
    <t>приобретение финансовых активов</t>
  </si>
  <si>
    <t>054</t>
  </si>
  <si>
    <t>предоставление займов другим организациям</t>
  </si>
  <si>
    <t>055</t>
  </si>
  <si>
    <t>056</t>
  </si>
  <si>
    <t>057</t>
  </si>
  <si>
    <t>Чистая сумма денежных средств от инвестиционной деятельности (стр.040 - стр.050)</t>
  </si>
  <si>
    <t>060</t>
  </si>
  <si>
    <t>Финансовая деятельность</t>
  </si>
  <si>
    <t>070</t>
  </si>
  <si>
    <t>эмиссия акций и других ценных бумаг</t>
  </si>
  <si>
    <t>071</t>
  </si>
  <si>
    <t>072</t>
  </si>
  <si>
    <t>получение вознаграждения по финансируемой аренде</t>
  </si>
  <si>
    <t>073</t>
  </si>
  <si>
    <t>074</t>
  </si>
  <si>
    <t>080</t>
  </si>
  <si>
    <t>081</t>
  </si>
  <si>
    <t>приобретение собственных акций</t>
  </si>
  <si>
    <t>082</t>
  </si>
  <si>
    <t>выплата дивидендов</t>
  </si>
  <si>
    <t>083</t>
  </si>
  <si>
    <t>084</t>
  </si>
  <si>
    <t>Чистая сумма денежных средств от финансовой деятельности (стр.070 - стр.080)</t>
  </si>
  <si>
    <t>090</t>
  </si>
  <si>
    <t>Итого: Увеличение + / - уменьшение денежных средств (стр.030 +/- стр.060 +/- стр.090)</t>
  </si>
  <si>
    <t>Денежные средства на начало отчетного периода</t>
  </si>
  <si>
    <t>Денежные средства на конец отчетного периода</t>
  </si>
  <si>
    <t>Главный бухгалтер  Деева Ю.А.  ______________</t>
  </si>
  <si>
    <t>За 3 месяца  2014г.</t>
  </si>
  <si>
    <t>За 3 месяца  2014г.                      (на 01.04.14г.)</t>
  </si>
  <si>
    <t>тыс.тенге</t>
  </si>
  <si>
    <t>Прочие операции с собствениками</t>
  </si>
  <si>
    <t>Балансовая стоимость одной акции, в тенге</t>
  </si>
  <si>
    <t>Президент Болтурук Т.  _______________</t>
  </si>
  <si>
    <t>по состоянию на "31"марта 2015 года</t>
  </si>
  <si>
    <t>На конец отчетного периода 31.03.2015г.</t>
  </si>
  <si>
    <t>На начало отчетного периода на 31.12.2014г.</t>
  </si>
  <si>
    <t>За 3 месяца  2015г.</t>
  </si>
  <si>
    <t>Сальдо на начало отчетного периода 01.01.15г</t>
  </si>
  <si>
    <t>Сальдо на конец отчетного периода 31.03.15г.</t>
  </si>
  <si>
    <t>Президент Болтурук Т.               _______________</t>
  </si>
  <si>
    <t>За 3 месяца  2015г.                      (на 01.04.15г.)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</si>
</sst>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[$-F800]dddd\,\ mmmm\ dd\,\ yyyy"/>
  </numFmts>
  <fonts count="30">
    <font>
      <sz val="11"/>
      <color theme="1"/>
      <name val="Calibri"/>
      <family val="2"/>
      <charset val="204"/>
      <scheme val="minor"/>
    </font>
    <font>
      <sz val="10"/>
      <color rgb="FF000000"/>
      <name val="Zan Courier New"/>
    </font>
    <font>
      <sz val="8"/>
      <color rgb="FF000000"/>
      <name val="Zan Courier New"/>
    </font>
    <font>
      <sz val="8"/>
      <color theme="1"/>
      <name val="Calibri"/>
      <family val="2"/>
      <charset val="204"/>
      <scheme val="minor"/>
    </font>
    <font>
      <b/>
      <sz val="10"/>
      <color rgb="FF000000"/>
      <name val="Zan Courier New"/>
    </font>
    <font>
      <b/>
      <sz val="9"/>
      <color theme="1"/>
      <name val="Times New Roman"/>
      <family val="1"/>
      <charset val="204"/>
    </font>
    <font>
      <b/>
      <sz val="9"/>
      <color rgb="FF000000"/>
      <name val="Zan Courier New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Zan Courier New"/>
    </font>
    <font>
      <b/>
      <sz val="9"/>
      <color rgb="FF000000"/>
      <name val="Zan Courier New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Zan Courier New"/>
      <charset val="204"/>
    </font>
    <font>
      <b/>
      <sz val="12"/>
      <color rgb="FF000000"/>
      <name val="Zan Courier New"/>
      <charset val="204"/>
    </font>
    <font>
      <b/>
      <sz val="10"/>
      <color rgb="FF000000"/>
      <name val="Zan Courier New"/>
      <charset val="204"/>
    </font>
    <font>
      <sz val="11"/>
      <color rgb="FF000000"/>
      <name val="Zan Courier New"/>
    </font>
    <font>
      <b/>
      <sz val="12"/>
      <color rgb="FF000080"/>
      <name val="Zan Courier New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rgb="FF000080"/>
      <name val="Zan Courier New"/>
    </font>
    <font>
      <b/>
      <sz val="8"/>
      <color rgb="FF000000"/>
      <name val="Zan Courier New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3" fontId="0" fillId="0" borderId="0" xfId="0" applyNumberFormat="1"/>
    <xf numFmtId="3" fontId="5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5" fillId="0" borderId="0" xfId="0" applyNumberFormat="1" applyFont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0" fillId="0" borderId="0" xfId="0" applyNumberFormat="1" applyFill="1"/>
    <xf numFmtId="0" fontId="8" fillId="0" borderId="0" xfId="0" applyFont="1"/>
    <xf numFmtId="0" fontId="8" fillId="0" borderId="0" xfId="0" applyFont="1" applyBorder="1"/>
    <xf numFmtId="0" fontId="7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0" fontId="0" fillId="0" borderId="0" xfId="0" applyBorder="1"/>
    <xf numFmtId="0" fontId="10" fillId="0" borderId="11" xfId="0" applyFont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3" fontId="5" fillId="0" borderId="13" xfId="0" applyNumberFormat="1" applyFont="1" applyFill="1" applyBorder="1" applyAlignment="1">
      <alignment vertical="top" wrapText="1"/>
    </xf>
    <xf numFmtId="3" fontId="5" fillId="0" borderId="14" xfId="0" applyNumberFormat="1" applyFont="1" applyFill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0" fillId="0" borderId="0" xfId="0" applyFont="1"/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>
      <alignment vertical="top" wrapText="1"/>
    </xf>
    <xf numFmtId="0" fontId="9" fillId="0" borderId="11" xfId="0" applyFont="1" applyBorder="1" applyAlignment="1">
      <alignment wrapText="1"/>
    </xf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7" fillId="0" borderId="0" xfId="0" applyFont="1" applyFill="1" applyAlignment="1">
      <alignment horizontal="right"/>
    </xf>
    <xf numFmtId="0" fontId="18" fillId="0" borderId="0" xfId="0" applyFont="1" applyAlignment="1">
      <alignment horizontal="left"/>
    </xf>
    <xf numFmtId="3" fontId="6" fillId="0" borderId="1" xfId="0" applyNumberFormat="1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3" fontId="6" fillId="0" borderId="12" xfId="0" applyNumberFormat="1" applyFont="1" applyBorder="1" applyAlignment="1">
      <alignment horizontal="right" vertical="top" wrapText="1"/>
    </xf>
    <xf numFmtId="0" fontId="2" fillId="0" borderId="0" xfId="0" applyFont="1"/>
    <xf numFmtId="3" fontId="5" fillId="0" borderId="1" xfId="0" applyNumberFormat="1" applyFont="1" applyBorder="1" applyAlignment="1">
      <alignment vertical="top" wrapText="1"/>
    </xf>
    <xf numFmtId="3" fontId="5" fillId="0" borderId="12" xfId="0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5" fillId="0" borderId="3" xfId="0" applyFont="1" applyFill="1" applyBorder="1" applyAlignment="1">
      <alignment horizontal="center" vertical="top" wrapText="1"/>
    </xf>
    <xf numFmtId="0" fontId="11" fillId="0" borderId="0" xfId="0" applyFont="1" applyFill="1"/>
    <xf numFmtId="3" fontId="1" fillId="0" borderId="0" xfId="0" applyNumberFormat="1" applyFont="1" applyFill="1"/>
    <xf numFmtId="3" fontId="7" fillId="0" borderId="12" xfId="0" applyNumberFormat="1" applyFont="1" applyFill="1" applyBorder="1" applyAlignment="1">
      <alignment vertical="top" wrapText="1"/>
    </xf>
    <xf numFmtId="0" fontId="19" fillId="0" borderId="0" xfId="0" applyFont="1" applyFill="1" applyAlignment="1">
      <alignment horizontal="right"/>
    </xf>
    <xf numFmtId="0" fontId="10" fillId="0" borderId="19" xfId="0" applyFont="1" applyBorder="1" applyAlignment="1">
      <alignment vertical="top" wrapText="1"/>
    </xf>
    <xf numFmtId="3" fontId="5" fillId="0" borderId="20" xfId="0" applyNumberFormat="1" applyFont="1" applyFill="1" applyBorder="1" applyAlignment="1">
      <alignment vertical="top" wrapText="1"/>
    </xf>
    <xf numFmtId="3" fontId="5" fillId="0" borderId="21" xfId="0" applyNumberFormat="1" applyFont="1" applyFill="1" applyBorder="1" applyAlignment="1">
      <alignment vertical="top" wrapText="1"/>
    </xf>
    <xf numFmtId="0" fontId="0" fillId="0" borderId="22" xfId="0" applyFill="1" applyBorder="1"/>
    <xf numFmtId="0" fontId="0" fillId="0" borderId="22" xfId="0" applyBorder="1"/>
    <xf numFmtId="3" fontId="7" fillId="0" borderId="1" xfId="0" applyNumberFormat="1" applyFont="1" applyFill="1" applyBorder="1" applyAlignment="1">
      <alignment vertical="top" wrapText="1"/>
    </xf>
    <xf numFmtId="3" fontId="7" fillId="0" borderId="12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21" fillId="0" borderId="26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1" fillId="0" borderId="0" xfId="0" applyFont="1" applyBorder="1" applyAlignment="1">
      <alignment vertical="top" wrapText="1"/>
    </xf>
    <xf numFmtId="0" fontId="21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3" fontId="1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vertical="top" wrapText="1"/>
    </xf>
    <xf numFmtId="0" fontId="21" fillId="0" borderId="28" xfId="0" applyFont="1" applyBorder="1" applyAlignment="1">
      <alignment horizontal="center" vertical="top" wrapText="1"/>
    </xf>
    <xf numFmtId="3" fontId="5" fillId="0" borderId="29" xfId="0" applyNumberFormat="1" applyFont="1" applyFill="1" applyBorder="1" applyAlignment="1">
      <alignment vertical="top" wrapText="1"/>
    </xf>
    <xf numFmtId="3" fontId="5" fillId="0" borderId="30" xfId="0" applyNumberFormat="1" applyFont="1" applyFill="1" applyBorder="1" applyAlignment="1">
      <alignment vertical="top" wrapText="1"/>
    </xf>
    <xf numFmtId="0" fontId="21" fillId="0" borderId="20" xfId="0" applyFont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vertical="top" wrapText="1"/>
    </xf>
    <xf numFmtId="3" fontId="7" fillId="0" borderId="12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Fill="1"/>
    <xf numFmtId="165" fontId="24" fillId="0" borderId="22" xfId="0" applyNumberFormat="1" applyFont="1" applyFill="1" applyBorder="1" applyAlignment="1">
      <alignment horizontal="right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164" fontId="23" fillId="0" borderId="0" xfId="1" applyNumberFormat="1" applyFont="1" applyFill="1"/>
    <xf numFmtId="164" fontId="23" fillId="0" borderId="0" xfId="1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left"/>
    </xf>
    <xf numFmtId="0" fontId="24" fillId="0" borderId="32" xfId="0" applyFont="1" applyFill="1" applyBorder="1" applyAlignment="1"/>
    <xf numFmtId="0" fontId="24" fillId="0" borderId="25" xfId="0" applyFont="1" applyFill="1" applyBorder="1" applyAlignment="1"/>
    <xf numFmtId="0" fontId="24" fillId="0" borderId="0" xfId="0" applyFont="1" applyFill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164" fontId="23" fillId="0" borderId="1" xfId="1" applyNumberFormat="1" applyFont="1" applyFill="1" applyBorder="1"/>
    <xf numFmtId="0" fontId="23" fillId="0" borderId="1" xfId="0" applyFont="1" applyFill="1" applyBorder="1" applyAlignment="1">
      <alignment horizontal="left" vertical="center" wrapText="1" indent="1"/>
    </xf>
    <xf numFmtId="164" fontId="23" fillId="0" borderId="1" xfId="1" applyNumberFormat="1" applyFont="1" applyFill="1" applyBorder="1" applyProtection="1">
      <protection locked="0"/>
    </xf>
    <xf numFmtId="0" fontId="23" fillId="0" borderId="1" xfId="0" applyFont="1" applyFill="1" applyBorder="1"/>
    <xf numFmtId="0" fontId="23" fillId="0" borderId="0" xfId="0" applyFont="1" applyFill="1" applyAlignment="1">
      <alignment horizontal="center"/>
    </xf>
    <xf numFmtId="0" fontId="23" fillId="0" borderId="0" xfId="0" applyNumberFormat="1" applyFont="1" applyFill="1" applyBorder="1" applyAlignment="1">
      <alignment horizontal="center" vertical="center"/>
    </xf>
    <xf numFmtId="164" fontId="25" fillId="0" borderId="0" xfId="1" applyNumberFormat="1" applyFont="1" applyFill="1"/>
    <xf numFmtId="0" fontId="26" fillId="0" borderId="0" xfId="0" applyFont="1"/>
    <xf numFmtId="0" fontId="27" fillId="0" borderId="0" xfId="0" applyFont="1"/>
    <xf numFmtId="0" fontId="26" fillId="0" borderId="0" xfId="0" applyFont="1" applyFill="1"/>
    <xf numFmtId="0" fontId="28" fillId="0" borderId="0" xfId="0" applyFont="1" applyAlignment="1">
      <alignment horizontal="left"/>
    </xf>
    <xf numFmtId="3" fontId="26" fillId="0" borderId="0" xfId="0" applyNumberFormat="1" applyFont="1" applyFill="1"/>
    <xf numFmtId="0" fontId="29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Fill="1"/>
    <xf numFmtId="164" fontId="26" fillId="0" borderId="0" xfId="0" applyNumberFormat="1" applyFont="1"/>
    <xf numFmtId="0" fontId="13" fillId="0" borderId="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right"/>
    </xf>
    <xf numFmtId="0" fontId="21" fillId="0" borderId="7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vertical="top" wrapText="1"/>
    </xf>
    <xf numFmtId="3" fontId="7" fillId="0" borderId="12" xfId="0" applyNumberFormat="1" applyFont="1" applyFill="1" applyBorder="1" applyAlignment="1">
      <alignment vertical="top" wrapText="1"/>
    </xf>
    <xf numFmtId="0" fontId="21" fillId="0" borderId="18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49" fontId="24" fillId="0" borderId="22" xfId="0" applyNumberFormat="1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right" inden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56" workbookViewId="0">
      <selection activeCell="D57" sqref="D57"/>
    </sheetView>
  </sheetViews>
  <sheetFormatPr defaultRowHeight="15"/>
  <cols>
    <col min="1" max="1" width="1.140625" customWidth="1"/>
    <col min="2" max="2" width="52.28515625" customWidth="1"/>
    <col min="3" max="3" width="5.7109375" style="3" customWidth="1"/>
    <col min="4" max="4" width="25.85546875" style="9" customWidth="1"/>
    <col min="5" max="5" width="26.140625" style="9" customWidth="1"/>
    <col min="7" max="7" width="9.5703125" bestFit="1" customWidth="1"/>
  </cols>
  <sheetData>
    <row r="1" spans="1:5" ht="10.5" customHeight="1">
      <c r="E1" s="10"/>
    </row>
    <row r="2" spans="1:5" ht="9" customHeight="1">
      <c r="E2" s="10"/>
    </row>
    <row r="3" spans="1:5">
      <c r="B3" s="1" t="s">
        <v>86</v>
      </c>
      <c r="C3" s="41"/>
      <c r="D3" s="47" t="s">
        <v>92</v>
      </c>
    </row>
    <row r="4" spans="1:5" ht="12.75" customHeight="1">
      <c r="B4" s="1" t="s">
        <v>87</v>
      </c>
      <c r="C4" s="41"/>
      <c r="D4" s="47" t="s">
        <v>94</v>
      </c>
    </row>
    <row r="5" spans="1:5" ht="12.75" customHeight="1">
      <c r="B5" s="1" t="s">
        <v>88</v>
      </c>
      <c r="C5" s="41"/>
      <c r="D5" s="47" t="s">
        <v>91</v>
      </c>
    </row>
    <row r="6" spans="1:5" ht="14.25" customHeight="1">
      <c r="B6" s="1" t="s">
        <v>89</v>
      </c>
      <c r="C6" s="41"/>
      <c r="D6" s="47" t="s">
        <v>98</v>
      </c>
    </row>
    <row r="7" spans="1:5" ht="12.75" customHeight="1">
      <c r="B7" s="1" t="s">
        <v>90</v>
      </c>
      <c r="C7" s="41"/>
      <c r="D7" s="47" t="s">
        <v>93</v>
      </c>
    </row>
    <row r="8" spans="1:5" ht="15.75">
      <c r="B8" s="28" t="s">
        <v>123</v>
      </c>
      <c r="C8" s="66"/>
    </row>
    <row r="9" spans="1:5">
      <c r="B9" s="29" t="s">
        <v>224</v>
      </c>
      <c r="C9" s="67"/>
      <c r="E9" s="50" t="s">
        <v>121</v>
      </c>
    </row>
    <row r="10" spans="1:5" ht="4.5" customHeight="1" thickBot="1">
      <c r="D10" s="122"/>
      <c r="E10" s="122"/>
    </row>
    <row r="11" spans="1:5" ht="15" customHeight="1">
      <c r="A11" s="12"/>
      <c r="B11" s="116" t="s">
        <v>95</v>
      </c>
      <c r="C11" s="123" t="s">
        <v>125</v>
      </c>
      <c r="D11" s="118" t="s">
        <v>225</v>
      </c>
      <c r="E11" s="120" t="s">
        <v>226</v>
      </c>
    </row>
    <row r="12" spans="1:5" ht="9" customHeight="1">
      <c r="A12" s="12"/>
      <c r="B12" s="117"/>
      <c r="C12" s="124"/>
      <c r="D12" s="119"/>
      <c r="E12" s="121" t="s">
        <v>0</v>
      </c>
    </row>
    <row r="13" spans="1:5">
      <c r="A13" s="12"/>
      <c r="B13" s="20" t="s">
        <v>1</v>
      </c>
      <c r="C13" s="63"/>
      <c r="D13" s="14"/>
      <c r="E13" s="21"/>
    </row>
    <row r="14" spans="1:5">
      <c r="A14" s="12"/>
      <c r="B14" s="22" t="s">
        <v>2</v>
      </c>
      <c r="C14" s="62">
        <v>4</v>
      </c>
      <c r="D14" s="56">
        <v>586686</v>
      </c>
      <c r="E14" s="49">
        <v>746888</v>
      </c>
    </row>
    <row r="15" spans="1:5" hidden="1">
      <c r="A15" s="12"/>
      <c r="B15" s="22" t="s">
        <v>57</v>
      </c>
      <c r="C15" s="62"/>
      <c r="D15" s="56"/>
      <c r="E15" s="49"/>
    </row>
    <row r="16" spans="1:5" hidden="1">
      <c r="A16" s="12"/>
      <c r="B16" s="22" t="s">
        <v>3</v>
      </c>
      <c r="C16" s="62"/>
      <c r="D16" s="56"/>
      <c r="E16" s="49"/>
    </row>
    <row r="17" spans="1:5" ht="13.5" hidden="1" customHeight="1">
      <c r="A17" s="12"/>
      <c r="B17" s="22" t="s">
        <v>58</v>
      </c>
      <c r="C17" s="62"/>
      <c r="D17" s="56"/>
      <c r="E17" s="49"/>
    </row>
    <row r="18" spans="1:5" hidden="1">
      <c r="A18" s="12"/>
      <c r="B18" s="22" t="s">
        <v>59</v>
      </c>
      <c r="C18" s="62"/>
      <c r="D18" s="56"/>
      <c r="E18" s="49"/>
    </row>
    <row r="19" spans="1:5">
      <c r="A19" s="12"/>
      <c r="B19" s="22" t="s">
        <v>4</v>
      </c>
      <c r="C19" s="62"/>
      <c r="D19" s="56"/>
      <c r="E19" s="49"/>
    </row>
    <row r="20" spans="1:5" ht="15.75" customHeight="1">
      <c r="A20" s="12"/>
      <c r="B20" s="22" t="s">
        <v>60</v>
      </c>
      <c r="C20" s="62">
        <v>8</v>
      </c>
      <c r="D20" s="56">
        <v>14004</v>
      </c>
      <c r="E20" s="49">
        <v>13680</v>
      </c>
    </row>
    <row r="21" spans="1:5">
      <c r="A21" s="12"/>
      <c r="B21" s="22" t="s">
        <v>5</v>
      </c>
      <c r="C21" s="62"/>
      <c r="D21" s="56"/>
      <c r="E21" s="49"/>
    </row>
    <row r="22" spans="1:5" ht="12.75" customHeight="1">
      <c r="A22" s="12"/>
      <c r="B22" s="22" t="s">
        <v>6</v>
      </c>
      <c r="C22" s="62">
        <v>5</v>
      </c>
      <c r="D22" s="56">
        <v>89451</v>
      </c>
      <c r="E22" s="49">
        <v>89882</v>
      </c>
    </row>
    <row r="23" spans="1:5">
      <c r="A23" s="12"/>
      <c r="B23" s="22" t="s">
        <v>7</v>
      </c>
      <c r="C23" s="62">
        <v>6</v>
      </c>
      <c r="D23" s="56">
        <f>97015+75833</f>
        <v>172848</v>
      </c>
      <c r="E23" s="49">
        <f>83966+59057</f>
        <v>143023</v>
      </c>
    </row>
    <row r="24" spans="1:5">
      <c r="A24" s="12"/>
      <c r="B24" s="20" t="s">
        <v>104</v>
      </c>
      <c r="C24" s="63"/>
      <c r="D24" s="15">
        <f>SUM(D14:D23)</f>
        <v>862989</v>
      </c>
      <c r="E24" s="43">
        <f>SUM(E14:E23)</f>
        <v>993473</v>
      </c>
    </row>
    <row r="25" spans="1:5" ht="24" customHeight="1">
      <c r="A25" s="12"/>
      <c r="B25" s="22" t="s">
        <v>112</v>
      </c>
      <c r="C25" s="62"/>
      <c r="D25" s="56"/>
      <c r="E25" s="49"/>
    </row>
    <row r="26" spans="1:5">
      <c r="A26" s="12"/>
      <c r="B26" s="20" t="s">
        <v>8</v>
      </c>
      <c r="C26" s="63"/>
      <c r="D26" s="15"/>
      <c r="E26" s="49"/>
    </row>
    <row r="27" spans="1:5" hidden="1">
      <c r="A27" s="12"/>
      <c r="B27" s="22" t="s">
        <v>57</v>
      </c>
      <c r="C27" s="62"/>
      <c r="D27" s="56"/>
      <c r="E27" s="49"/>
    </row>
    <row r="28" spans="1:5" hidden="1">
      <c r="A28" s="12"/>
      <c r="B28" s="22" t="s">
        <v>3</v>
      </c>
      <c r="C28" s="62"/>
      <c r="D28" s="56"/>
      <c r="E28" s="49"/>
    </row>
    <row r="29" spans="1:5" ht="14.25" hidden="1" customHeight="1">
      <c r="A29" s="12"/>
      <c r="B29" s="22" t="s">
        <v>58</v>
      </c>
      <c r="C29" s="62"/>
      <c r="D29" s="56"/>
      <c r="E29" s="49"/>
    </row>
    <row r="30" spans="1:5" hidden="1">
      <c r="A30" s="12"/>
      <c r="B30" s="22" t="s">
        <v>59</v>
      </c>
      <c r="C30" s="62"/>
      <c r="D30" s="56"/>
      <c r="E30" s="49"/>
    </row>
    <row r="31" spans="1:5" hidden="1">
      <c r="A31" s="12"/>
      <c r="B31" s="22" t="s">
        <v>9</v>
      </c>
      <c r="C31" s="62"/>
      <c r="D31" s="56"/>
      <c r="E31" s="49"/>
    </row>
    <row r="32" spans="1:5" ht="15" customHeight="1">
      <c r="A32" s="12"/>
      <c r="B32" s="22" t="s">
        <v>67</v>
      </c>
      <c r="C32" s="62">
        <v>7</v>
      </c>
      <c r="D32" s="56">
        <f>2+198317</f>
        <v>198319</v>
      </c>
      <c r="E32" s="49">
        <f>2+212072</f>
        <v>212074</v>
      </c>
    </row>
    <row r="33" spans="1:5">
      <c r="A33" s="12"/>
      <c r="B33" s="22" t="s">
        <v>61</v>
      </c>
      <c r="C33" s="62"/>
      <c r="D33" s="56"/>
      <c r="E33" s="49"/>
    </row>
    <row r="34" spans="1:5">
      <c r="A34" s="12"/>
      <c r="B34" s="22" t="s">
        <v>10</v>
      </c>
      <c r="C34" s="62"/>
      <c r="D34" s="56"/>
      <c r="E34" s="49"/>
    </row>
    <row r="35" spans="1:5">
      <c r="A35" s="12"/>
      <c r="B35" s="22" t="s">
        <v>11</v>
      </c>
      <c r="C35" s="62">
        <v>2</v>
      </c>
      <c r="D35" s="56">
        <v>37045</v>
      </c>
      <c r="E35" s="49">
        <v>38825</v>
      </c>
    </row>
    <row r="36" spans="1:5">
      <c r="A36" s="12"/>
      <c r="B36" s="22" t="s">
        <v>12</v>
      </c>
      <c r="C36" s="62"/>
      <c r="D36" s="56"/>
      <c r="E36" s="49"/>
    </row>
    <row r="37" spans="1:5">
      <c r="A37" s="12"/>
      <c r="B37" s="22" t="s">
        <v>13</v>
      </c>
      <c r="C37" s="62">
        <v>3</v>
      </c>
      <c r="D37" s="56">
        <v>2758360</v>
      </c>
      <c r="E37" s="49">
        <v>2617566</v>
      </c>
    </row>
    <row r="38" spans="1:5">
      <c r="A38" s="12"/>
      <c r="B38" s="22" t="s">
        <v>14</v>
      </c>
      <c r="C38" s="62">
        <v>1</v>
      </c>
      <c r="D38" s="56">
        <v>11934</v>
      </c>
      <c r="E38" s="49">
        <v>13093</v>
      </c>
    </row>
    <row r="39" spans="1:5">
      <c r="A39" s="12"/>
      <c r="B39" s="22" t="s">
        <v>15</v>
      </c>
      <c r="C39" s="62"/>
      <c r="D39" s="56"/>
      <c r="E39" s="49"/>
    </row>
    <row r="40" spans="1:5">
      <c r="A40" s="12"/>
      <c r="B40" s="22" t="s">
        <v>16</v>
      </c>
      <c r="C40" s="62"/>
      <c r="D40" s="56">
        <v>444605</v>
      </c>
      <c r="E40" s="49">
        <v>444605</v>
      </c>
    </row>
    <row r="41" spans="1:5">
      <c r="A41" s="12"/>
      <c r="B41" s="20" t="s">
        <v>105</v>
      </c>
      <c r="C41" s="63"/>
      <c r="D41" s="15">
        <f>D32+D35+D37+D38+D40</f>
        <v>3450263</v>
      </c>
      <c r="E41" s="43">
        <f>SUM(E27:E40)</f>
        <v>3326163</v>
      </c>
    </row>
    <row r="42" spans="1:5" ht="15.75" thickBot="1">
      <c r="A42" s="12"/>
      <c r="B42" s="23" t="s">
        <v>106</v>
      </c>
      <c r="C42" s="65"/>
      <c r="D42" s="24">
        <f>D24+D41</f>
        <v>4313252</v>
      </c>
      <c r="E42" s="25">
        <f>E24+E25+E41</f>
        <v>4319636</v>
      </c>
    </row>
    <row r="43" spans="1:5" s="19" customFormat="1" ht="7.5" customHeight="1" thickBot="1">
      <c r="A43" s="13"/>
      <c r="B43" s="17"/>
      <c r="C43" s="68"/>
      <c r="D43" s="18"/>
      <c r="E43" s="18"/>
    </row>
    <row r="44" spans="1:5" ht="15" customHeight="1">
      <c r="A44" s="12"/>
      <c r="B44" s="116" t="s">
        <v>99</v>
      </c>
      <c r="C44" s="69"/>
      <c r="D44" s="118" t="s">
        <v>225</v>
      </c>
      <c r="E44" s="120" t="s">
        <v>226</v>
      </c>
    </row>
    <row r="45" spans="1:5" ht="8.25" customHeight="1">
      <c r="A45" s="12"/>
      <c r="B45" s="117"/>
      <c r="C45" s="70"/>
      <c r="D45" s="119"/>
      <c r="E45" s="121" t="s">
        <v>0</v>
      </c>
    </row>
    <row r="46" spans="1:5">
      <c r="A46" s="12"/>
      <c r="B46" s="20" t="s">
        <v>17</v>
      </c>
      <c r="C46" s="63"/>
      <c r="D46" s="56"/>
      <c r="E46" s="21"/>
    </row>
    <row r="47" spans="1:5">
      <c r="A47" s="12"/>
      <c r="B47" s="22" t="s">
        <v>18</v>
      </c>
      <c r="C47" s="62">
        <v>10</v>
      </c>
      <c r="D47" s="56"/>
      <c r="E47" s="49"/>
    </row>
    <row r="48" spans="1:5" hidden="1">
      <c r="A48" s="12"/>
      <c r="B48" s="22" t="s">
        <v>3</v>
      </c>
      <c r="C48" s="62"/>
      <c r="D48" s="56"/>
      <c r="E48" s="21"/>
    </row>
    <row r="49" spans="1:6">
      <c r="A49" s="12"/>
      <c r="B49" s="22" t="s">
        <v>66</v>
      </c>
      <c r="C49" s="62"/>
      <c r="D49" s="56"/>
      <c r="E49" s="21"/>
    </row>
    <row r="50" spans="1:6" ht="15" customHeight="1">
      <c r="A50" s="12"/>
      <c r="B50" s="22" t="s">
        <v>68</v>
      </c>
      <c r="C50" s="62">
        <v>11</v>
      </c>
      <c r="D50" s="56">
        <f>5270+1366+1728534</f>
        <v>1735170</v>
      </c>
      <c r="E50" s="49">
        <f>3498+1385+1690552</f>
        <v>1695435</v>
      </c>
      <c r="F50" s="5"/>
    </row>
    <row r="51" spans="1:6" hidden="1">
      <c r="A51" s="12"/>
      <c r="B51" s="22" t="s">
        <v>19</v>
      </c>
      <c r="C51" s="62"/>
      <c r="D51" s="56"/>
      <c r="E51" s="49"/>
    </row>
    <row r="52" spans="1:6" hidden="1">
      <c r="A52" s="12"/>
      <c r="B52" s="22" t="s">
        <v>62</v>
      </c>
      <c r="C52" s="62"/>
      <c r="D52" s="56"/>
      <c r="E52" s="21"/>
    </row>
    <row r="53" spans="1:6">
      <c r="A53" s="12"/>
      <c r="B53" s="22" t="s">
        <v>20</v>
      </c>
      <c r="C53" s="62"/>
      <c r="D53" s="56"/>
      <c r="E53" s="21"/>
    </row>
    <row r="54" spans="1:6">
      <c r="A54" s="12"/>
      <c r="B54" s="22" t="s">
        <v>21</v>
      </c>
      <c r="C54" s="62">
        <v>12</v>
      </c>
      <c r="D54" s="56">
        <f>21257+4</f>
        <v>21261</v>
      </c>
      <c r="E54" s="49">
        <f>21257+4</f>
        <v>21261</v>
      </c>
    </row>
    <row r="55" spans="1:6">
      <c r="A55" s="12"/>
      <c r="B55" s="20" t="s">
        <v>107</v>
      </c>
      <c r="C55" s="63"/>
      <c r="D55" s="15">
        <f>SUM(D47:D54)</f>
        <v>1756431</v>
      </c>
      <c r="E55" s="43">
        <f>SUM(E47:E54)</f>
        <v>1716696</v>
      </c>
    </row>
    <row r="56" spans="1:6" ht="27" customHeight="1">
      <c r="A56" s="12"/>
      <c r="B56" s="22" t="s">
        <v>63</v>
      </c>
      <c r="C56" s="62"/>
      <c r="D56" s="56"/>
      <c r="E56" s="21"/>
    </row>
    <row r="57" spans="1:6">
      <c r="A57" s="12"/>
      <c r="B57" s="20" t="s">
        <v>22</v>
      </c>
      <c r="C57" s="63"/>
      <c r="D57" s="56"/>
      <c r="E57" s="21"/>
    </row>
    <row r="58" spans="1:6">
      <c r="A58" s="12"/>
      <c r="B58" s="22" t="s">
        <v>18</v>
      </c>
      <c r="C58" s="62">
        <v>10</v>
      </c>
      <c r="D58" s="56"/>
      <c r="E58" s="49"/>
    </row>
    <row r="59" spans="1:6" hidden="1">
      <c r="A59" s="12"/>
      <c r="B59" s="22" t="s">
        <v>3</v>
      </c>
      <c r="C59" s="62"/>
      <c r="D59" s="56"/>
      <c r="E59" s="21"/>
    </row>
    <row r="60" spans="1:6" hidden="1">
      <c r="A60" s="12"/>
      <c r="B60" s="22" t="s">
        <v>64</v>
      </c>
      <c r="C60" s="62"/>
      <c r="D60" s="56"/>
      <c r="E60" s="21"/>
    </row>
    <row r="61" spans="1:6" ht="24" hidden="1">
      <c r="A61" s="12"/>
      <c r="B61" s="22" t="s">
        <v>65</v>
      </c>
      <c r="C61" s="62"/>
      <c r="D61" s="56"/>
      <c r="E61" s="21"/>
    </row>
    <row r="62" spans="1:6">
      <c r="A62" s="12"/>
      <c r="B62" s="22" t="s">
        <v>23</v>
      </c>
      <c r="C62" s="62"/>
      <c r="D62" s="56"/>
      <c r="E62" s="49"/>
    </row>
    <row r="63" spans="1:6">
      <c r="A63" s="12"/>
      <c r="B63" s="22" t="s">
        <v>24</v>
      </c>
      <c r="C63" s="62"/>
      <c r="D63" s="56"/>
      <c r="E63" s="21"/>
    </row>
    <row r="64" spans="1:6">
      <c r="A64" s="12"/>
      <c r="B64" s="22" t="s">
        <v>25</v>
      </c>
      <c r="C64" s="62">
        <v>13</v>
      </c>
      <c r="D64" s="56">
        <v>63548</v>
      </c>
      <c r="E64" s="80">
        <v>63548</v>
      </c>
    </row>
    <row r="65" spans="1:7">
      <c r="A65" s="12"/>
      <c r="B65" s="20" t="s">
        <v>108</v>
      </c>
      <c r="C65" s="63"/>
      <c r="D65" s="15">
        <f>SUM(D58:D64)</f>
        <v>63548</v>
      </c>
      <c r="E65" s="43">
        <f>E58+E62+E64</f>
        <v>63548</v>
      </c>
    </row>
    <row r="66" spans="1:7">
      <c r="A66" s="12"/>
      <c r="B66" s="20" t="s">
        <v>26</v>
      </c>
      <c r="C66" s="63"/>
      <c r="D66" s="56"/>
      <c r="E66" s="21"/>
    </row>
    <row r="67" spans="1:7">
      <c r="A67" s="12"/>
      <c r="B67" s="22" t="s">
        <v>27</v>
      </c>
      <c r="C67" s="62">
        <v>9</v>
      </c>
      <c r="D67" s="56">
        <v>4157886</v>
      </c>
      <c r="E67" s="49">
        <v>4157886</v>
      </c>
    </row>
    <row r="68" spans="1:7">
      <c r="A68" s="12"/>
      <c r="B68" s="22" t="s">
        <v>28</v>
      </c>
      <c r="C68" s="62"/>
      <c r="D68" s="56"/>
      <c r="E68" s="21"/>
    </row>
    <row r="69" spans="1:7" hidden="1">
      <c r="A69" s="12"/>
      <c r="B69" s="22" t="s">
        <v>29</v>
      </c>
      <c r="C69" s="62"/>
      <c r="D69" s="56"/>
      <c r="E69" s="21"/>
    </row>
    <row r="70" spans="1:7">
      <c r="A70" s="12"/>
      <c r="B70" s="22" t="s">
        <v>30</v>
      </c>
      <c r="C70" s="62"/>
      <c r="D70" s="56"/>
      <c r="E70" s="21"/>
    </row>
    <row r="71" spans="1:7" ht="12" customHeight="1">
      <c r="A71" s="12"/>
      <c r="B71" s="22" t="s">
        <v>69</v>
      </c>
      <c r="C71" s="62"/>
      <c r="D71" s="56">
        <v>-1664613</v>
      </c>
      <c r="E71" s="49">
        <v>-1618494</v>
      </c>
      <c r="G71" s="5"/>
    </row>
    <row r="72" spans="1:7" ht="12.75" customHeight="1">
      <c r="A72" s="12"/>
      <c r="B72" s="20" t="s">
        <v>109</v>
      </c>
      <c r="C72" s="63"/>
      <c r="D72" s="15">
        <f>D67+D71</f>
        <v>2493273</v>
      </c>
      <c r="E72" s="43">
        <f>E67+E71</f>
        <v>2539392</v>
      </c>
    </row>
    <row r="73" spans="1:7">
      <c r="A73" s="12"/>
      <c r="B73" s="22" t="s">
        <v>31</v>
      </c>
      <c r="C73" s="62"/>
      <c r="D73" s="56"/>
      <c r="E73" s="21"/>
    </row>
    <row r="74" spans="1:7">
      <c r="A74" s="12"/>
      <c r="B74" s="20" t="s">
        <v>110</v>
      </c>
      <c r="C74" s="63"/>
      <c r="D74" s="15">
        <f>D72+D73</f>
        <v>2493273</v>
      </c>
      <c r="E74" s="43">
        <f>E72+E73</f>
        <v>2539392</v>
      </c>
    </row>
    <row r="75" spans="1:7">
      <c r="A75" s="12"/>
      <c r="B75" s="81" t="s">
        <v>111</v>
      </c>
      <c r="C75" s="83"/>
      <c r="D75" s="15">
        <f>D55+D65+D74</f>
        <v>4313252</v>
      </c>
      <c r="E75" s="15">
        <f>E55+E65+E74</f>
        <v>4319636</v>
      </c>
    </row>
    <row r="76" spans="1:7" ht="6" customHeight="1">
      <c r="A76" s="12"/>
      <c r="B76" s="17"/>
      <c r="C76" s="82"/>
      <c r="D76" s="18"/>
      <c r="E76" s="18"/>
    </row>
    <row r="77" spans="1:7" ht="13.5" customHeight="1">
      <c r="B77" s="81" t="s">
        <v>222</v>
      </c>
      <c r="C77" s="83">
        <v>18</v>
      </c>
      <c r="D77" s="15">
        <v>24093.71</v>
      </c>
      <c r="E77" s="15">
        <v>24530.27</v>
      </c>
    </row>
    <row r="78" spans="1:7">
      <c r="B78" s="26" t="s">
        <v>223</v>
      </c>
      <c r="C78" s="67"/>
      <c r="D78" s="71"/>
      <c r="E78" s="11"/>
    </row>
    <row r="79" spans="1:7" ht="12" customHeight="1">
      <c r="B79" s="45" t="s">
        <v>96</v>
      </c>
      <c r="C79" s="45"/>
      <c r="D79" s="11"/>
    </row>
    <row r="80" spans="1:7" ht="11.25" customHeight="1">
      <c r="B80" s="41" t="s">
        <v>32</v>
      </c>
      <c r="C80" s="41"/>
    </row>
    <row r="81" spans="2:5">
      <c r="B81" s="26" t="s">
        <v>128</v>
      </c>
      <c r="C81" s="67"/>
      <c r="D81" s="54"/>
    </row>
    <row r="82" spans="2:5" ht="9.75" customHeight="1">
      <c r="B82" s="41" t="s">
        <v>97</v>
      </c>
      <c r="C82" s="41"/>
    </row>
    <row r="83" spans="2:5" ht="5.25" customHeight="1"/>
    <row r="84" spans="2:5">
      <c r="E84" s="11"/>
    </row>
    <row r="85" spans="2:5">
      <c r="D85" s="11"/>
      <c r="E85" s="11"/>
    </row>
    <row r="86" spans="2:5">
      <c r="D86" s="11"/>
    </row>
  </sheetData>
  <mergeCells count="8">
    <mergeCell ref="B44:B45"/>
    <mergeCell ref="D44:D45"/>
    <mergeCell ref="E44:E45"/>
    <mergeCell ref="D10:E10"/>
    <mergeCell ref="B11:B12"/>
    <mergeCell ref="D11:D12"/>
    <mergeCell ref="E11:E12"/>
    <mergeCell ref="C11:C12"/>
  </mergeCells>
  <pageMargins left="0.59055118110236227" right="0.15748031496062992" top="0.31496062992125984" bottom="0.2362204724409449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topLeftCell="A37" workbookViewId="0">
      <selection activeCell="C55" sqref="C55"/>
    </sheetView>
  </sheetViews>
  <sheetFormatPr defaultRowHeight="12"/>
  <cols>
    <col min="1" max="1" width="2.5703125" style="12" customWidth="1"/>
    <col min="2" max="2" width="56.5703125" style="12" customWidth="1"/>
    <col min="3" max="3" width="5.85546875" style="59" customWidth="1"/>
    <col min="4" max="4" width="19.42578125" style="34" customWidth="1"/>
    <col min="5" max="5" width="19.5703125" style="34" customWidth="1"/>
    <col min="6" max="16384" width="9.140625" style="12"/>
  </cols>
  <sheetData>
    <row r="1" spans="2:5">
      <c r="E1" s="33"/>
    </row>
    <row r="2" spans="2:5">
      <c r="E2" s="33"/>
    </row>
    <row r="3" spans="2:5">
      <c r="E3" s="33"/>
    </row>
    <row r="4" spans="2:5" ht="15.75">
      <c r="B4" s="36" t="str">
        <f>ББ!B3</f>
        <v xml:space="preserve">Наименование организации </v>
      </c>
      <c r="D4" s="47" t="s">
        <v>92</v>
      </c>
    </row>
    <row r="6" spans="2:5" ht="15.75">
      <c r="B6" s="28" t="s">
        <v>124</v>
      </c>
      <c r="C6" s="60"/>
    </row>
    <row r="7" spans="2:5">
      <c r="B7" s="29" t="str">
        <f>ББ!B9</f>
        <v>по состоянию на "31"марта 2015 года</v>
      </c>
      <c r="C7" s="61"/>
    </row>
    <row r="8" spans="2:5" ht="13.5" thickBot="1">
      <c r="E8" s="35" t="s">
        <v>121</v>
      </c>
    </row>
    <row r="9" spans="2:5" ht="12" customHeight="1">
      <c r="B9" s="125" t="s">
        <v>33</v>
      </c>
      <c r="C9" s="123" t="s">
        <v>125</v>
      </c>
      <c r="D9" s="118" t="s">
        <v>227</v>
      </c>
      <c r="E9" s="118" t="s">
        <v>218</v>
      </c>
    </row>
    <row r="10" spans="2:5" ht="6.75" customHeight="1">
      <c r="B10" s="126"/>
      <c r="C10" s="129"/>
      <c r="D10" s="119"/>
      <c r="E10" s="119"/>
    </row>
    <row r="11" spans="2:5">
      <c r="B11" s="22" t="s">
        <v>34</v>
      </c>
      <c r="C11" s="62"/>
      <c r="D11" s="56"/>
      <c r="E11" s="57"/>
    </row>
    <row r="12" spans="2:5">
      <c r="B12" s="22" t="s">
        <v>70</v>
      </c>
      <c r="C12" s="62"/>
      <c r="D12" s="56"/>
      <c r="E12" s="57"/>
    </row>
    <row r="13" spans="2:5">
      <c r="B13" s="20" t="s">
        <v>113</v>
      </c>
      <c r="C13" s="63"/>
      <c r="D13" s="15">
        <f>D11-D12</f>
        <v>0</v>
      </c>
      <c r="E13" s="43">
        <f>E11-E12</f>
        <v>0</v>
      </c>
    </row>
    <row r="14" spans="2:5">
      <c r="B14" s="22" t="s">
        <v>35</v>
      </c>
      <c r="C14" s="62"/>
      <c r="D14" s="56"/>
      <c r="E14" s="57"/>
    </row>
    <row r="15" spans="2:5">
      <c r="B15" s="22" t="s">
        <v>36</v>
      </c>
      <c r="C15" s="62">
        <v>16</v>
      </c>
      <c r="D15" s="56">
        <v>52477</v>
      </c>
      <c r="E15" s="57">
        <v>31202</v>
      </c>
    </row>
    <row r="16" spans="2:5" ht="12.75" customHeight="1">
      <c r="B16" s="32" t="s">
        <v>37</v>
      </c>
      <c r="C16" s="64">
        <v>17</v>
      </c>
      <c r="D16" s="56">
        <v>9204</v>
      </c>
      <c r="E16" s="57">
        <v>106490</v>
      </c>
    </row>
    <row r="17" spans="2:5">
      <c r="B17" s="32" t="s">
        <v>38</v>
      </c>
      <c r="C17" s="64">
        <v>14</v>
      </c>
      <c r="D17" s="56">
        <f>161+12151</f>
        <v>12312</v>
      </c>
      <c r="E17" s="57">
        <f>161+8865</f>
        <v>9026</v>
      </c>
    </row>
    <row r="18" spans="2:5">
      <c r="B18" s="32" t="s">
        <v>114</v>
      </c>
      <c r="C18" s="64"/>
      <c r="D18" s="56">
        <f>D17-D16-D15</f>
        <v>-49369</v>
      </c>
      <c r="E18" s="79">
        <f>E17-E16-E15+E13</f>
        <v>-128666</v>
      </c>
    </row>
    <row r="19" spans="2:5">
      <c r="B19" s="22" t="s">
        <v>39</v>
      </c>
      <c r="C19" s="62">
        <v>14</v>
      </c>
      <c r="D19" s="56">
        <v>3251</v>
      </c>
      <c r="E19" s="57">
        <v>8894</v>
      </c>
    </row>
    <row r="20" spans="2:5">
      <c r="B20" s="22" t="s">
        <v>40</v>
      </c>
      <c r="C20" s="62"/>
      <c r="D20" s="56"/>
      <c r="E20" s="57"/>
    </row>
    <row r="21" spans="2:5" ht="36">
      <c r="B21" s="22" t="s">
        <v>71</v>
      </c>
      <c r="C21" s="62"/>
      <c r="D21" s="56"/>
      <c r="E21" s="57"/>
    </row>
    <row r="22" spans="2:5">
      <c r="B22" s="22" t="s">
        <v>41</v>
      </c>
      <c r="C22" s="62">
        <v>15</v>
      </c>
      <c r="D22" s="56"/>
      <c r="E22" s="57"/>
    </row>
    <row r="23" spans="2:5">
      <c r="B23" s="22" t="s">
        <v>42</v>
      </c>
      <c r="C23" s="62"/>
      <c r="D23" s="56"/>
      <c r="E23" s="57"/>
    </row>
    <row r="24" spans="2:5">
      <c r="B24" s="20" t="s">
        <v>115</v>
      </c>
      <c r="C24" s="63"/>
      <c r="D24" s="15">
        <f>D18+D19</f>
        <v>-46118</v>
      </c>
      <c r="E24" s="43">
        <f>E18-E20+E22+E19</f>
        <v>-119772</v>
      </c>
    </row>
    <row r="25" spans="2:5">
      <c r="B25" s="22" t="s">
        <v>43</v>
      </c>
      <c r="C25" s="62"/>
      <c r="D25" s="56"/>
      <c r="E25" s="57"/>
    </row>
    <row r="26" spans="2:5" ht="24">
      <c r="B26" s="20" t="s">
        <v>116</v>
      </c>
      <c r="C26" s="63"/>
      <c r="D26" s="15">
        <f>D24-D25</f>
        <v>-46118</v>
      </c>
      <c r="E26" s="43">
        <f>E24-E25</f>
        <v>-119772</v>
      </c>
    </row>
    <row r="27" spans="2:5" ht="24">
      <c r="B27" s="22" t="s">
        <v>72</v>
      </c>
      <c r="C27" s="62"/>
      <c r="D27" s="56"/>
      <c r="E27" s="57"/>
    </row>
    <row r="28" spans="2:5" ht="15" customHeight="1">
      <c r="B28" s="20" t="s">
        <v>117</v>
      </c>
      <c r="C28" s="63"/>
      <c r="D28" s="15">
        <f>D26+D27</f>
        <v>-46118</v>
      </c>
      <c r="E28" s="43">
        <f>E26+E27</f>
        <v>-119772</v>
      </c>
    </row>
    <row r="29" spans="2:5">
      <c r="B29" s="22" t="s">
        <v>44</v>
      </c>
      <c r="C29" s="62"/>
      <c r="D29" s="56"/>
      <c r="E29" s="57"/>
    </row>
    <row r="30" spans="2:5">
      <c r="B30" s="22" t="s">
        <v>45</v>
      </c>
      <c r="C30" s="62"/>
      <c r="D30" s="56"/>
      <c r="E30" s="57"/>
    </row>
    <row r="31" spans="2:5">
      <c r="B31" s="22" t="s">
        <v>101</v>
      </c>
      <c r="C31" s="62"/>
      <c r="D31" s="56"/>
      <c r="E31" s="57"/>
    </row>
    <row r="32" spans="2:5">
      <c r="B32" s="22" t="s">
        <v>46</v>
      </c>
      <c r="C32" s="62"/>
      <c r="D32" s="56"/>
      <c r="E32" s="57"/>
    </row>
    <row r="33" spans="2:5">
      <c r="B33" s="22" t="s">
        <v>47</v>
      </c>
      <c r="C33" s="62"/>
      <c r="D33" s="56"/>
      <c r="E33" s="57"/>
    </row>
    <row r="34" spans="2:5" ht="24">
      <c r="B34" s="22" t="s">
        <v>73</v>
      </c>
      <c r="C34" s="62"/>
      <c r="D34" s="56"/>
      <c r="E34" s="57"/>
    </row>
    <row r="35" spans="2:5">
      <c r="B35" s="22" t="s">
        <v>48</v>
      </c>
      <c r="C35" s="62"/>
      <c r="D35" s="127"/>
      <c r="E35" s="128"/>
    </row>
    <row r="36" spans="2:5" ht="24">
      <c r="B36" s="22" t="s">
        <v>74</v>
      </c>
      <c r="C36" s="62"/>
      <c r="D36" s="127"/>
      <c r="E36" s="128"/>
    </row>
    <row r="37" spans="2:5">
      <c r="B37" s="22" t="s">
        <v>75</v>
      </c>
      <c r="C37" s="62"/>
      <c r="D37" s="56"/>
      <c r="E37" s="57"/>
    </row>
    <row r="38" spans="2:5" ht="24">
      <c r="B38" s="22" t="s">
        <v>76</v>
      </c>
      <c r="C38" s="62"/>
      <c r="D38" s="56"/>
      <c r="E38" s="57"/>
    </row>
    <row r="39" spans="2:5">
      <c r="B39" s="22" t="s">
        <v>49</v>
      </c>
      <c r="C39" s="62"/>
      <c r="D39" s="56"/>
      <c r="E39" s="57"/>
    </row>
    <row r="40" spans="2:5">
      <c r="B40" s="22" t="s">
        <v>77</v>
      </c>
      <c r="C40" s="62"/>
      <c r="D40" s="56"/>
      <c r="E40" s="57"/>
    </row>
    <row r="41" spans="2:5">
      <c r="B41" s="22" t="s">
        <v>78</v>
      </c>
      <c r="C41" s="62"/>
      <c r="D41" s="56"/>
      <c r="E41" s="57"/>
    </row>
    <row r="42" spans="2:5">
      <c r="B42" s="22" t="s">
        <v>79</v>
      </c>
      <c r="C42" s="62"/>
      <c r="D42" s="56"/>
      <c r="E42" s="57"/>
    </row>
    <row r="43" spans="2:5">
      <c r="B43" s="22" t="s">
        <v>80</v>
      </c>
      <c r="C43" s="62"/>
      <c r="D43" s="56"/>
      <c r="E43" s="57"/>
    </row>
    <row r="44" spans="2:5">
      <c r="B44" s="22" t="s">
        <v>81</v>
      </c>
      <c r="C44" s="62"/>
      <c r="D44" s="56"/>
      <c r="E44" s="57"/>
    </row>
    <row r="45" spans="2:5" ht="12.75" thickBot="1">
      <c r="B45" s="74" t="s">
        <v>103</v>
      </c>
      <c r="C45" s="75"/>
      <c r="D45" s="76">
        <f>D28</f>
        <v>-46118</v>
      </c>
      <c r="E45" s="77">
        <f>E28</f>
        <v>-119772</v>
      </c>
    </row>
    <row r="46" spans="2:5" ht="12.75" thickBot="1">
      <c r="B46" s="51" t="s">
        <v>126</v>
      </c>
      <c r="C46" s="78"/>
      <c r="D46" s="52">
        <f>D45/100000</f>
        <v>-0.46117999999999998</v>
      </c>
      <c r="E46" s="53">
        <f>E45/100000</f>
        <v>-1.1977199999999999</v>
      </c>
    </row>
    <row r="47" spans="2:5" ht="12.75" customHeight="1"/>
    <row r="48" spans="2:5" customFormat="1" ht="15">
      <c r="B48" s="26" t="s">
        <v>223</v>
      </c>
      <c r="C48" s="61"/>
      <c r="D48" s="71"/>
      <c r="E48" s="11"/>
    </row>
    <row r="49" spans="2:5" customFormat="1" ht="15">
      <c r="B49" s="45" t="s">
        <v>96</v>
      </c>
      <c r="C49" s="58"/>
      <c r="D49" s="11"/>
      <c r="E49" s="9"/>
    </row>
    <row r="50" spans="2:5" customFormat="1" ht="15">
      <c r="B50" s="41" t="s">
        <v>32</v>
      </c>
      <c r="C50" s="58"/>
      <c r="D50" s="9"/>
      <c r="E50" s="9"/>
    </row>
    <row r="51" spans="2:5" customFormat="1" ht="15">
      <c r="B51" s="26" t="s">
        <v>129</v>
      </c>
      <c r="C51" s="61"/>
      <c r="D51" s="54"/>
      <c r="E51" s="9"/>
    </row>
    <row r="52" spans="2:5" customFormat="1" ht="15">
      <c r="B52" s="45" t="s">
        <v>97</v>
      </c>
      <c r="C52" s="58"/>
      <c r="D52" s="9"/>
      <c r="E52" s="9"/>
    </row>
    <row r="53" spans="2:5" customFormat="1" ht="4.5" customHeight="1">
      <c r="C53" s="59"/>
      <c r="D53" s="9"/>
      <c r="E53" s="9"/>
    </row>
    <row r="54" spans="2:5" customFormat="1" ht="15">
      <c r="B54" s="1"/>
      <c r="C54" s="58"/>
      <c r="D54" s="9"/>
      <c r="E54" s="9"/>
    </row>
  </sheetData>
  <mergeCells count="6">
    <mergeCell ref="B9:B10"/>
    <mergeCell ref="D35:D36"/>
    <mergeCell ref="E35:E36"/>
    <mergeCell ref="D9:D10"/>
    <mergeCell ref="E9:E10"/>
    <mergeCell ref="C9:C10"/>
  </mergeCells>
  <printOptions horizontalCentered="1"/>
  <pageMargins left="0.31496062992125984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E26" sqref="E26"/>
    </sheetView>
  </sheetViews>
  <sheetFormatPr defaultRowHeight="15"/>
  <cols>
    <col min="1" max="1" width="3.42578125" customWidth="1"/>
    <col min="2" max="2" width="29.28515625" customWidth="1"/>
    <col min="3" max="3" width="14.85546875" style="9" customWidth="1"/>
    <col min="4" max="5" width="14" customWidth="1"/>
    <col min="6" max="6" width="9.28515625" bestFit="1" customWidth="1"/>
    <col min="7" max="7" width="16.5703125" customWidth="1"/>
    <col min="8" max="8" width="15.85546875" customWidth="1"/>
    <col min="9" max="9" width="14.5703125" customWidth="1"/>
    <col min="10" max="10" width="9.5703125" bestFit="1" customWidth="1"/>
  </cols>
  <sheetData>
    <row r="1" spans="2:9">
      <c r="E1" s="1"/>
      <c r="G1" s="4"/>
      <c r="H1" s="2"/>
      <c r="I1" s="4"/>
    </row>
    <row r="2" spans="2:9">
      <c r="G2" s="4"/>
      <c r="H2" s="2"/>
      <c r="I2" s="4"/>
    </row>
    <row r="3" spans="2:9">
      <c r="G3" s="4"/>
      <c r="H3" s="2"/>
      <c r="I3" s="4"/>
    </row>
    <row r="4" spans="2:9">
      <c r="B4" s="1"/>
      <c r="G4" s="3"/>
      <c r="H4" s="2"/>
      <c r="I4" s="3"/>
    </row>
    <row r="5" spans="2:9">
      <c r="B5" s="1"/>
      <c r="G5" s="3"/>
      <c r="H5" s="2"/>
      <c r="I5" s="2"/>
    </row>
    <row r="6" spans="2:9">
      <c r="B6" s="27" t="s">
        <v>86</v>
      </c>
      <c r="C6" s="47" t="str">
        <f>ББ!D3</f>
        <v>Акционерное общество "Сырымбет"</v>
      </c>
      <c r="G6" s="3"/>
      <c r="H6" s="2"/>
      <c r="I6" s="2"/>
    </row>
    <row r="7" spans="2:9">
      <c r="B7" s="27"/>
      <c r="C7" s="47"/>
      <c r="G7" s="3"/>
      <c r="H7" s="2"/>
      <c r="I7" s="2"/>
    </row>
    <row r="8" spans="2:9" ht="15.75">
      <c r="B8" s="28" t="s">
        <v>100</v>
      </c>
    </row>
    <row r="9" spans="2:9">
      <c r="B9" s="29" t="str">
        <f>ОПУ!B7</f>
        <v>по состоянию на "31"марта 2015 года</v>
      </c>
    </row>
    <row r="10" spans="2:9" ht="15.75" thickBot="1">
      <c r="G10" s="35"/>
      <c r="H10" s="35"/>
      <c r="I10" s="35" t="s">
        <v>122</v>
      </c>
    </row>
    <row r="11" spans="2:9">
      <c r="B11" s="135" t="s">
        <v>83</v>
      </c>
      <c r="C11" s="130" t="s">
        <v>56</v>
      </c>
      <c r="D11" s="130"/>
      <c r="E11" s="130"/>
      <c r="F11" s="130"/>
      <c r="G11" s="130"/>
      <c r="H11" s="131" t="s">
        <v>127</v>
      </c>
      <c r="I11" s="133" t="s">
        <v>84</v>
      </c>
    </row>
    <row r="12" spans="2:9" ht="50.25" customHeight="1">
      <c r="B12" s="136"/>
      <c r="C12" s="73" t="s">
        <v>27</v>
      </c>
      <c r="D12" s="72" t="s">
        <v>28</v>
      </c>
      <c r="E12" s="72" t="s">
        <v>29</v>
      </c>
      <c r="F12" s="72" t="s">
        <v>30</v>
      </c>
      <c r="G12" s="72" t="s">
        <v>85</v>
      </c>
      <c r="H12" s="132"/>
      <c r="I12" s="134"/>
    </row>
    <row r="13" spans="2:9" ht="25.5">
      <c r="B13" s="38" t="s">
        <v>228</v>
      </c>
      <c r="C13" s="15">
        <v>4157886</v>
      </c>
      <c r="D13" s="6"/>
      <c r="E13" s="6"/>
      <c r="F13" s="6"/>
      <c r="G13" s="15">
        <f>ББ!E71</f>
        <v>-1618494</v>
      </c>
      <c r="H13" s="37"/>
      <c r="I13" s="40">
        <f>SUM(C13:G13)</f>
        <v>2539392</v>
      </c>
    </row>
    <row r="14" spans="2:9" ht="14.25" customHeight="1">
      <c r="B14" s="39" t="s">
        <v>82</v>
      </c>
      <c r="C14" s="56"/>
      <c r="D14" s="16"/>
      <c r="E14" s="16"/>
      <c r="F14" s="16"/>
      <c r="G14" s="16"/>
      <c r="H14" s="16"/>
      <c r="I14" s="30">
        <f t="shared" ref="I14:I23" si="0">SUM(C14:G14)</f>
        <v>0</v>
      </c>
    </row>
    <row r="15" spans="2:9" ht="12.75" customHeight="1">
      <c r="B15" s="39" t="s">
        <v>102</v>
      </c>
      <c r="C15" s="15">
        <f>C13+C14</f>
        <v>4157886</v>
      </c>
      <c r="D15" s="6">
        <f t="shared" ref="D15:G15" si="1">D13+D14</f>
        <v>0</v>
      </c>
      <c r="E15" s="6">
        <f t="shared" si="1"/>
        <v>0</v>
      </c>
      <c r="F15" s="6">
        <f t="shared" si="1"/>
        <v>0</v>
      </c>
      <c r="G15" s="6">
        <f t="shared" si="1"/>
        <v>-1618494</v>
      </c>
      <c r="H15" s="6"/>
      <c r="I15" s="31">
        <f t="shared" si="0"/>
        <v>2539392</v>
      </c>
    </row>
    <row r="16" spans="2:9">
      <c r="B16" s="39" t="s">
        <v>103</v>
      </c>
      <c r="C16" s="15">
        <f>C17+C18</f>
        <v>0</v>
      </c>
      <c r="D16" s="6">
        <f>D17+D18</f>
        <v>0</v>
      </c>
      <c r="E16" s="6">
        <f>E17+E18</f>
        <v>0</v>
      </c>
      <c r="F16" s="6">
        <f>F17+F18</f>
        <v>0</v>
      </c>
      <c r="G16" s="6">
        <f>G17+G18</f>
        <v>-46118</v>
      </c>
      <c r="H16" s="6"/>
      <c r="I16" s="31">
        <f t="shared" si="0"/>
        <v>-46118</v>
      </c>
    </row>
    <row r="17" spans="2:10" ht="15" customHeight="1">
      <c r="B17" s="39" t="s">
        <v>120</v>
      </c>
      <c r="C17" s="56"/>
      <c r="D17" s="16"/>
      <c r="E17" s="16"/>
      <c r="F17" s="16"/>
      <c r="G17" s="16">
        <f>ОПУ!D45</f>
        <v>-46118</v>
      </c>
      <c r="H17" s="16"/>
      <c r="I17" s="30">
        <f t="shared" si="0"/>
        <v>-46118</v>
      </c>
    </row>
    <row r="18" spans="2:10" ht="25.5">
      <c r="B18" s="39" t="s">
        <v>221</v>
      </c>
      <c r="C18" s="56"/>
      <c r="D18" s="16">
        <v>0</v>
      </c>
      <c r="E18" s="16">
        <v>0</v>
      </c>
      <c r="F18" s="16">
        <v>0</v>
      </c>
      <c r="G18" s="16">
        <v>0</v>
      </c>
      <c r="H18" s="16"/>
      <c r="I18" s="30">
        <v>0</v>
      </c>
    </row>
    <row r="19" spans="2:10" ht="25.5">
      <c r="B19" s="38" t="s">
        <v>229</v>
      </c>
      <c r="C19" s="15">
        <f>C15+C16</f>
        <v>4157886</v>
      </c>
      <c r="D19" s="44"/>
      <c r="E19" s="44"/>
      <c r="F19" s="44"/>
      <c r="G19" s="42">
        <f>G13+G16</f>
        <v>-1664612</v>
      </c>
      <c r="H19" s="44"/>
      <c r="I19" s="31">
        <f>C19+G19</f>
        <v>2493274</v>
      </c>
    </row>
    <row r="20" spans="2:10">
      <c r="B20" s="39" t="s">
        <v>118</v>
      </c>
      <c r="C20" s="56">
        <f>C19</f>
        <v>4157886</v>
      </c>
      <c r="D20" s="16">
        <v>0</v>
      </c>
      <c r="E20" s="16">
        <v>0</v>
      </c>
      <c r="F20" s="16">
        <v>0</v>
      </c>
      <c r="G20" s="16">
        <f>G19</f>
        <v>-1664612</v>
      </c>
      <c r="H20" s="16"/>
      <c r="I20" s="30">
        <f>C20+G20</f>
        <v>2493274</v>
      </c>
    </row>
    <row r="21" spans="2:10">
      <c r="B21" s="39" t="s">
        <v>103</v>
      </c>
      <c r="C21" s="15">
        <f>C22</f>
        <v>0</v>
      </c>
      <c r="D21" s="42">
        <f t="shared" ref="D21:F21" si="2">D22</f>
        <v>0</v>
      </c>
      <c r="E21" s="42">
        <f t="shared" si="2"/>
        <v>0</v>
      </c>
      <c r="F21" s="42">
        <f t="shared" si="2"/>
        <v>0</v>
      </c>
      <c r="G21" s="42">
        <v>0</v>
      </c>
      <c r="H21" s="16"/>
      <c r="I21" s="31">
        <f t="shared" si="0"/>
        <v>0</v>
      </c>
    </row>
    <row r="22" spans="2:10" ht="15" customHeight="1">
      <c r="B22" s="39" t="s">
        <v>120</v>
      </c>
      <c r="C22" s="56"/>
      <c r="D22" s="16"/>
      <c r="E22" s="16"/>
      <c r="F22" s="16"/>
      <c r="G22" s="16">
        <v>0</v>
      </c>
      <c r="H22" s="16"/>
      <c r="I22" s="30">
        <f t="shared" si="0"/>
        <v>0</v>
      </c>
    </row>
    <row r="23" spans="2:10">
      <c r="B23" s="39" t="s">
        <v>119</v>
      </c>
      <c r="C23" s="56">
        <v>0</v>
      </c>
      <c r="D23" s="16">
        <v>0</v>
      </c>
      <c r="E23" s="16">
        <v>0</v>
      </c>
      <c r="F23" s="16">
        <v>0</v>
      </c>
      <c r="G23" s="16">
        <v>0</v>
      </c>
      <c r="H23" s="16"/>
      <c r="I23" s="30">
        <f t="shared" si="0"/>
        <v>0</v>
      </c>
    </row>
    <row r="24" spans="2:10">
      <c r="B24" s="7"/>
      <c r="C24" s="18"/>
      <c r="D24" s="8"/>
      <c r="E24" s="8"/>
      <c r="F24" s="8"/>
      <c r="G24" s="8"/>
      <c r="H24" s="8"/>
      <c r="I24" s="8"/>
      <c r="J24" s="5"/>
    </row>
    <row r="25" spans="2:10" ht="12" customHeight="1">
      <c r="B25" s="26" t="s">
        <v>223</v>
      </c>
      <c r="C25" s="48"/>
      <c r="D25" s="11"/>
      <c r="E25" s="19"/>
    </row>
    <row r="26" spans="2:10">
      <c r="B26" s="45" t="s">
        <v>96</v>
      </c>
      <c r="C26" s="11"/>
      <c r="D26" s="9"/>
    </row>
    <row r="27" spans="2:10">
      <c r="B27" s="41" t="s">
        <v>32</v>
      </c>
      <c r="D27" s="9"/>
    </row>
    <row r="28" spans="2:10">
      <c r="B28" s="26" t="s">
        <v>130</v>
      </c>
      <c r="D28" s="9"/>
      <c r="E28" s="55"/>
      <c r="F28" s="55"/>
    </row>
    <row r="29" spans="2:10">
      <c r="B29" s="45" t="s">
        <v>97</v>
      </c>
      <c r="D29" s="9"/>
    </row>
    <row r="30" spans="2:10" ht="8.25" customHeight="1"/>
    <row r="31" spans="2:10">
      <c r="B31" s="1"/>
    </row>
  </sheetData>
  <mergeCells count="4">
    <mergeCell ref="C11:G11"/>
    <mergeCell ref="H11:H12"/>
    <mergeCell ref="I11:I12"/>
    <mergeCell ref="B11:B12"/>
  </mergeCells>
  <printOptions horizontalCentered="1"/>
  <pageMargins left="0.19685039370078741" right="0.15748031496062992" top="0.35433070866141736" bottom="0.19685039370078741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50" workbookViewId="0">
      <selection activeCell="D25" sqref="D25"/>
    </sheetView>
  </sheetViews>
  <sheetFormatPr defaultRowHeight="12.75"/>
  <cols>
    <col min="1" max="1" width="4.5703125" style="88" customWidth="1"/>
    <col min="2" max="2" width="43.42578125" style="89" customWidth="1"/>
    <col min="3" max="3" width="8" style="86" customWidth="1"/>
    <col min="4" max="4" width="16" style="90" customWidth="1"/>
    <col min="5" max="5" width="16.5703125" style="90" customWidth="1"/>
    <col min="6" max="16384" width="9.140625" style="86"/>
  </cols>
  <sheetData>
    <row r="1" spans="1:5">
      <c r="A1" s="84" t="s">
        <v>131</v>
      </c>
      <c r="B1" s="85"/>
      <c r="C1" s="139" t="s">
        <v>132</v>
      </c>
      <c r="D1" s="140"/>
      <c r="E1" s="140"/>
    </row>
    <row r="3" spans="1:5">
      <c r="A3" s="141" t="s">
        <v>133</v>
      </c>
      <c r="B3" s="141"/>
      <c r="C3" s="141"/>
      <c r="D3" s="141"/>
      <c r="E3" s="141"/>
    </row>
    <row r="4" spans="1:5">
      <c r="A4" s="142" t="s">
        <v>134</v>
      </c>
      <c r="B4" s="142"/>
      <c r="C4" s="142"/>
      <c r="D4" s="87"/>
      <c r="E4" s="87"/>
    </row>
    <row r="5" spans="1:5">
      <c r="A5" s="141" t="s">
        <v>135</v>
      </c>
      <c r="B5" s="141"/>
      <c r="C5" s="141"/>
      <c r="D5" s="141"/>
      <c r="E5" s="141"/>
    </row>
    <row r="6" spans="1:5" ht="13.5" thickBot="1">
      <c r="E6" s="91" t="s">
        <v>220</v>
      </c>
    </row>
    <row r="7" spans="1:5" ht="42.75" customHeight="1" thickBot="1">
      <c r="A7" s="143" t="s">
        <v>33</v>
      </c>
      <c r="B7" s="144"/>
      <c r="C7" s="92" t="s">
        <v>136</v>
      </c>
      <c r="D7" s="46" t="s">
        <v>231</v>
      </c>
      <c r="E7" s="46" t="s">
        <v>219</v>
      </c>
    </row>
    <row r="8" spans="1:5" s="96" customFormat="1">
      <c r="A8" s="93" t="s">
        <v>50</v>
      </c>
      <c r="B8" s="94" t="s">
        <v>137</v>
      </c>
      <c r="C8" s="94"/>
      <c r="D8" s="94"/>
      <c r="E8" s="95"/>
    </row>
    <row r="9" spans="1:5" ht="15" customHeight="1">
      <c r="A9" s="97">
        <v>1</v>
      </c>
      <c r="B9" s="98" t="s">
        <v>138</v>
      </c>
      <c r="C9" s="99" t="s">
        <v>139</v>
      </c>
      <c r="D9" s="100">
        <f>SUM(D11:D15)</f>
        <v>8732</v>
      </c>
      <c r="E9" s="100">
        <f>SUM(E11:E15)</f>
        <v>634</v>
      </c>
    </row>
    <row r="10" spans="1:5" ht="15" customHeight="1">
      <c r="A10" s="97"/>
      <c r="B10" s="98" t="s">
        <v>46</v>
      </c>
      <c r="C10" s="99"/>
      <c r="D10" s="100"/>
      <c r="E10" s="100"/>
    </row>
    <row r="11" spans="1:5" ht="15" customHeight="1">
      <c r="A11" s="97"/>
      <c r="B11" s="101" t="s">
        <v>140</v>
      </c>
      <c r="C11" s="99" t="s">
        <v>141</v>
      </c>
      <c r="D11" s="102"/>
      <c r="E11" s="102"/>
    </row>
    <row r="12" spans="1:5" ht="15" customHeight="1">
      <c r="A12" s="97"/>
      <c r="B12" s="101" t="s">
        <v>142</v>
      </c>
      <c r="C12" s="99" t="s">
        <v>143</v>
      </c>
      <c r="D12" s="102"/>
      <c r="E12" s="102"/>
    </row>
    <row r="13" spans="1:5" ht="15" customHeight="1">
      <c r="A13" s="97"/>
      <c r="B13" s="101" t="s">
        <v>144</v>
      </c>
      <c r="C13" s="99" t="s">
        <v>145</v>
      </c>
      <c r="D13" s="102">
        <v>4000</v>
      </c>
      <c r="E13" s="102"/>
    </row>
    <row r="14" spans="1:5" ht="15" customHeight="1">
      <c r="A14" s="97"/>
      <c r="B14" s="101" t="s">
        <v>146</v>
      </c>
      <c r="C14" s="99" t="s">
        <v>147</v>
      </c>
      <c r="D14" s="102"/>
      <c r="E14" s="102"/>
    </row>
    <row r="15" spans="1:5" ht="15" customHeight="1">
      <c r="A15" s="97"/>
      <c r="B15" s="101" t="s">
        <v>51</v>
      </c>
      <c r="C15" s="99" t="s">
        <v>148</v>
      </c>
      <c r="D15" s="102">
        <f>1423+2878+22+247+19+143</f>
        <v>4732</v>
      </c>
      <c r="E15" s="102">
        <v>634</v>
      </c>
    </row>
    <row r="16" spans="1:5" ht="15" customHeight="1">
      <c r="A16" s="97">
        <v>2</v>
      </c>
      <c r="B16" s="98" t="s">
        <v>149</v>
      </c>
      <c r="C16" s="99" t="s">
        <v>150</v>
      </c>
      <c r="D16" s="100">
        <f>D18+D19+D20+D21+D22+D23+D24</f>
        <v>670043</v>
      </c>
      <c r="E16" s="100">
        <f>E18+E19+E20+E21+E22+E23+E24</f>
        <v>123669</v>
      </c>
    </row>
    <row r="17" spans="1:5" ht="15" customHeight="1">
      <c r="A17" s="97"/>
      <c r="B17" s="98" t="s">
        <v>46</v>
      </c>
      <c r="C17" s="103"/>
      <c r="D17" s="100"/>
      <c r="E17" s="100"/>
    </row>
    <row r="18" spans="1:5" ht="15" customHeight="1">
      <c r="A18" s="97"/>
      <c r="B18" s="101" t="s">
        <v>151</v>
      </c>
      <c r="C18" s="99" t="s">
        <v>152</v>
      </c>
      <c r="D18" s="102">
        <f>1476+183432</f>
        <v>184908</v>
      </c>
      <c r="E18" s="102">
        <v>38797</v>
      </c>
    </row>
    <row r="19" spans="1:5" ht="15" customHeight="1">
      <c r="A19" s="97"/>
      <c r="B19" s="101" t="s">
        <v>153</v>
      </c>
      <c r="C19" s="99" t="s">
        <v>154</v>
      </c>
      <c r="D19" s="102">
        <f>20+242072</f>
        <v>242092</v>
      </c>
      <c r="E19" s="102">
        <v>24913</v>
      </c>
    </row>
    <row r="20" spans="1:5" ht="15" customHeight="1">
      <c r="A20" s="97"/>
      <c r="B20" s="101" t="s">
        <v>155</v>
      </c>
      <c r="C20" s="99" t="s">
        <v>156</v>
      </c>
      <c r="D20" s="102">
        <f>94909+77203+917</f>
        <v>173029</v>
      </c>
      <c r="E20" s="102">
        <v>38769</v>
      </c>
    </row>
    <row r="21" spans="1:5" ht="15" customHeight="1">
      <c r="A21" s="97"/>
      <c r="B21" s="101" t="s">
        <v>157</v>
      </c>
      <c r="C21" s="99" t="s">
        <v>158</v>
      </c>
      <c r="D21" s="102"/>
      <c r="E21" s="102">
        <v>6901</v>
      </c>
    </row>
    <row r="22" spans="1:5" ht="15" customHeight="1">
      <c r="A22" s="97"/>
      <c r="B22" s="101" t="s">
        <v>159</v>
      </c>
      <c r="C22" s="99" t="s">
        <v>160</v>
      </c>
      <c r="D22" s="102"/>
      <c r="E22" s="102"/>
    </row>
    <row r="23" spans="1:5" ht="15" customHeight="1">
      <c r="A23" s="97"/>
      <c r="B23" s="101" t="s">
        <v>161</v>
      </c>
      <c r="C23" s="99" t="s">
        <v>162</v>
      </c>
      <c r="D23" s="102">
        <f>1543+36811+13499</f>
        <v>51853</v>
      </c>
      <c r="E23" s="102">
        <v>10566</v>
      </c>
    </row>
    <row r="24" spans="1:5" ht="15" customHeight="1">
      <c r="A24" s="97"/>
      <c r="B24" s="101" t="s">
        <v>163</v>
      </c>
      <c r="C24" s="99" t="s">
        <v>164</v>
      </c>
      <c r="D24" s="102">
        <f>15501+5783+201-3324</f>
        <v>18161</v>
      </c>
      <c r="E24" s="102">
        <v>3723</v>
      </c>
    </row>
    <row r="25" spans="1:5" ht="24" customHeight="1">
      <c r="A25" s="97">
        <v>3</v>
      </c>
      <c r="B25" s="98" t="s">
        <v>165</v>
      </c>
      <c r="C25" s="99" t="s">
        <v>166</v>
      </c>
      <c r="D25" s="100">
        <f>D9-D16</f>
        <v>-661311</v>
      </c>
      <c r="E25" s="100">
        <f>E9-E16</f>
        <v>-123035</v>
      </c>
    </row>
    <row r="26" spans="1:5" ht="18.75" customHeight="1">
      <c r="A26" s="93" t="s">
        <v>52</v>
      </c>
      <c r="B26" s="94" t="s">
        <v>167</v>
      </c>
      <c r="C26" s="94"/>
      <c r="D26" s="94"/>
      <c r="E26" s="94"/>
    </row>
    <row r="27" spans="1:5" ht="14.25" customHeight="1">
      <c r="A27" s="97">
        <v>1</v>
      </c>
      <c r="B27" s="98" t="s">
        <v>138</v>
      </c>
      <c r="C27" s="99" t="s">
        <v>168</v>
      </c>
      <c r="D27" s="100">
        <f>SUM(D29:D35)</f>
        <v>0</v>
      </c>
      <c r="E27" s="100">
        <f>SUM(E29:E35)</f>
        <v>0</v>
      </c>
    </row>
    <row r="28" spans="1:5" ht="14.25" customHeight="1">
      <c r="A28" s="97"/>
      <c r="B28" s="98" t="s">
        <v>46</v>
      </c>
      <c r="C28" s="103"/>
      <c r="D28" s="100"/>
      <c r="E28" s="100"/>
    </row>
    <row r="29" spans="1:5" ht="14.25" customHeight="1">
      <c r="A29" s="97"/>
      <c r="B29" s="101" t="s">
        <v>169</v>
      </c>
      <c r="C29" s="99" t="s">
        <v>170</v>
      </c>
      <c r="D29" s="102"/>
      <c r="E29" s="102"/>
    </row>
    <row r="30" spans="1:5" ht="14.25" customHeight="1">
      <c r="A30" s="97"/>
      <c r="B30" s="101" t="s">
        <v>171</v>
      </c>
      <c r="C30" s="99" t="s">
        <v>172</v>
      </c>
      <c r="D30" s="102"/>
      <c r="E30" s="102"/>
    </row>
    <row r="31" spans="1:5" ht="14.25" customHeight="1">
      <c r="A31" s="97"/>
      <c r="B31" s="101" t="s">
        <v>173</v>
      </c>
      <c r="C31" s="99" t="s">
        <v>174</v>
      </c>
      <c r="D31" s="102"/>
      <c r="E31" s="102"/>
    </row>
    <row r="32" spans="1:5" ht="14.25" customHeight="1">
      <c r="A32" s="97"/>
      <c r="B32" s="101" t="s">
        <v>175</v>
      </c>
      <c r="C32" s="99" t="s">
        <v>176</v>
      </c>
      <c r="D32" s="102"/>
      <c r="E32" s="102"/>
    </row>
    <row r="33" spans="1:5" ht="24" customHeight="1">
      <c r="A33" s="97"/>
      <c r="B33" s="101" t="s">
        <v>177</v>
      </c>
      <c r="C33" s="99" t="s">
        <v>178</v>
      </c>
      <c r="D33" s="102"/>
      <c r="E33" s="102"/>
    </row>
    <row r="34" spans="1:5" ht="24.75" customHeight="1">
      <c r="A34" s="97"/>
      <c r="B34" s="101" t="s">
        <v>179</v>
      </c>
      <c r="C34" s="99" t="s">
        <v>180</v>
      </c>
      <c r="D34" s="102"/>
      <c r="E34" s="102"/>
    </row>
    <row r="35" spans="1:5" ht="14.25" customHeight="1">
      <c r="A35" s="97"/>
      <c r="B35" s="101" t="s">
        <v>51</v>
      </c>
      <c r="C35" s="99" t="s">
        <v>181</v>
      </c>
      <c r="D35" s="102"/>
      <c r="E35" s="102"/>
    </row>
    <row r="36" spans="1:5" ht="14.25" customHeight="1">
      <c r="A36" s="97">
        <v>2</v>
      </c>
      <c r="B36" s="98" t="s">
        <v>149</v>
      </c>
      <c r="C36" s="99" t="s">
        <v>182</v>
      </c>
      <c r="D36" s="100">
        <f>SUM(D38:D44)</f>
        <v>0</v>
      </c>
      <c r="E36" s="100">
        <f>SUM(E38:E44)</f>
        <v>0</v>
      </c>
    </row>
    <row r="37" spans="1:5" ht="14.25" customHeight="1">
      <c r="A37" s="97"/>
      <c r="B37" s="98" t="s">
        <v>46</v>
      </c>
      <c r="C37" s="103"/>
      <c r="D37" s="102"/>
      <c r="E37" s="102"/>
    </row>
    <row r="38" spans="1:5" ht="14.25" customHeight="1">
      <c r="A38" s="97"/>
      <c r="B38" s="101" t="s">
        <v>183</v>
      </c>
      <c r="C38" s="99" t="s">
        <v>184</v>
      </c>
      <c r="D38" s="102"/>
      <c r="E38" s="102"/>
    </row>
    <row r="39" spans="1:5" ht="14.25" customHeight="1">
      <c r="A39" s="97"/>
      <c r="B39" s="101" t="s">
        <v>185</v>
      </c>
      <c r="C39" s="99" t="s">
        <v>186</v>
      </c>
      <c r="D39" s="102"/>
      <c r="E39" s="102"/>
    </row>
    <row r="40" spans="1:5" ht="24" customHeight="1">
      <c r="A40" s="97"/>
      <c r="B40" s="101" t="s">
        <v>187</v>
      </c>
      <c r="C40" s="99" t="s">
        <v>188</v>
      </c>
      <c r="D40" s="102"/>
      <c r="E40" s="102"/>
    </row>
    <row r="41" spans="1:5" ht="14.25" customHeight="1">
      <c r="A41" s="97"/>
      <c r="B41" s="101" t="s">
        <v>189</v>
      </c>
      <c r="C41" s="99" t="s">
        <v>190</v>
      </c>
      <c r="D41" s="102"/>
      <c r="E41" s="102"/>
    </row>
    <row r="42" spans="1:5" ht="24" customHeight="1">
      <c r="A42" s="97"/>
      <c r="B42" s="101" t="s">
        <v>191</v>
      </c>
      <c r="C42" s="99" t="s">
        <v>192</v>
      </c>
      <c r="D42" s="102"/>
      <c r="E42" s="102"/>
    </row>
    <row r="43" spans="1:5" ht="24.75" customHeight="1">
      <c r="A43" s="97"/>
      <c r="B43" s="101" t="s">
        <v>179</v>
      </c>
      <c r="C43" s="99" t="s">
        <v>193</v>
      </c>
      <c r="D43" s="102"/>
      <c r="E43" s="102"/>
    </row>
    <row r="44" spans="1:5" ht="14.25" customHeight="1">
      <c r="A44" s="97"/>
      <c r="B44" s="101" t="s">
        <v>163</v>
      </c>
      <c r="C44" s="99" t="s">
        <v>194</v>
      </c>
      <c r="D44" s="102"/>
      <c r="E44" s="102"/>
    </row>
    <row r="45" spans="1:5" ht="28.5" customHeight="1">
      <c r="A45" s="97">
        <v>3</v>
      </c>
      <c r="B45" s="98" t="s">
        <v>195</v>
      </c>
      <c r="C45" s="99" t="s">
        <v>196</v>
      </c>
      <c r="D45" s="100">
        <f>D27-D36</f>
        <v>0</v>
      </c>
      <c r="E45" s="100">
        <f>E27-E36</f>
        <v>0</v>
      </c>
    </row>
    <row r="46" spans="1:5">
      <c r="A46" s="93" t="s">
        <v>53</v>
      </c>
      <c r="B46" s="94" t="s">
        <v>197</v>
      </c>
      <c r="C46" s="94"/>
      <c r="D46" s="94"/>
      <c r="E46" s="94"/>
    </row>
    <row r="47" spans="1:5" ht="14.25" customHeight="1">
      <c r="A47" s="97">
        <v>1</v>
      </c>
      <c r="B47" s="98" t="s">
        <v>138</v>
      </c>
      <c r="C47" s="99" t="s">
        <v>198</v>
      </c>
      <c r="D47" s="100">
        <f>SUM(D49:D52)</f>
        <v>34131</v>
      </c>
      <c r="E47" s="100">
        <f>SUM(E49:E52)</f>
        <v>522798</v>
      </c>
    </row>
    <row r="48" spans="1:5" ht="14.25" customHeight="1">
      <c r="A48" s="97"/>
      <c r="B48" s="98" t="s">
        <v>46</v>
      </c>
      <c r="C48" s="103"/>
      <c r="D48" s="100"/>
      <c r="E48" s="100"/>
    </row>
    <row r="49" spans="1:5" ht="13.5" customHeight="1">
      <c r="A49" s="97"/>
      <c r="B49" s="101" t="s">
        <v>199</v>
      </c>
      <c r="C49" s="99" t="s">
        <v>200</v>
      </c>
      <c r="D49" s="102"/>
      <c r="E49" s="102">
        <v>517498</v>
      </c>
    </row>
    <row r="50" spans="1:5" ht="13.5" customHeight="1">
      <c r="A50" s="97"/>
      <c r="B50" s="101" t="s">
        <v>54</v>
      </c>
      <c r="C50" s="99" t="s">
        <v>201</v>
      </c>
      <c r="D50" s="102"/>
      <c r="E50" s="102"/>
    </row>
    <row r="51" spans="1:5" ht="28.5" customHeight="1">
      <c r="A51" s="97"/>
      <c r="B51" s="101" t="s">
        <v>202</v>
      </c>
      <c r="C51" s="99" t="s">
        <v>203</v>
      </c>
      <c r="D51" s="102"/>
      <c r="E51" s="102"/>
    </row>
    <row r="52" spans="1:5" ht="13.5" customHeight="1">
      <c r="A52" s="97"/>
      <c r="B52" s="101" t="s">
        <v>51</v>
      </c>
      <c r="C52" s="99" t="s">
        <v>204</v>
      </c>
      <c r="D52" s="102">
        <v>34131</v>
      </c>
      <c r="E52" s="102">
        <v>5300</v>
      </c>
    </row>
    <row r="53" spans="1:5" ht="13.5" customHeight="1">
      <c r="A53" s="97">
        <v>2</v>
      </c>
      <c r="B53" s="98" t="s">
        <v>149</v>
      </c>
      <c r="C53" s="99" t="s">
        <v>205</v>
      </c>
      <c r="D53" s="100">
        <f>SUM(D55:D58)</f>
        <v>0</v>
      </c>
      <c r="E53" s="100">
        <f>SUM(E55:E58)</f>
        <v>853152</v>
      </c>
    </row>
    <row r="54" spans="1:5" ht="13.5" customHeight="1">
      <c r="A54" s="97"/>
      <c r="B54" s="98" t="s">
        <v>46</v>
      </c>
      <c r="C54" s="103"/>
      <c r="D54" s="100"/>
      <c r="E54" s="100"/>
    </row>
    <row r="55" spans="1:5" ht="13.5" customHeight="1">
      <c r="A55" s="97"/>
      <c r="B55" s="101" t="s">
        <v>55</v>
      </c>
      <c r="C55" s="99" t="s">
        <v>206</v>
      </c>
      <c r="D55" s="102"/>
      <c r="E55" s="102">
        <v>744709</v>
      </c>
    </row>
    <row r="56" spans="1:5" ht="13.5" customHeight="1">
      <c r="A56" s="97"/>
      <c r="B56" s="101" t="s">
        <v>207</v>
      </c>
      <c r="C56" s="99" t="s">
        <v>208</v>
      </c>
      <c r="D56" s="102"/>
      <c r="E56" s="102"/>
    </row>
    <row r="57" spans="1:5" ht="13.5" customHeight="1">
      <c r="A57" s="97"/>
      <c r="B57" s="101" t="s">
        <v>209</v>
      </c>
      <c r="C57" s="99" t="s">
        <v>210</v>
      </c>
      <c r="D57" s="102"/>
      <c r="E57" s="102"/>
    </row>
    <row r="58" spans="1:5" ht="13.5" customHeight="1">
      <c r="A58" s="97"/>
      <c r="B58" s="101" t="s">
        <v>163</v>
      </c>
      <c r="C58" s="99" t="s">
        <v>211</v>
      </c>
      <c r="D58" s="102"/>
      <c r="E58" s="102">
        <v>108443</v>
      </c>
    </row>
    <row r="59" spans="1:5" ht="29.25" customHeight="1">
      <c r="A59" s="97">
        <v>3</v>
      </c>
      <c r="B59" s="98" t="s">
        <v>212</v>
      </c>
      <c r="C59" s="99" t="s">
        <v>213</v>
      </c>
      <c r="D59" s="100">
        <f>D47-D53</f>
        <v>34131</v>
      </c>
      <c r="E59" s="100">
        <f>E47-E53</f>
        <v>-330354</v>
      </c>
    </row>
    <row r="60" spans="1:5" ht="13.5" customHeight="1">
      <c r="A60" s="137" t="s">
        <v>214</v>
      </c>
      <c r="B60" s="138"/>
      <c r="C60" s="103"/>
      <c r="D60" s="100">
        <f>D25+D45+D59</f>
        <v>-627180</v>
      </c>
      <c r="E60" s="100">
        <f>E25+E45+E59</f>
        <v>-453389</v>
      </c>
    </row>
    <row r="61" spans="1:5" ht="13.5" customHeight="1">
      <c r="A61" s="137" t="s">
        <v>215</v>
      </c>
      <c r="B61" s="138"/>
      <c r="C61" s="103"/>
      <c r="D61" s="100">
        <v>1374067</v>
      </c>
      <c r="E61" s="100">
        <v>1766279</v>
      </c>
    </row>
    <row r="62" spans="1:5" ht="13.5" customHeight="1">
      <c r="A62" s="137" t="s">
        <v>216</v>
      </c>
      <c r="B62" s="138"/>
      <c r="C62" s="103"/>
      <c r="D62" s="100">
        <f>D60+D61</f>
        <v>746887</v>
      </c>
      <c r="E62" s="100">
        <f>E60+E61</f>
        <v>1312890</v>
      </c>
    </row>
    <row r="63" spans="1:5">
      <c r="A63" s="104"/>
    </row>
    <row r="64" spans="1:5">
      <c r="C64" s="105"/>
      <c r="D64" s="106">
        <f>D61+D60-D62</f>
        <v>0</v>
      </c>
      <c r="E64" s="106">
        <f>E61+E60-E62</f>
        <v>0</v>
      </c>
    </row>
    <row r="65" spans="2:5" s="107" customFormat="1" ht="15">
      <c r="B65" s="108" t="s">
        <v>230</v>
      </c>
      <c r="C65" s="109"/>
      <c r="D65" s="109"/>
      <c r="E65" s="115"/>
    </row>
    <row r="66" spans="2:5" s="107" customFormat="1" ht="15">
      <c r="B66" s="110" t="s">
        <v>96</v>
      </c>
      <c r="C66" s="109"/>
      <c r="D66" s="111"/>
    </row>
    <row r="67" spans="2:5" s="107" customFormat="1" ht="4.5" customHeight="1">
      <c r="B67" s="112"/>
      <c r="C67" s="109"/>
      <c r="D67" s="109"/>
    </row>
    <row r="68" spans="2:5" s="107" customFormat="1" ht="15">
      <c r="B68" s="108" t="s">
        <v>217</v>
      </c>
      <c r="C68" s="109"/>
      <c r="D68" s="109"/>
    </row>
    <row r="69" spans="2:5" s="107" customFormat="1" ht="15">
      <c r="B69" s="113" t="s">
        <v>97</v>
      </c>
      <c r="C69" s="114" t="s">
        <v>32</v>
      </c>
      <c r="D69" s="109"/>
    </row>
    <row r="70" spans="2:5">
      <c r="B70" s="86"/>
    </row>
    <row r="71" spans="2:5">
      <c r="B71" s="85"/>
    </row>
  </sheetData>
  <mergeCells count="8">
    <mergeCell ref="A61:B61"/>
    <mergeCell ref="A62:B62"/>
    <mergeCell ref="C1:E1"/>
    <mergeCell ref="A3:E3"/>
    <mergeCell ref="A4:C4"/>
    <mergeCell ref="A5:E5"/>
    <mergeCell ref="A7:B7"/>
    <mergeCell ref="A60:B60"/>
  </mergeCells>
  <pageMargins left="0.23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ОПУ</vt:lpstr>
      <vt:lpstr>СК</vt:lpstr>
      <vt:lpstr>ДС Прямой метод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Деева</cp:lastModifiedBy>
  <cp:lastPrinted>2015-05-15T09:45:14Z</cp:lastPrinted>
  <dcterms:created xsi:type="dcterms:W3CDTF">2011-04-01T07:12:23Z</dcterms:created>
  <dcterms:modified xsi:type="dcterms:W3CDTF">2015-05-15T09:45:15Z</dcterms:modified>
</cp:coreProperties>
</file>