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05" windowWidth="14520" windowHeight="12870" activeTab="2"/>
  </bookViews>
  <sheets>
    <sheet name="Ф1" sheetId="1" r:id="rId1"/>
    <sheet name="Ф2" sheetId="2" r:id="rId2"/>
    <sheet name="Ф3" sheetId="3" r:id="rId3"/>
    <sheet name="Ф4" sheetId="4" state="hidden" r:id="rId4"/>
    <sheet name="Ф4 вар 2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Ф2!$A$1:$H$49</definedName>
    <definedName name="_xlnm.Print_Area" localSheetId="2">Ф3!$A$1:$AX$70</definedName>
    <definedName name="_xlnm.Print_Area" localSheetId="3">Ф4!$A$1:$K$62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45621"/>
</workbook>
</file>

<file path=xl/calcChain.xml><?xml version="1.0" encoding="utf-8"?>
<calcChain xmlns="http://schemas.openxmlformats.org/spreadsheetml/2006/main">
  <c r="B20" i="3" l="1"/>
  <c r="H51" i="5"/>
  <c r="H27" i="5"/>
  <c r="I9" i="5" l="1"/>
  <c r="H19" i="5"/>
  <c r="C9" i="5"/>
  <c r="D9" i="5"/>
  <c r="F9" i="5"/>
  <c r="G9" i="5"/>
  <c r="B9" i="5"/>
  <c r="H27" i="4"/>
  <c r="E14" i="2"/>
  <c r="E19" i="2"/>
  <c r="E29" i="2"/>
  <c r="E31" i="2" s="1"/>
  <c r="E35" i="2" s="1"/>
  <c r="H40" i="5"/>
  <c r="H40" i="4"/>
  <c r="I51" i="4"/>
  <c r="K51" i="4"/>
  <c r="I19" i="5"/>
  <c r="K19" i="5"/>
  <c r="H19" i="4"/>
  <c r="I30" i="5"/>
  <c r="K30" i="5"/>
  <c r="J54" i="5"/>
  <c r="G54" i="5"/>
  <c r="C54" i="5"/>
  <c r="B54" i="5"/>
  <c r="J53" i="5"/>
  <c r="H53" i="5"/>
  <c r="H54" i="5" s="1"/>
  <c r="G53" i="5"/>
  <c r="F53" i="5"/>
  <c r="F54" i="5"/>
  <c r="E53" i="5"/>
  <c r="E54" i="5"/>
  <c r="D53" i="5"/>
  <c r="D54" i="5"/>
  <c r="B53" i="5"/>
  <c r="I52" i="5"/>
  <c r="K52" i="5"/>
  <c r="I51" i="5"/>
  <c r="K51" i="5" s="1"/>
  <c r="K53" i="5" s="1"/>
  <c r="K54" i="5" s="1"/>
  <c r="A51" i="5"/>
  <c r="I50" i="5"/>
  <c r="K50" i="5"/>
  <c r="I49" i="5"/>
  <c r="K49" i="5"/>
  <c r="I48" i="5"/>
  <c r="K48" i="5"/>
  <c r="I47" i="5"/>
  <c r="K47" i="5"/>
  <c r="K46" i="5"/>
  <c r="I46" i="5"/>
  <c r="I45" i="5"/>
  <c r="K45" i="5"/>
  <c r="I44" i="5"/>
  <c r="K44" i="5"/>
  <c r="I43" i="5"/>
  <c r="K43" i="5"/>
  <c r="I42" i="5"/>
  <c r="K42" i="5"/>
  <c r="I41" i="5"/>
  <c r="K41" i="5"/>
  <c r="I40" i="5"/>
  <c r="K40" i="5"/>
  <c r="I39" i="5"/>
  <c r="K39" i="5"/>
  <c r="K38" i="5"/>
  <c r="I38" i="5"/>
  <c r="I37" i="5"/>
  <c r="K37" i="5"/>
  <c r="K36" i="5"/>
  <c r="I36" i="5"/>
  <c r="I35" i="5"/>
  <c r="K35" i="5"/>
  <c r="K34" i="5"/>
  <c r="I34" i="5"/>
  <c r="I33" i="5"/>
  <c r="K33" i="5"/>
  <c r="I32" i="5"/>
  <c r="K32" i="5"/>
  <c r="J31" i="5"/>
  <c r="G31" i="5"/>
  <c r="F31" i="5"/>
  <c r="E31" i="5"/>
  <c r="D31" i="5"/>
  <c r="C31" i="5"/>
  <c r="B31" i="5"/>
  <c r="I28" i="5"/>
  <c r="K28" i="5"/>
  <c r="I27" i="5"/>
  <c r="K27" i="5" s="1"/>
  <c r="I26" i="5"/>
  <c r="K26" i="5"/>
  <c r="K25" i="5"/>
  <c r="I25" i="5"/>
  <c r="I24" i="5"/>
  <c r="K24" i="5"/>
  <c r="K23" i="5"/>
  <c r="I23" i="5"/>
  <c r="I22" i="5"/>
  <c r="K22" i="5"/>
  <c r="K21" i="5"/>
  <c r="I21" i="5"/>
  <c r="I20" i="5"/>
  <c r="K20" i="5"/>
  <c r="I18" i="5"/>
  <c r="K18" i="5"/>
  <c r="K17" i="5"/>
  <c r="I17" i="5"/>
  <c r="I16" i="5"/>
  <c r="K16" i="5"/>
  <c r="K15" i="5"/>
  <c r="I15" i="5"/>
  <c r="I14" i="5"/>
  <c r="K14" i="5"/>
  <c r="K13" i="5"/>
  <c r="I13" i="5"/>
  <c r="I12" i="5"/>
  <c r="K12" i="5"/>
  <c r="K11" i="5"/>
  <c r="I11" i="5"/>
  <c r="I10" i="5"/>
  <c r="K10" i="5"/>
  <c r="K9" i="5"/>
  <c r="M9" i="5"/>
  <c r="A4" i="5"/>
  <c r="A1" i="5"/>
  <c r="G14" i="2"/>
  <c r="G19" i="2"/>
  <c r="G29" i="2"/>
  <c r="G31" i="2"/>
  <c r="B58" i="3"/>
  <c r="I41" i="4"/>
  <c r="I42" i="4"/>
  <c r="I43" i="4"/>
  <c r="I44" i="4"/>
  <c r="I45" i="4"/>
  <c r="I46" i="4"/>
  <c r="I47" i="4"/>
  <c r="I48" i="4"/>
  <c r="I49" i="4"/>
  <c r="K49" i="4"/>
  <c r="I50" i="4"/>
  <c r="C18" i="1"/>
  <c r="C29" i="1"/>
  <c r="C33" i="1"/>
  <c r="C42" i="1"/>
  <c r="C44" i="1"/>
  <c r="C56" i="1"/>
  <c r="C69" i="1"/>
  <c r="A1" i="2"/>
  <c r="F14" i="2"/>
  <c r="F19" i="2"/>
  <c r="F29" i="2"/>
  <c r="F31" i="2"/>
  <c r="F35" i="2"/>
  <c r="G35" i="2"/>
  <c r="H14" i="2"/>
  <c r="H19" i="2"/>
  <c r="H29" i="2"/>
  <c r="H31" i="2"/>
  <c r="H35" i="2"/>
  <c r="A44" i="2"/>
  <c r="A65" i="3"/>
  <c r="G44" i="2"/>
  <c r="C65" i="3"/>
  <c r="A1" i="3"/>
  <c r="A4" i="3"/>
  <c r="A5" i="3"/>
  <c r="B7" i="3"/>
  <c r="C7" i="3"/>
  <c r="B47" i="3"/>
  <c r="C47" i="3"/>
  <c r="C58" i="3"/>
  <c r="B60" i="3"/>
  <c r="C68" i="3"/>
  <c r="A1" i="4"/>
  <c r="A4" i="4"/>
  <c r="I9" i="4"/>
  <c r="K9" i="4"/>
  <c r="I10" i="4"/>
  <c r="K10" i="4"/>
  <c r="I11" i="4"/>
  <c r="K11" i="4"/>
  <c r="I12" i="4"/>
  <c r="K12" i="4"/>
  <c r="I13" i="4"/>
  <c r="K13" i="4"/>
  <c r="I14" i="4"/>
  <c r="K14" i="4"/>
  <c r="I15" i="4"/>
  <c r="K15" i="4"/>
  <c r="I16" i="4"/>
  <c r="K16" i="4"/>
  <c r="I17" i="4"/>
  <c r="K17" i="4"/>
  <c r="I18" i="4"/>
  <c r="K18" i="4"/>
  <c r="I19" i="4"/>
  <c r="K19" i="4"/>
  <c r="I20" i="4"/>
  <c r="K20" i="4"/>
  <c r="I21" i="4"/>
  <c r="K21" i="4"/>
  <c r="I22" i="4"/>
  <c r="K22" i="4"/>
  <c r="I23" i="4"/>
  <c r="K23" i="4"/>
  <c r="I24" i="4"/>
  <c r="K24" i="4"/>
  <c r="I25" i="4"/>
  <c r="K25" i="4"/>
  <c r="I26" i="4"/>
  <c r="K26" i="4"/>
  <c r="I27" i="4"/>
  <c r="K27" i="4"/>
  <c r="I28" i="4"/>
  <c r="K28" i="4"/>
  <c r="I30" i="4"/>
  <c r="K30" i="4"/>
  <c r="B31" i="4"/>
  <c r="C31" i="4"/>
  <c r="D31" i="4"/>
  <c r="E31" i="4"/>
  <c r="F31" i="4"/>
  <c r="G31" i="4"/>
  <c r="J31" i="4"/>
  <c r="I32" i="4"/>
  <c r="K32" i="4"/>
  <c r="I33" i="4"/>
  <c r="K33" i="4"/>
  <c r="I34" i="4"/>
  <c r="K34" i="4"/>
  <c r="I35" i="4"/>
  <c r="K35" i="4"/>
  <c r="I36" i="4"/>
  <c r="K36" i="4"/>
  <c r="I37" i="4"/>
  <c r="K37" i="4"/>
  <c r="I38" i="4"/>
  <c r="K38" i="4"/>
  <c r="I39" i="4"/>
  <c r="K39" i="4"/>
  <c r="I40" i="4"/>
  <c r="K40" i="4"/>
  <c r="K41" i="4"/>
  <c r="K42" i="4"/>
  <c r="K43" i="4"/>
  <c r="K44" i="4"/>
  <c r="K45" i="4"/>
  <c r="K46" i="4"/>
  <c r="K47" i="4"/>
  <c r="K48" i="4"/>
  <c r="A51" i="4"/>
  <c r="I52" i="4"/>
  <c r="K52" i="4"/>
  <c r="B53" i="4"/>
  <c r="B54" i="4"/>
  <c r="D53" i="4"/>
  <c r="E53" i="4"/>
  <c r="E54" i="4"/>
  <c r="F53" i="4"/>
  <c r="G53" i="4"/>
  <c r="G54" i="4"/>
  <c r="J53" i="4"/>
  <c r="J54" i="4"/>
  <c r="C54" i="4"/>
  <c r="D54" i="4"/>
  <c r="F54" i="4"/>
  <c r="A57" i="4"/>
  <c r="A57" i="5"/>
  <c r="I57" i="4"/>
  <c r="I57" i="5"/>
  <c r="B72" i="3"/>
  <c r="M9" i="4"/>
  <c r="K50" i="4"/>
  <c r="C22" i="3"/>
  <c r="C35" i="3"/>
  <c r="C38" i="3"/>
  <c r="C59" i="3"/>
  <c r="C62" i="3"/>
  <c r="B9" i="3"/>
  <c r="B22" i="3"/>
  <c r="B35" i="3" s="1"/>
  <c r="B38" i="3" s="1"/>
  <c r="B59" i="3" s="1"/>
  <c r="B62" i="3" s="1"/>
  <c r="B73" i="3" s="1"/>
  <c r="C71" i="1"/>
  <c r="C31" i="1"/>
  <c r="D82" i="1"/>
  <c r="I53" i="4"/>
  <c r="H53" i="4"/>
  <c r="H54" i="4"/>
  <c r="C82" i="1"/>
  <c r="I54" i="4"/>
  <c r="K53" i="4"/>
  <c r="K54" i="4"/>
  <c r="I53" i="5" l="1"/>
  <c r="I54" i="5" s="1"/>
  <c r="H29" i="4"/>
  <c r="H29" i="5"/>
  <c r="I29" i="5" l="1"/>
  <c r="H31" i="5"/>
  <c r="I31" i="5" s="1"/>
  <c r="I29" i="4"/>
  <c r="H31" i="4"/>
  <c r="K29" i="4" l="1"/>
  <c r="K31" i="4" s="1"/>
  <c r="M31" i="4" s="1"/>
  <c r="I31" i="4"/>
  <c r="K29" i="5"/>
  <c r="K31" i="5" s="1"/>
  <c r="M31" i="5" s="1"/>
  <c r="E50" i="2"/>
</calcChain>
</file>

<file path=xl/comments1.xml><?xml version="1.0" encoding="utf-8"?>
<comments xmlns="http://schemas.openxmlformats.org/spreadsheetml/2006/main">
  <authors>
    <author>Мирошниченко Светлана Викторовна</author>
  </authors>
  <commentList>
    <comment ref="H29" authorId="0">
      <text>
        <r>
          <rPr>
            <b/>
            <sz val="9"/>
            <color indexed="81"/>
            <rFont val="Tahoma"/>
            <family val="2"/>
            <charset val="204"/>
          </rPr>
          <t>Мирошниченко Светлана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с учетом элиминации и прочим совокупн дох ПТС</t>
        </r>
      </text>
    </comment>
  </commentList>
</comments>
</file>

<file path=xl/sharedStrings.xml><?xml version="1.0" encoding="utf-8"?>
<sst xmlns="http://schemas.openxmlformats.org/spreadsheetml/2006/main" count="309" uniqueCount="206">
  <si>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</si>
  <si>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</si>
  <si>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</si>
  <si>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</si>
  <si>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</si>
  <si>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</si>
  <si>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</si>
  <si>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</si>
  <si>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</si>
  <si>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</si>
  <si>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</si>
  <si>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</si>
  <si>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</si>
  <si>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</si>
  <si>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</si>
  <si>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</si>
  <si>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</si>
  <si>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Текущая часть ссуд, предоставленных клиентам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</si>
  <si>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</si>
  <si>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</si>
  <si>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</si>
  <si>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</si>
  <si>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</si>
  <si>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</si>
  <si>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</si>
  <si>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</si>
  <si>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</si>
  <si>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</si>
  <si>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</si>
  <si>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</si>
  <si>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</si>
  <si>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</si>
  <si>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</si>
  <si>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</si>
  <si>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</si>
  <si>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</si>
  <si>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</si>
  <si>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</si>
  <si>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</si>
  <si>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</si>
  <si>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</si>
  <si>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</si>
  <si>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</si>
  <si>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</si>
  <si>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</si>
  <si>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</si>
  <si>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</si>
  <si>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</si>
  <si>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</si>
  <si>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</si>
  <si>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</si>
  <si>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</si>
  <si>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</si>
  <si>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</si>
  <si>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</si>
  <si>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</si>
  <si>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</si>
  <si>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</si>
  <si>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</si>
  <si>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</si>
  <si>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</si>
  <si>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</si>
  <si>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</si>
  <si>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</si>
  <si>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Ларичев Л.В.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</si>
  <si>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</si>
  <si>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</si>
  <si>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</si>
  <si>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</si>
  <si>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</si>
  <si>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</si>
  <si>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</si>
  <si>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</si>
  <si>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</si>
  <si>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</si>
  <si>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</si>
  <si>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</si>
  <si>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</si>
  <si>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</si>
  <si>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</si>
  <si>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</si>
  <si>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</si>
  <si>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</si>
  <si>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</si>
  <si>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</si>
  <si>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</si>
  <si>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</si>
  <si>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</si>
  <si>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</si>
  <si>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</si>
  <si>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</si>
  <si>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</si>
  <si>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</si>
  <si>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</si>
  <si>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</si>
  <si>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-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</si>
  <si>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</si>
  <si>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</si>
  <si>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</si>
  <si>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</si>
  <si>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</si>
  <si>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</si>
  <si>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</si>
  <si>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</si>
  <si>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сомнительным долгам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</si>
  <si>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</si>
  <si>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</si>
  <si>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</si>
  <si>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</si>
  <si>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</si>
  <si>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</si>
  <si>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</si>
  <si>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</si>
  <si>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</si>
  <si>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</si>
  <si>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</si>
  <si>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</si>
  <si>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</si>
  <si>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</si>
  <si>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</si>
  <si>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</si>
  <si>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</si>
  <si>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</si>
  <si>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</si>
  <si>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</si>
  <si>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</si>
  <si>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</si>
  <si>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</si>
  <si>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</si>
  <si>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</si>
  <si>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</si>
  <si>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</si>
  <si>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</si>
  <si>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</si>
  <si>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</si>
  <si>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</si>
  <si>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</si>
  <si>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</si>
  <si>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</si>
  <si>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</si>
  <si>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</si>
  <si>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</si>
  <si>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</si>
  <si>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</si>
  <si>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</si>
  <si>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</si>
  <si>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</si>
  <si>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</si>
  <si>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</si>
  <si>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</si>
  <si>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</si>
  <si>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</si>
  <si>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</si>
  <si>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</si>
  <si>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</si>
  <si>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</si>
  <si>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</si>
  <si>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</si>
  <si>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</si>
  <si>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</si>
  <si>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</si>
  <si>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</si>
  <si>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</si>
  <si>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</si>
  <si>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Корректировка справедл ст-ти инвестиций, имеющихся в налич. для продажи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</si>
  <si>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</si>
  <si>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</si>
  <si>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</si>
  <si>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</si>
  <si>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</si>
  <si>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</si>
  <si>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год от прекращенных операций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</si>
  <si>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</si>
  <si>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</si>
  <si>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</si>
  <si>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</si>
  <si>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</si>
  <si>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</si>
  <si>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</si>
  <si>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</si>
  <si>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Сальдо на 31.12.15 г.</t>
  </si>
  <si>
    <t>ИТОГО СОВОКУПНЫЙ ДОХОД/УБЫТОК ЗА ПЕРИОД</t>
  </si>
  <si>
    <t xml:space="preserve"> Балансовая стоимость одной простой акции по состоянию на 31.12.2016 г. составляет 388 тенге 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</si>
  <si>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</si>
  <si>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</si>
  <si>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</si>
  <si>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</si>
  <si>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</si>
  <si>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</si>
  <si>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Сальдо на 31.12.16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</si>
  <si>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</si>
  <si>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</si>
  <si>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</si>
  <si>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</si>
  <si>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Прочий совокупный доход</t>
  </si>
  <si>
    <t>Сальдо на 30.06.17 г.</t>
  </si>
  <si>
    <t>Сальдо на 30.06.16 г.</t>
  </si>
  <si>
    <t>по состоянию на 30 сентября 2017 года</t>
  </si>
  <si>
    <t>за период, заканчивающийся 30 сентября 2017 года</t>
  </si>
  <si>
    <t>9 месяцев 2017 г.</t>
  </si>
  <si>
    <t>9 месяцев 2016 г.</t>
  </si>
  <si>
    <t>Сальдо на 30.09.17 г.</t>
  </si>
  <si>
    <t>Сальдо на 30.09.16 г.</t>
  </si>
  <si>
    <t xml:space="preserve"> Балансовая стоимость одной простой акции по состоянию на 30.09.2017 г. составляет 392 тенге </t>
  </si>
  <si>
    <t>Базовая и разводненная прибыль на одну простую акцию по состоянию на 30.09.2016 г. составила 24,00 тенге</t>
  </si>
  <si>
    <t>Базовая и разводненная прибыль на одну простую акцию по состоянию на 30.09.2017 г. составила 21,11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</si>
</sst>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1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00_);_(* \(#,##0.0000\);_(* \-_);_(@_)"/>
    <numFmt numFmtId="223" formatCode="_(* #,##0.00_);_(* \(#,##0.00\);_(* \-_);_(@_)"/>
    <numFmt numFmtId="224" formatCode="#\ ###\ ##0"/>
  </numFmts>
  <fonts count="38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300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2" fillId="0" borderId="14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220" fontId="21" fillId="0" borderId="14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21" fillId="0" borderId="8" xfId="1478" applyNumberFormat="1" applyFont="1" applyFill="1" applyBorder="1" applyAlignment="1">
      <alignment horizontal="right" wrapText="1"/>
    </xf>
    <xf numFmtId="220" fontId="21" fillId="0" borderId="9" xfId="1478" applyNumberFormat="1" applyFont="1" applyFill="1" applyBorder="1" applyAlignment="1">
      <alignment horizontal="right" wrapText="1"/>
    </xf>
    <xf numFmtId="199" fontId="16" fillId="0" borderId="18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220" fontId="2" fillId="0" borderId="19" xfId="1478" applyNumberFormat="1" applyFont="1" applyFill="1" applyBorder="1" applyAlignment="1">
      <alignment horizontal="right" wrapText="1"/>
    </xf>
    <xf numFmtId="199" fontId="17" fillId="0" borderId="10" xfId="1478" applyNumberFormat="1" applyFont="1" applyBorder="1" applyAlignment="1">
      <alignment horizontal="left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3" xfId="1478" applyNumberFormat="1" applyFont="1" applyFill="1" applyBorder="1" applyAlignment="1">
      <alignment horizontal="left" wrapText="1" indent="2"/>
    </xf>
    <xf numFmtId="199" fontId="17" fillId="0" borderId="13" xfId="1478" applyNumberFormat="1" applyFont="1" applyBorder="1" applyAlignment="1">
      <alignment horizontal="left" wrapText="1" indent="1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220" fontId="21" fillId="0" borderId="17" xfId="1478" applyNumberFormat="1" applyFont="1" applyFill="1" applyBorder="1" applyAlignment="1">
      <alignment horizontal="right" wrapText="1"/>
    </xf>
    <xf numFmtId="199" fontId="17" fillId="0" borderId="7" xfId="1478" applyNumberFormat="1" applyFont="1" applyFill="1" applyBorder="1" applyAlignment="1">
      <alignment horizontal="center"/>
    </xf>
    <xf numFmtId="199" fontId="2" fillId="0" borderId="0" xfId="1478" applyNumberFormat="1" applyFont="1" applyFill="1"/>
    <xf numFmtId="222" fontId="2" fillId="0" borderId="0" xfId="1478" applyNumberFormat="1" applyFont="1" applyFill="1"/>
    <xf numFmtId="223" fontId="2" fillId="0" borderId="0" xfId="1478" applyNumberFormat="1" applyFont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20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0" fontId="21" fillId="0" borderId="13" xfId="1478" applyFont="1" applyBorder="1" applyAlignment="1">
      <alignment horizontal="left" wrapText="1"/>
    </xf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224" fontId="2" fillId="0" borderId="1" xfId="1478" applyNumberFormat="1" applyFont="1" applyBorder="1" applyAlignment="1">
      <alignment horizontal="right"/>
    </xf>
    <xf numFmtId="0" fontId="21" fillId="0" borderId="21" xfId="1478" applyFont="1" applyBorder="1"/>
    <xf numFmtId="0" fontId="21" fillId="0" borderId="22" xfId="1478" applyFont="1" applyBorder="1" applyAlignment="1">
      <alignment wrapText="1"/>
    </xf>
    <xf numFmtId="0" fontId="21" fillId="0" borderId="22" xfId="1478" applyFont="1" applyBorder="1" applyAlignment="1">
      <alignment horizontal="center" wrapText="1"/>
    </xf>
    <xf numFmtId="0" fontId="21" fillId="0" borderId="22" xfId="1478" applyFont="1" applyBorder="1" applyAlignment="1">
      <alignment horizontal="center" vertical="center" wrapText="1"/>
    </xf>
    <xf numFmtId="199" fontId="21" fillId="0" borderId="22" xfId="1478" applyNumberFormat="1" applyFont="1" applyBorder="1" applyAlignment="1">
      <alignment horizontal="right" wrapText="1"/>
    </xf>
    <xf numFmtId="199" fontId="21" fillId="0" borderId="23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4" xfId="1478" applyNumberFormat="1" applyFont="1" applyBorder="1" applyAlignment="1">
      <alignment horizontal="right" wrapText="1"/>
    </xf>
    <xf numFmtId="199" fontId="2" fillId="0" borderId="25" xfId="1478" applyNumberFormat="1" applyFont="1" applyBorder="1" applyAlignment="1">
      <alignment horizontal="right" wrapText="1"/>
    </xf>
    <xf numFmtId="0" fontId="2" fillId="0" borderId="22" xfId="1478" applyFont="1" applyBorder="1" applyAlignment="1">
      <alignment horizontal="center" vertical="center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20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3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20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0" fontId="21" fillId="0" borderId="6" xfId="1478" applyFont="1" applyBorder="1" applyAlignment="1">
      <alignment horizontal="center" vertical="top"/>
    </xf>
    <xf numFmtId="49" fontId="21" fillId="0" borderId="8" xfId="1478" applyNumberFormat="1" applyFont="1" applyFill="1" applyBorder="1" applyAlignment="1">
      <alignment horizontal="center" vertical="top" wrapText="1"/>
    </xf>
    <xf numFmtId="49" fontId="21" fillId="0" borderId="9" xfId="1478" applyNumberFormat="1" applyFont="1" applyBorder="1" applyAlignment="1">
      <alignment horizontal="center" vertical="top" wrapText="1"/>
    </xf>
    <xf numFmtId="0" fontId="21" fillId="0" borderId="26" xfId="1478" applyFont="1" applyBorder="1" applyAlignment="1">
      <alignment horizontal="left" wrapText="1"/>
    </xf>
    <xf numFmtId="199" fontId="2" fillId="0" borderId="27" xfId="1478" applyNumberFormat="1" applyFont="1" applyFill="1" applyBorder="1" applyAlignment="1">
      <alignment horizontal="right" wrapText="1"/>
    </xf>
    <xf numFmtId="199" fontId="2" fillId="0" borderId="28" xfId="1478" applyNumberFormat="1" applyFont="1" applyBorder="1" applyAlignment="1">
      <alignment horizontal="right"/>
    </xf>
    <xf numFmtId="199" fontId="21" fillId="0" borderId="1" xfId="1478" applyNumberFormat="1" applyFont="1" applyFill="1" applyBorder="1" applyAlignment="1">
      <alignment horizontal="left" wrapText="1"/>
    </xf>
    <xf numFmtId="199" fontId="21" fillId="0" borderId="14" xfId="1478" applyNumberFormat="1" applyFont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" fillId="0" borderId="14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0" fontId="21" fillId="0" borderId="21" xfId="1478" applyFont="1" applyBorder="1" applyAlignment="1">
      <alignment horizontal="left" wrapText="1"/>
    </xf>
    <xf numFmtId="199" fontId="21" fillId="0" borderId="22" xfId="1478" applyNumberFormat="1" applyFont="1" applyFill="1" applyBorder="1" applyAlignment="1">
      <alignment wrapText="1"/>
    </xf>
    <xf numFmtId="199" fontId="21" fillId="0" borderId="23" xfId="1478" applyNumberFormat="1" applyFont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" fillId="0" borderId="14" xfId="1478" applyNumberFormat="1" applyFont="1" applyFill="1" applyBorder="1" applyAlignment="1">
      <alignment horizontal="left"/>
    </xf>
    <xf numFmtId="199" fontId="21" fillId="0" borderId="22" xfId="1478" applyNumberFormat="1" applyFont="1" applyFill="1" applyBorder="1" applyAlignment="1">
      <alignment horizontal="left" wrapText="1"/>
    </xf>
    <xf numFmtId="199" fontId="21" fillId="0" borderId="23" xfId="1478" applyNumberFormat="1" applyFont="1" applyBorder="1" applyAlignment="1">
      <alignment horizontal="left" wrapText="1"/>
    </xf>
    <xf numFmtId="0" fontId="21" fillId="0" borderId="10" xfId="1478" applyFont="1" applyBorder="1" applyAlignment="1">
      <alignment horizontal="left" wrapText="1"/>
    </xf>
    <xf numFmtId="199" fontId="2" fillId="0" borderId="11" xfId="1478" applyNumberFormat="1" applyFont="1" applyFill="1" applyBorder="1" applyAlignment="1">
      <alignment horizontal="left"/>
    </xf>
    <xf numFmtId="199" fontId="2" fillId="0" borderId="12" xfId="1478" applyNumberFormat="1" applyFont="1" applyBorder="1" applyAlignment="1">
      <alignment horizontal="left"/>
    </xf>
    <xf numFmtId="199" fontId="2" fillId="0" borderId="14" xfId="1478" applyNumberFormat="1" applyFont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15" xfId="1478" applyFont="1" applyBorder="1" applyAlignment="1">
      <alignment wrapText="1"/>
    </xf>
    <xf numFmtId="199" fontId="21" fillId="0" borderId="16" xfId="1478" applyNumberFormat="1" applyFont="1" applyFill="1" applyBorder="1" applyAlignment="1">
      <alignment horizontal="left"/>
    </xf>
    <xf numFmtId="199" fontId="21" fillId="0" borderId="17" xfId="1478" applyNumberFormat="1" applyFont="1" applyFill="1" applyBorder="1" applyAlignment="1">
      <alignment horizontal="left"/>
    </xf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199" fontId="21" fillId="0" borderId="9" xfId="1478" applyNumberFormat="1" applyFont="1" applyFill="1" applyBorder="1" applyAlignment="1">
      <alignment horizontal="left"/>
    </xf>
    <xf numFmtId="0" fontId="2" fillId="0" borderId="29" xfId="1478" applyFont="1" applyBorder="1" applyAlignment="1">
      <alignment horizontal="left" wrapText="1"/>
    </xf>
    <xf numFmtId="199" fontId="2" fillId="0" borderId="30" xfId="1478" applyNumberFormat="1" applyFont="1" applyFill="1" applyBorder="1" applyAlignment="1">
      <alignment horizontal="left"/>
    </xf>
    <xf numFmtId="199" fontId="2" fillId="0" borderId="31" xfId="1478" applyNumberFormat="1" applyFont="1" applyBorder="1" applyAlignment="1">
      <alignment horizontal="left"/>
    </xf>
    <xf numFmtId="199" fontId="21" fillId="0" borderId="9" xfId="1478" applyNumberFormat="1" applyFont="1" applyBorder="1" applyAlignment="1">
      <alignment horizontal="left"/>
    </xf>
    <xf numFmtId="0" fontId="2" fillId="0" borderId="20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2" xfId="1478" applyNumberFormat="1" applyFont="1" applyFill="1" applyBorder="1" applyAlignment="1" applyProtection="1">
      <alignment horizontal="center" vertical="center" wrapText="1"/>
    </xf>
    <xf numFmtId="0" fontId="16" fillId="0" borderId="22" xfId="1478" applyFont="1" applyBorder="1" applyAlignment="1">
      <alignment horizontal="center" vertical="center" wrapText="1"/>
    </xf>
    <xf numFmtId="49" fontId="17" fillId="0" borderId="22" xfId="1478" applyNumberFormat="1" applyFont="1" applyBorder="1" applyAlignment="1">
      <alignment horizontal="center" vertical="center" wrapText="1"/>
    </xf>
    <xf numFmtId="1" fontId="17" fillId="0" borderId="10" xfId="1478" applyNumberFormat="1" applyFont="1" applyFill="1" applyBorder="1"/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7" fillId="0" borderId="12" xfId="1478" applyNumberFormat="1" applyFont="1" applyFill="1" applyBorder="1"/>
    <xf numFmtId="0" fontId="16" fillId="0" borderId="13" xfId="1478" applyFont="1" applyFill="1" applyBorder="1" applyAlignment="1">
      <alignment wrapText="1"/>
    </xf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14" xfId="1478" applyNumberFormat="1" applyFont="1" applyFill="1" applyBorder="1"/>
    <xf numFmtId="1" fontId="17" fillId="0" borderId="15" xfId="1478" applyNumberFormat="1" applyFont="1" applyBorder="1"/>
    <xf numFmtId="199" fontId="17" fillId="0" borderId="22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199" fontId="17" fillId="0" borderId="17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" fontId="17" fillId="0" borderId="26" xfId="1478" applyNumberFormat="1" applyFont="1" applyFill="1" applyBorder="1"/>
    <xf numFmtId="199" fontId="17" fillId="0" borderId="27" xfId="1478" applyNumberFormat="1" applyFont="1" applyFill="1" applyBorder="1"/>
    <xf numFmtId="199" fontId="17" fillId="0" borderId="27" xfId="1478" applyNumberFormat="1" applyFont="1" applyFill="1" applyBorder="1" applyAlignment="1" applyProtection="1"/>
    <xf numFmtId="199" fontId="17" fillId="0" borderId="28" xfId="1478" applyNumberFormat="1" applyFont="1" applyFill="1" applyBorder="1"/>
    <xf numFmtId="0" fontId="16" fillId="0" borderId="13" xfId="1478" applyFont="1" applyFill="1" applyBorder="1" applyAlignment="1">
      <alignment horizontal="left" vertical="center"/>
    </xf>
    <xf numFmtId="1" fontId="17" fillId="0" borderId="21" xfId="1478" applyNumberFormat="1" applyFont="1" applyBorder="1"/>
    <xf numFmtId="199" fontId="17" fillId="0" borderId="23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0" fontId="2" fillId="0" borderId="13" xfId="1478" applyFont="1" applyFill="1" applyBorder="1" applyAlignment="1">
      <alignment horizontal="left" wrapText="1" indent="2"/>
    </xf>
    <xf numFmtId="0" fontId="2" fillId="0" borderId="13" xfId="1478" applyFont="1" applyBorder="1" applyAlignment="1">
      <alignment horizontal="left" wrapText="1" indent="2"/>
    </xf>
    <xf numFmtId="0" fontId="2" fillId="0" borderId="13" xfId="1478" applyFont="1" applyBorder="1" applyAlignment="1">
      <alignment horizontal="left" wrapText="1" indent="2"/>
    </xf>
    <xf numFmtId="199" fontId="2" fillId="12" borderId="1" xfId="1478" applyNumberFormat="1" applyFont="1" applyFill="1" applyBorder="1" applyAlignment="1">
      <alignment horizontal="left" wrapText="1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199" fontId="2" fillId="12" borderId="1" xfId="1478" applyNumberFormat="1" applyFont="1" applyFill="1" applyBorder="1" applyAlignment="1">
      <alignment horizontal="left"/>
    </xf>
    <xf numFmtId="199" fontId="17" fillId="0" borderId="32" xfId="1478" applyNumberFormat="1" applyFont="1" applyBorder="1" applyAlignment="1">
      <alignment horizontal="center"/>
    </xf>
    <xf numFmtId="199" fontId="17" fillId="0" borderId="33" xfId="1478" applyNumberFormat="1" applyFont="1" applyBorder="1" applyAlignment="1">
      <alignment horizontal="center"/>
    </xf>
    <xf numFmtId="221" fontId="21" fillId="0" borderId="34" xfId="1478" applyNumberFormat="1" applyFont="1" applyFill="1" applyBorder="1" applyAlignment="1">
      <alignment horizontal="center" wrapText="1"/>
    </xf>
    <xf numFmtId="221" fontId="21" fillId="0" borderId="35" xfId="1478" applyNumberFormat="1" applyFont="1" applyFill="1" applyBorder="1" applyAlignment="1">
      <alignment horizontal="center" wrapText="1"/>
    </xf>
    <xf numFmtId="49" fontId="16" fillId="0" borderId="29" xfId="1478" applyNumberFormat="1" applyFont="1" applyBorder="1" applyAlignment="1">
      <alignment horizontal="left" wrapText="1" indent="2"/>
    </xf>
    <xf numFmtId="49" fontId="16" fillId="0" borderId="30" xfId="1478" applyNumberFormat="1" applyFont="1" applyFill="1" applyBorder="1" applyAlignment="1">
      <alignment horizontal="center" vertical="center" wrapText="1"/>
    </xf>
    <xf numFmtId="199" fontId="2" fillId="0" borderId="30" xfId="1478" applyNumberFormat="1" applyFont="1" applyFill="1" applyBorder="1" applyAlignment="1">
      <alignment horizontal="right" wrapText="1"/>
    </xf>
    <xf numFmtId="220" fontId="2" fillId="0" borderId="31" xfId="1478" applyNumberFormat="1" applyFont="1" applyFill="1" applyBorder="1" applyAlignment="1">
      <alignment horizontal="right" wrapText="1"/>
    </xf>
    <xf numFmtId="199" fontId="17" fillId="0" borderId="36" xfId="1478" applyNumberFormat="1" applyFont="1" applyBorder="1" applyAlignment="1">
      <alignment horizontal="left" vertical="top"/>
    </xf>
    <xf numFmtId="199" fontId="17" fillId="0" borderId="37" xfId="1478" applyNumberFormat="1" applyFont="1" applyBorder="1" applyAlignment="1">
      <alignment horizontal="center" vertical="top"/>
    </xf>
    <xf numFmtId="199" fontId="2" fillId="0" borderId="37" xfId="1478" applyNumberFormat="1" applyFont="1" applyFill="1" applyBorder="1" applyAlignment="1">
      <alignment horizontal="right" wrapText="1"/>
    </xf>
    <xf numFmtId="220" fontId="2" fillId="0" borderId="38" xfId="1478" applyNumberFormat="1" applyFont="1" applyFill="1" applyBorder="1" applyAlignment="1">
      <alignment horizontal="right" wrapText="1"/>
    </xf>
    <xf numFmtId="49" fontId="16" fillId="0" borderId="39" xfId="1478" applyNumberFormat="1" applyFont="1" applyBorder="1" applyAlignment="1">
      <alignment horizontal="left" wrapText="1" indent="2"/>
    </xf>
    <xf numFmtId="220" fontId="2" fillId="0" borderId="40" xfId="1478" applyNumberFormat="1" applyFont="1" applyFill="1" applyBorder="1" applyAlignment="1">
      <alignment horizontal="right" wrapText="1"/>
    </xf>
    <xf numFmtId="199" fontId="17" fillId="0" borderId="39" xfId="1478" applyNumberFormat="1" applyFont="1" applyBorder="1" applyAlignment="1">
      <alignment horizontal="left" indent="2"/>
    </xf>
    <xf numFmtId="220" fontId="21" fillId="0" borderId="40" xfId="1478" applyNumberFormat="1" applyFont="1" applyFill="1" applyBorder="1" applyAlignment="1">
      <alignment horizontal="right" wrapText="1"/>
    </xf>
    <xf numFmtId="199" fontId="17" fillId="0" borderId="39" xfId="1478" applyNumberFormat="1" applyFont="1" applyBorder="1" applyAlignment="1">
      <alignment horizontal="left"/>
    </xf>
    <xf numFmtId="199" fontId="17" fillId="0" borderId="41" xfId="1478" applyNumberFormat="1" applyFont="1" applyBorder="1" applyAlignment="1">
      <alignment horizontal="left" indent="2"/>
    </xf>
    <xf numFmtId="220" fontId="17" fillId="0" borderId="42" xfId="1478" applyNumberFormat="1" applyFont="1" applyFill="1" applyBorder="1" applyAlignment="1">
      <alignment horizontal="center" vertical="center"/>
    </xf>
    <xf numFmtId="199" fontId="21" fillId="0" borderId="42" xfId="1478" applyNumberFormat="1" applyFont="1" applyFill="1" applyBorder="1" applyAlignment="1">
      <alignment horizontal="right" wrapText="1"/>
    </xf>
    <xf numFmtId="220" fontId="21" fillId="0" borderId="43" xfId="1478" applyNumberFormat="1" applyFont="1" applyFill="1" applyBorder="1" applyAlignment="1">
      <alignment horizontal="right" wrapText="1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21" xfId="1478" applyFont="1" applyBorder="1" applyAlignment="1">
      <alignment horizontal="left" wrapText="1" indent="1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21" fillId="0" borderId="13" xfId="1478" applyFont="1" applyBorder="1" applyAlignment="1">
      <alignment horizontal="left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1" fillId="0" borderId="13" xfId="1478" applyFont="1" applyBorder="1" applyAlignment="1">
      <alignment horizontal="left" wrapText="1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17" fillId="0" borderId="6" xfId="1478" applyFont="1" applyBorder="1" applyAlignment="1">
      <alignment horizontal="center" vertical="center" wrapText="1"/>
    </xf>
    <xf numFmtId="3" fontId="17" fillId="0" borderId="27" xfId="1478" applyNumberFormat="1" applyFont="1" applyFill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9" xfId="1478" applyFont="1" applyBorder="1" applyAlignment="1">
      <alignment horizontal="center" vertical="center" wrapText="1"/>
    </xf>
    <xf numFmtId="199" fontId="16" fillId="0" borderId="0" xfId="1478" applyNumberFormat="1" applyFont="1" applyFill="1"/>
    <xf numFmtId="199" fontId="16" fillId="0" borderId="0" xfId="1478" applyNumberFormat="1" applyFont="1" applyFill="1" applyAlignment="1">
      <alignment horizontal="center"/>
    </xf>
    <xf numFmtId="199" fontId="2" fillId="0" borderId="0" xfId="1478" applyNumberFormat="1" applyFont="1" applyFill="1" applyBorder="1" applyAlignment="1">
      <alignment horizontal="left"/>
    </xf>
    <xf numFmtId="199" fontId="2" fillId="0" borderId="0" xfId="1478" applyNumberFormat="1" applyFont="1" applyFill="1" applyAlignment="1"/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4;&#1072;&#1090;&#1101;&#1082;/2007&#1075;%20&#1074;%20&#1040;&#1060;&#1053;/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e-glbuh/Local%20Settings/Temporary%20Internet%20Files/OLKC8/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72;&#1091;&#1076;&#1080;&#1090;/2271.2%20Consolidated%20IFRS%20BS%20&amp;%20disclosures%202006/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n/Library/Mail%20Downloads/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Desktop/&#1044;&#1083;&#1103;%20&#1072;&#1091;&#1076;&#1080;&#1090;&#1072;%202008/&#1044;&#1083;&#1103;%20&#1072;&#1091;&#1076;&#1080;&#1090;&#1072;%202008/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Accounts/PAYROLL/History%20ERRS%2002/November__2002/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2&#1082;&#1074;2008/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a2/Local%20Settings/Temporary%20Internet%20Files/OLK1B6/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My%20Documents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Finance/Business%20Analyst/Scala%20Journals/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350/LOCALS~1/Temp/Rar$DI00.875/&#1044;&#1086;&#1089;&#1090;&#1091;&#1087;/2%20&#1082;&#1074;&#1072;&#1088;&#1090;&#1072;&#1083;%202003%20&#1075;&#1086;&#1076;&#1072;/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85;&#1072;&#1085;&#1089;&#1086;&#1074;&#1072;&#1103;%20&#1086;&#1090;&#1095;&#1077;&#1090;&#1085;&#1086;&#1089;&#1090;&#1100;/&#1076;&#1083;&#1103;%20&#1073;&#1080;&#1088;&#1078;&#1080;/2016%20&#1075;/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REF"/>
      <sheetName val="G&amp;A summary"/>
      <sheetName val="BD by types of expenses"/>
      <sheetName val="TOD CMA"/>
      <sheetName val="PBC"/>
      <sheetName val="Related parties"/>
      <sheetName val="Tickmarks"/>
      <sheetName val="Нематериальные активы"/>
    </sheetNames>
    <sheetDataSet>
      <sheetData sheetId="0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1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Profit and loss"/>
      <sheetName val="CF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???C_x0008_?_x000d_???"/>
      <sheetName val="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_x0000__x0000__x0000_C_x0008__x0000__x000d__x0000__x0000__x0000_"/>
      <sheetName val="_x0000__x0000__x0000_C_x0008__x0000__x000a__x0000__x0000__x0000_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 refreshError="1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84"/>
  <sheetViews>
    <sheetView topLeftCell="A32" zoomScaleNormal="100" zoomScaleSheetLayoutView="100" workbookViewId="0">
      <selection activeCell="O80" sqref="O80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4.140625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197</v>
      </c>
      <c r="B4" s="7"/>
      <c r="C4" s="11"/>
      <c r="D4" s="12"/>
    </row>
    <row r="5" spans="1:4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2" customFormat="1" ht="16.5" thickBot="1">
      <c r="A7" s="253" t="s">
        <v>3</v>
      </c>
      <c r="B7" s="254" t="s">
        <v>4</v>
      </c>
      <c r="C7" s="255">
        <v>43008</v>
      </c>
      <c r="D7" s="256">
        <v>42735</v>
      </c>
    </row>
    <row r="8" spans="1:4">
      <c r="A8" s="261" t="s">
        <v>5</v>
      </c>
      <c r="B8" s="262"/>
      <c r="C8" s="263"/>
      <c r="D8" s="264"/>
    </row>
    <row r="9" spans="1:4">
      <c r="A9" s="265" t="s">
        <v>6</v>
      </c>
      <c r="B9" s="26">
        <v>1</v>
      </c>
      <c r="C9" s="27">
        <v>98239640</v>
      </c>
      <c r="D9" s="266">
        <v>98437364</v>
      </c>
    </row>
    <row r="10" spans="1:4" hidden="1" outlineLevel="1">
      <c r="A10" s="265" t="s">
        <v>7</v>
      </c>
      <c r="B10" s="26"/>
      <c r="C10" s="27"/>
      <c r="D10" s="266"/>
    </row>
    <row r="11" spans="1:4" collapsed="1">
      <c r="A11" s="265" t="s">
        <v>8</v>
      </c>
      <c r="B11" s="26">
        <v>2</v>
      </c>
      <c r="C11" s="27">
        <v>185450</v>
      </c>
      <c r="D11" s="266">
        <v>202025</v>
      </c>
    </row>
    <row r="12" spans="1:4" hidden="1" outlineLevel="1">
      <c r="A12" s="265" t="s">
        <v>9</v>
      </c>
      <c r="B12" s="26"/>
      <c r="C12" s="27"/>
      <c r="D12" s="266"/>
    </row>
    <row r="13" spans="1:4" collapsed="1">
      <c r="A13" s="265" t="s">
        <v>184</v>
      </c>
      <c r="B13" s="26"/>
      <c r="C13" s="27">
        <v>289423</v>
      </c>
      <c r="D13" s="266">
        <v>293673</v>
      </c>
    </row>
    <row r="14" spans="1:4" ht="30" customHeight="1">
      <c r="A14" s="265" t="s">
        <v>10</v>
      </c>
      <c r="B14" s="26">
        <v>3</v>
      </c>
      <c r="C14" s="27">
        <v>1083260</v>
      </c>
      <c r="D14" s="266">
        <v>376587</v>
      </c>
    </row>
    <row r="15" spans="1:4" ht="16.5" customHeight="1" outlineLevel="1">
      <c r="A15" s="265" t="s">
        <v>11</v>
      </c>
      <c r="B15" s="29"/>
      <c r="C15" s="27">
        <v>13542</v>
      </c>
      <c r="D15" s="266">
        <v>13000</v>
      </c>
    </row>
    <row r="16" spans="1:4" ht="14.25" hidden="1" customHeight="1">
      <c r="A16" s="265" t="s">
        <v>12</v>
      </c>
      <c r="B16" s="26"/>
      <c r="C16" s="27">
        <v>0</v>
      </c>
      <c r="D16" s="266">
        <v>0</v>
      </c>
    </row>
    <row r="17" spans="1:4" ht="15.75" hidden="1" customHeight="1" outlineLevel="1">
      <c r="A17" s="265" t="s">
        <v>13</v>
      </c>
      <c r="B17" s="26"/>
      <c r="C17" s="27"/>
      <c r="D17" s="266"/>
    </row>
    <row r="18" spans="1:4" s="34" customFormat="1" collapsed="1">
      <c r="A18" s="267" t="s">
        <v>14</v>
      </c>
      <c r="B18" s="31"/>
      <c r="C18" s="32">
        <f>SUM(C9:C17)</f>
        <v>99811315</v>
      </c>
      <c r="D18" s="268">
        <v>99322649</v>
      </c>
    </row>
    <row r="19" spans="1:4">
      <c r="A19" s="269" t="s">
        <v>15</v>
      </c>
      <c r="B19" s="31"/>
      <c r="C19" s="27"/>
      <c r="D19" s="266"/>
    </row>
    <row r="20" spans="1:4">
      <c r="A20" s="265" t="s">
        <v>16</v>
      </c>
      <c r="B20" s="26">
        <v>4</v>
      </c>
      <c r="C20" s="27">
        <v>2986003</v>
      </c>
      <c r="D20" s="266">
        <v>1885268</v>
      </c>
    </row>
    <row r="21" spans="1:4" hidden="1" outlineLevel="1">
      <c r="A21" s="265" t="s">
        <v>17</v>
      </c>
      <c r="B21" s="26"/>
      <c r="C21" s="27"/>
      <c r="D21" s="266"/>
    </row>
    <row r="22" spans="1:4" collapsed="1">
      <c r="A22" s="265" t="s">
        <v>18</v>
      </c>
      <c r="B22" s="26">
        <v>5</v>
      </c>
      <c r="C22" s="27">
        <v>3711424</v>
      </c>
      <c r="D22" s="266">
        <v>3281502</v>
      </c>
    </row>
    <row r="23" spans="1:4">
      <c r="A23" s="265" t="s">
        <v>19</v>
      </c>
      <c r="B23" s="26">
        <v>6</v>
      </c>
      <c r="C23" s="27">
        <v>709256</v>
      </c>
      <c r="D23" s="266">
        <v>247908</v>
      </c>
    </row>
    <row r="24" spans="1:4" ht="16.5" customHeight="1">
      <c r="A24" s="265" t="s">
        <v>20</v>
      </c>
      <c r="B24" s="26">
        <v>7</v>
      </c>
      <c r="C24" s="27">
        <v>71596</v>
      </c>
      <c r="D24" s="266">
        <v>69663</v>
      </c>
    </row>
    <row r="25" spans="1:4">
      <c r="A25" s="265" t="s">
        <v>183</v>
      </c>
      <c r="B25" s="26">
        <v>8</v>
      </c>
      <c r="C25" s="27">
        <v>713035</v>
      </c>
      <c r="D25" s="266">
        <v>460397</v>
      </c>
    </row>
    <row r="26" spans="1:4" hidden="1" outlineLevel="1">
      <c r="A26" s="265" t="s">
        <v>9</v>
      </c>
      <c r="B26" s="26"/>
      <c r="C26" s="27"/>
      <c r="D26" s="266"/>
    </row>
    <row r="27" spans="1:4" collapsed="1">
      <c r="A27" s="265" t="s">
        <v>12</v>
      </c>
      <c r="B27" s="29"/>
      <c r="C27" s="27">
        <v>269149</v>
      </c>
      <c r="D27" s="266">
        <v>192589</v>
      </c>
    </row>
    <row r="28" spans="1:4">
      <c r="A28" s="265" t="s">
        <v>21</v>
      </c>
      <c r="B28" s="26">
        <v>10</v>
      </c>
      <c r="C28" s="27">
        <v>90825</v>
      </c>
      <c r="D28" s="266">
        <v>173045</v>
      </c>
    </row>
    <row r="29" spans="1:4" s="34" customFormat="1" ht="16.5" thickBot="1">
      <c r="A29" s="270" t="s">
        <v>22</v>
      </c>
      <c r="B29" s="271"/>
      <c r="C29" s="272">
        <f>SUM(C20:C28)</f>
        <v>8551288</v>
      </c>
      <c r="D29" s="273">
        <v>6310372</v>
      </c>
    </row>
    <row r="30" spans="1:4" ht="18" hidden="1" customHeight="1" outlineLevel="1">
      <c r="A30" s="257" t="s">
        <v>23</v>
      </c>
      <c r="B30" s="258"/>
      <c r="C30" s="259"/>
      <c r="D30" s="260"/>
    </row>
    <row r="31" spans="1:4" s="34" customFormat="1" ht="16.5" collapsed="1" thickBot="1">
      <c r="A31" s="37" t="s">
        <v>24</v>
      </c>
      <c r="B31" s="38"/>
      <c r="C31" s="39">
        <f>C18+C29+C30</f>
        <v>108362603</v>
      </c>
      <c r="D31" s="40">
        <v>105633021</v>
      </c>
    </row>
    <row r="32" spans="1:4" ht="15.75" customHeight="1" thickBot="1">
      <c r="A32" s="41"/>
      <c r="B32" s="42"/>
      <c r="C32" s="43"/>
      <c r="D32" s="44"/>
    </row>
    <row r="33" spans="1:4">
      <c r="A33" s="19" t="s">
        <v>25</v>
      </c>
      <c r="B33" s="38"/>
      <c r="C33" s="20">
        <f>C7</f>
        <v>43008</v>
      </c>
      <c r="D33" s="21">
        <v>42735</v>
      </c>
    </row>
    <row r="34" spans="1:4">
      <c r="A34" s="45" t="s">
        <v>26</v>
      </c>
      <c r="B34" s="46"/>
      <c r="C34" s="23"/>
      <c r="D34" s="24"/>
    </row>
    <row r="35" spans="1:4">
      <c r="A35" s="25" t="s">
        <v>27</v>
      </c>
      <c r="B35" s="26">
        <v>11</v>
      </c>
      <c r="C35" s="27">
        <v>16291512</v>
      </c>
      <c r="D35" s="28">
        <v>16291512</v>
      </c>
    </row>
    <row r="36" spans="1:4" hidden="1" outlineLevel="1">
      <c r="A36" s="25" t="s">
        <v>28</v>
      </c>
      <c r="B36" s="26"/>
      <c r="C36" s="27"/>
      <c r="D36" s="28"/>
    </row>
    <row r="37" spans="1:4" collapsed="1">
      <c r="A37" s="25" t="s">
        <v>29</v>
      </c>
      <c r="B37" s="26">
        <v>11</v>
      </c>
      <c r="C37" s="27">
        <v>277168</v>
      </c>
      <c r="D37" s="28">
        <v>277168</v>
      </c>
    </row>
    <row r="38" spans="1:4">
      <c r="A38" s="25" t="s">
        <v>30</v>
      </c>
      <c r="B38" s="26">
        <v>11</v>
      </c>
      <c r="C38" s="27">
        <v>20945287</v>
      </c>
      <c r="D38" s="28">
        <v>21480749</v>
      </c>
    </row>
    <row r="39" spans="1:4" ht="15.75" hidden="1" customHeight="1" outlineLevel="1">
      <c r="A39" s="25" t="s">
        <v>31</v>
      </c>
      <c r="B39" s="26"/>
      <c r="C39" s="27"/>
      <c r="D39" s="28"/>
    </row>
    <row r="40" spans="1:4" hidden="1" outlineLevel="1">
      <c r="A40" s="25" t="s">
        <v>32</v>
      </c>
      <c r="B40" s="26"/>
      <c r="C40" s="27"/>
      <c r="D40" s="28"/>
    </row>
    <row r="41" spans="1:4" collapsed="1">
      <c r="A41" s="47" t="s">
        <v>33</v>
      </c>
      <c r="B41" s="26">
        <v>11</v>
      </c>
      <c r="C41" s="27">
        <v>19083864</v>
      </c>
      <c r="D41" s="28">
        <v>17954086</v>
      </c>
    </row>
    <row r="42" spans="1:4" ht="31.5">
      <c r="A42" s="48" t="s">
        <v>34</v>
      </c>
      <c r="B42" s="26"/>
      <c r="C42" s="32">
        <f>SUM(C35:C41)</f>
        <v>56597831</v>
      </c>
      <c r="D42" s="33">
        <v>56003515</v>
      </c>
    </row>
    <row r="43" spans="1:4">
      <c r="A43" s="25" t="s">
        <v>35</v>
      </c>
      <c r="B43" s="26"/>
      <c r="C43" s="27"/>
      <c r="D43" s="28"/>
    </row>
    <row r="44" spans="1:4" s="34" customFormat="1" ht="18" customHeight="1">
      <c r="A44" s="30" t="s">
        <v>36</v>
      </c>
      <c r="B44" s="26"/>
      <c r="C44" s="32">
        <f>C42+C43</f>
        <v>56597831</v>
      </c>
      <c r="D44" s="33">
        <v>56003515</v>
      </c>
    </row>
    <row r="45" spans="1:4">
      <c r="A45" s="35" t="s">
        <v>37</v>
      </c>
      <c r="B45" s="26"/>
      <c r="C45" s="27"/>
      <c r="D45" s="28"/>
    </row>
    <row r="46" spans="1:4">
      <c r="A46" s="25" t="s">
        <v>38</v>
      </c>
      <c r="B46" s="26">
        <v>12</v>
      </c>
      <c r="C46" s="27">
        <v>8269997</v>
      </c>
      <c r="D46" s="28">
        <v>8324298</v>
      </c>
    </row>
    <row r="47" spans="1:4">
      <c r="A47" s="25" t="s">
        <v>39</v>
      </c>
      <c r="B47" s="26">
        <v>13</v>
      </c>
      <c r="C47" s="27">
        <v>14733679</v>
      </c>
      <c r="D47" s="28">
        <v>13408554</v>
      </c>
    </row>
    <row r="48" spans="1:4" outlineLevel="1">
      <c r="A48" s="25" t="s">
        <v>40</v>
      </c>
      <c r="B48" s="26"/>
      <c r="C48" s="27">
        <v>302773</v>
      </c>
      <c r="D48" s="28">
        <v>302773</v>
      </c>
    </row>
    <row r="49" spans="1:4">
      <c r="A49" s="25" t="s">
        <v>41</v>
      </c>
      <c r="B49" s="26">
        <v>16</v>
      </c>
      <c r="C49" s="27">
        <v>15334280</v>
      </c>
      <c r="D49" s="28">
        <v>14864231</v>
      </c>
    </row>
    <row r="50" spans="1:4" hidden="1" outlineLevel="1">
      <c r="A50" s="25" t="s">
        <v>42</v>
      </c>
      <c r="B50" s="26"/>
      <c r="C50" s="27"/>
      <c r="D50" s="28"/>
    </row>
    <row r="51" spans="1:4" hidden="1" outlineLevel="1">
      <c r="A51" s="25" t="s">
        <v>43</v>
      </c>
      <c r="B51" s="26"/>
      <c r="C51" s="27"/>
      <c r="D51" s="28"/>
    </row>
    <row r="52" spans="1:4" collapsed="1">
      <c r="A52" s="25" t="s">
        <v>44</v>
      </c>
      <c r="B52" s="26">
        <v>14</v>
      </c>
      <c r="C52" s="27">
        <v>532213</v>
      </c>
      <c r="D52" s="28">
        <v>532213</v>
      </c>
    </row>
    <row r="53" spans="1:4">
      <c r="A53" s="25" t="s">
        <v>45</v>
      </c>
      <c r="B53" s="26">
        <v>18</v>
      </c>
      <c r="C53" s="27">
        <v>56935</v>
      </c>
      <c r="D53" s="28">
        <v>56935</v>
      </c>
    </row>
    <row r="54" spans="1:4">
      <c r="A54" s="25" t="s">
        <v>46</v>
      </c>
      <c r="B54" s="26">
        <v>15</v>
      </c>
      <c r="C54" s="27">
        <v>0</v>
      </c>
      <c r="D54" s="28">
        <v>0</v>
      </c>
    </row>
    <row r="55" spans="1:4">
      <c r="A55" s="25" t="s">
        <v>47</v>
      </c>
      <c r="B55" s="26">
        <v>17</v>
      </c>
      <c r="C55" s="27">
        <v>1632702</v>
      </c>
      <c r="D55" s="28">
        <v>1251681</v>
      </c>
    </row>
    <row r="56" spans="1:4" s="34" customFormat="1">
      <c r="A56" s="30" t="s">
        <v>48</v>
      </c>
      <c r="B56" s="26"/>
      <c r="C56" s="32">
        <f>SUM(C46:C55)</f>
        <v>40862579</v>
      </c>
      <c r="D56" s="33">
        <v>38740685</v>
      </c>
    </row>
    <row r="57" spans="1:4">
      <c r="A57" s="35" t="s">
        <v>49</v>
      </c>
      <c r="B57" s="26"/>
      <c r="C57" s="27"/>
      <c r="D57" s="28"/>
    </row>
    <row r="58" spans="1:4">
      <c r="A58" s="25" t="s">
        <v>50</v>
      </c>
      <c r="B58" s="26">
        <v>19</v>
      </c>
      <c r="C58" s="27">
        <v>748785</v>
      </c>
      <c r="D58" s="28">
        <v>877061</v>
      </c>
    </row>
    <row r="59" spans="1:4">
      <c r="A59" s="25" t="s">
        <v>51</v>
      </c>
      <c r="B59" s="26">
        <v>20</v>
      </c>
      <c r="C59" s="27">
        <v>2673195</v>
      </c>
      <c r="D59" s="28">
        <v>4099627</v>
      </c>
    </row>
    <row r="60" spans="1:4" hidden="1" outlineLevel="1">
      <c r="A60" s="25" t="s">
        <v>52</v>
      </c>
      <c r="B60" s="26"/>
      <c r="C60" s="27"/>
      <c r="D60" s="28"/>
    </row>
    <row r="61" spans="1:4" collapsed="1">
      <c r="A61" s="25" t="s">
        <v>53</v>
      </c>
      <c r="B61" s="26">
        <v>21</v>
      </c>
      <c r="C61" s="27">
        <v>4008651</v>
      </c>
      <c r="D61" s="28">
        <v>4280883</v>
      </c>
    </row>
    <row r="62" spans="1:4">
      <c r="A62" s="25" t="s">
        <v>54</v>
      </c>
      <c r="B62" s="26">
        <v>24</v>
      </c>
      <c r="C62" s="27">
        <v>97785</v>
      </c>
      <c r="D62" s="28">
        <v>97785</v>
      </c>
    </row>
    <row r="63" spans="1:4">
      <c r="A63" s="25" t="s">
        <v>55</v>
      </c>
      <c r="B63" s="26">
        <v>25</v>
      </c>
      <c r="C63" s="27">
        <v>4727</v>
      </c>
      <c r="D63" s="28">
        <v>4727</v>
      </c>
    </row>
    <row r="64" spans="1:4">
      <c r="A64" s="25" t="s">
        <v>56</v>
      </c>
      <c r="B64" s="26">
        <v>22</v>
      </c>
      <c r="C64" s="27">
        <v>527541</v>
      </c>
      <c r="D64" s="28">
        <v>373008</v>
      </c>
    </row>
    <row r="65" spans="1:7">
      <c r="A65" s="25" t="s">
        <v>57</v>
      </c>
      <c r="B65" s="26">
        <v>23</v>
      </c>
      <c r="C65" s="27">
        <v>0</v>
      </c>
      <c r="D65" s="28">
        <v>0</v>
      </c>
    </row>
    <row r="66" spans="1:7" outlineLevel="1">
      <c r="A66" s="25" t="s">
        <v>58</v>
      </c>
      <c r="B66" s="26"/>
      <c r="C66" s="27">
        <v>8084</v>
      </c>
      <c r="D66" s="28">
        <v>21380</v>
      </c>
    </row>
    <row r="67" spans="1:7">
      <c r="A67" s="25" t="s">
        <v>59</v>
      </c>
      <c r="B67" s="26">
        <v>26</v>
      </c>
      <c r="C67" s="27">
        <v>2833425</v>
      </c>
      <c r="D67" s="28">
        <v>1134350</v>
      </c>
    </row>
    <row r="68" spans="1:7" hidden="1" outlineLevel="1">
      <c r="A68" s="25" t="s">
        <v>47</v>
      </c>
      <c r="B68" s="49"/>
      <c r="C68" s="27"/>
      <c r="D68" s="28"/>
    </row>
    <row r="69" spans="1:7" s="34" customFormat="1" ht="16.5" collapsed="1" thickBot="1">
      <c r="A69" s="30" t="s">
        <v>60</v>
      </c>
      <c r="B69" s="50"/>
      <c r="C69" s="32">
        <f>SUM(C58:C68)</f>
        <v>10902193</v>
      </c>
      <c r="D69" s="33">
        <v>10888821</v>
      </c>
    </row>
    <row r="70" spans="1:7" s="34" customFormat="1" ht="31.5" hidden="1" outlineLevel="1">
      <c r="A70" s="36" t="s">
        <v>61</v>
      </c>
      <c r="B70" s="51"/>
      <c r="C70" s="52"/>
      <c r="D70" s="53"/>
    </row>
    <row r="71" spans="1:7" s="34" customFormat="1" ht="26.25" customHeight="1" collapsed="1" thickBot="1">
      <c r="A71" s="37" t="s">
        <v>62</v>
      </c>
      <c r="B71" s="54"/>
      <c r="C71" s="39">
        <f>C44+C56+C69+C70</f>
        <v>108362603</v>
      </c>
      <c r="D71" s="40">
        <v>105633021</v>
      </c>
    </row>
    <row r="73" spans="1:7" s="55" customFormat="1">
      <c r="A73" s="296" t="s">
        <v>203</v>
      </c>
      <c r="B73" s="297"/>
      <c r="C73" s="3"/>
      <c r="D73" s="4"/>
      <c r="G73" s="56"/>
    </row>
    <row r="74" spans="1:7">
      <c r="A74" s="296" t="s">
        <v>182</v>
      </c>
      <c r="B74" s="297"/>
    </row>
    <row r="75" spans="1:7">
      <c r="A75" s="274"/>
      <c r="B75" s="274"/>
      <c r="C75" s="274"/>
      <c r="D75" s="274"/>
      <c r="G75" s="57"/>
    </row>
    <row r="76" spans="1:7" s="22" customFormat="1">
      <c r="A76" s="58"/>
      <c r="B76" s="59"/>
      <c r="C76" s="60"/>
      <c r="D76" s="61"/>
    </row>
    <row r="77" spans="1:7" s="22" customFormat="1" ht="16.5">
      <c r="A77" s="62" t="s">
        <v>63</v>
      </c>
      <c r="B77" s="63"/>
      <c r="C77" s="64"/>
      <c r="D77" s="65" t="s">
        <v>64</v>
      </c>
    </row>
    <row r="78" spans="1:7" ht="16.5" customHeight="1">
      <c r="A78" s="275"/>
      <c r="B78" s="275"/>
      <c r="C78" s="275"/>
      <c r="D78" s="66"/>
    </row>
    <row r="79" spans="1:7" ht="19.5" customHeight="1">
      <c r="A79" s="62" t="s">
        <v>65</v>
      </c>
      <c r="B79" s="63"/>
      <c r="C79" s="64"/>
      <c r="D79" s="65" t="s">
        <v>66</v>
      </c>
    </row>
    <row r="80" spans="1:7" ht="15.75" customHeight="1">
      <c r="A80" s="276"/>
      <c r="B80" s="276"/>
      <c r="C80" s="276"/>
      <c r="D80" s="67"/>
    </row>
    <row r="81" spans="1:4">
      <c r="A81" s="68" t="s">
        <v>67</v>
      </c>
      <c r="B81" s="69"/>
      <c r="C81" s="68"/>
      <c r="D81" s="70"/>
    </row>
    <row r="82" spans="1:4">
      <c r="C82" s="60">
        <f>C31-C71</f>
        <v>0</v>
      </c>
      <c r="D82" s="61">
        <f>D31-D71</f>
        <v>0</v>
      </c>
    </row>
    <row r="84" spans="1:4">
      <c r="C84" s="71"/>
      <c r="D84" s="71"/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5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60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54" sqref="G54"/>
    </sheetView>
  </sheetViews>
  <sheetFormatPr defaultRowHeight="15.75" outlineLevelRow="1" outlineLevelCol="1"/>
  <cols>
    <col min="1" max="1" width="6" style="72" customWidth="1"/>
    <col min="2" max="2" width="8.140625" style="72" customWidth="1"/>
    <col min="3" max="3" width="44.7109375" style="73" customWidth="1"/>
    <col min="4" max="4" width="7.7109375" style="73" customWidth="1"/>
    <col min="5" max="5" width="20.85546875" style="73" customWidth="1"/>
    <col min="6" max="6" width="15.7109375" style="73" hidden="1" customWidth="1" outlineLevel="1"/>
    <col min="7" max="7" width="22.7109375" style="73" customWidth="1" collapsed="1"/>
    <col min="8" max="8" width="15.7109375" style="73" hidden="1" customWidth="1" outlineLevel="1"/>
    <col min="9" max="9" width="8.42578125" style="74" customWidth="1" collapsed="1"/>
    <col min="10" max="10" width="13.140625" style="75" customWidth="1"/>
    <col min="11" max="11" width="17.85546875" style="75" customWidth="1"/>
    <col min="12" max="13" width="13.140625" style="75" customWidth="1"/>
    <col min="14" max="14" width="17.85546875" style="75" customWidth="1"/>
    <col min="15" max="17" width="13.140625" style="75" customWidth="1"/>
    <col min="18" max="18" width="23.28515625" style="75" customWidth="1"/>
    <col min="19" max="19" width="24" style="74" customWidth="1"/>
    <col min="20" max="16384" width="9.140625" style="72"/>
  </cols>
  <sheetData>
    <row r="1" spans="1:9" s="5" customFormat="1">
      <c r="A1" s="76" t="str">
        <f>Ф1!A1</f>
        <v xml:space="preserve">АКЦИОНЕРНОЕ ОБЩЕСТВО "СЕВКАЗЭНЕРГО" </v>
      </c>
      <c r="B1" s="76"/>
      <c r="C1" s="76"/>
      <c r="D1" s="77"/>
      <c r="E1" s="76"/>
      <c r="F1" s="76"/>
      <c r="G1" s="76"/>
      <c r="H1" s="76"/>
    </row>
    <row r="2" spans="1:9" s="5" customFormat="1">
      <c r="A2" s="78"/>
      <c r="D2" s="79"/>
    </row>
    <row r="3" spans="1:9" s="5" customFormat="1" ht="20.25" customHeight="1">
      <c r="A3" s="80" t="s">
        <v>68</v>
      </c>
      <c r="B3" s="72"/>
      <c r="C3" s="72"/>
      <c r="D3" s="73"/>
      <c r="E3" s="72"/>
      <c r="F3" s="72"/>
      <c r="G3" s="72"/>
      <c r="H3" s="72"/>
    </row>
    <row r="4" spans="1:9" s="5" customFormat="1" ht="16.5" customHeight="1">
      <c r="A4" s="80" t="s">
        <v>198</v>
      </c>
      <c r="B4" s="72"/>
      <c r="C4" s="72"/>
      <c r="D4" s="73"/>
      <c r="E4" s="81"/>
      <c r="F4" s="81"/>
      <c r="G4" s="81"/>
      <c r="H4" s="81"/>
    </row>
    <row r="5" spans="1:9" s="5" customFormat="1">
      <c r="A5" s="82" t="s">
        <v>2</v>
      </c>
      <c r="B5" s="83"/>
      <c r="C5" s="83"/>
      <c r="D5" s="84"/>
      <c r="E5" s="83"/>
      <c r="F5" s="83"/>
      <c r="G5" s="83"/>
      <c r="H5" s="83"/>
    </row>
    <row r="6" spans="1:9" s="5" customFormat="1">
      <c r="A6" s="81"/>
      <c r="B6" s="85"/>
      <c r="C6" s="85"/>
      <c r="D6" s="86"/>
      <c r="E6" s="85"/>
      <c r="F6" s="85"/>
      <c r="G6" s="85"/>
      <c r="H6" s="85"/>
    </row>
    <row r="7" spans="1:9" s="90" customFormat="1" ht="44.25" customHeight="1">
      <c r="A7" s="290" t="s">
        <v>69</v>
      </c>
      <c r="B7" s="290"/>
      <c r="C7" s="290"/>
      <c r="D7" s="87" t="s">
        <v>4</v>
      </c>
      <c r="E7" s="88" t="s">
        <v>199</v>
      </c>
      <c r="F7" s="88" t="s">
        <v>187</v>
      </c>
      <c r="G7" s="88" t="s">
        <v>200</v>
      </c>
      <c r="H7" s="88" t="s">
        <v>188</v>
      </c>
      <c r="I7" s="89"/>
    </row>
    <row r="8" spans="1:9" s="80" customFormat="1">
      <c r="A8" s="291" t="s">
        <v>70</v>
      </c>
      <c r="B8" s="291"/>
      <c r="C8" s="291"/>
      <c r="D8" s="91"/>
      <c r="E8" s="92"/>
      <c r="F8" s="92"/>
      <c r="G8" s="92"/>
      <c r="H8" s="93"/>
    </row>
    <row r="9" spans="1:9" s="72" customFormat="1" ht="21.95" customHeight="1">
      <c r="A9" s="285" t="s">
        <v>71</v>
      </c>
      <c r="B9" s="285"/>
      <c r="C9" s="285"/>
      <c r="D9" s="95">
        <v>27</v>
      </c>
      <c r="E9" s="96">
        <v>23598895</v>
      </c>
      <c r="F9" s="96"/>
      <c r="G9" s="96">
        <v>21501276</v>
      </c>
      <c r="H9" s="97"/>
    </row>
    <row r="10" spans="1:9" s="72" customFormat="1" ht="15.75" hidden="1" customHeight="1" outlineLevel="1">
      <c r="A10" s="285" t="s">
        <v>72</v>
      </c>
      <c r="B10" s="285"/>
      <c r="C10" s="285"/>
      <c r="D10" s="95"/>
      <c r="E10" s="96"/>
      <c r="F10" s="96"/>
      <c r="G10" s="96"/>
      <c r="H10" s="97"/>
    </row>
    <row r="11" spans="1:9" s="80" customFormat="1" collapsed="1">
      <c r="A11" s="98" t="s">
        <v>73</v>
      </c>
      <c r="B11" s="99"/>
      <c r="C11" s="100"/>
      <c r="D11" s="95"/>
      <c r="E11" s="101"/>
      <c r="F11" s="96"/>
      <c r="G11" s="101"/>
      <c r="H11" s="97"/>
    </row>
    <row r="12" spans="1:9" s="102" customFormat="1" ht="15.75" customHeight="1">
      <c r="A12" s="285" t="s">
        <v>71</v>
      </c>
      <c r="B12" s="285"/>
      <c r="C12" s="285"/>
      <c r="D12" s="95">
        <v>28</v>
      </c>
      <c r="E12" s="96">
        <v>-16646377</v>
      </c>
      <c r="F12" s="96"/>
      <c r="G12" s="96">
        <v>-14846545</v>
      </c>
      <c r="H12" s="97"/>
    </row>
    <row r="13" spans="1:9" s="72" customFormat="1" ht="15.75" hidden="1" customHeight="1" outlineLevel="1">
      <c r="A13" s="285" t="s">
        <v>72</v>
      </c>
      <c r="B13" s="285"/>
      <c r="C13" s="285"/>
      <c r="D13" s="95"/>
      <c r="E13" s="96"/>
      <c r="F13" s="96"/>
      <c r="G13" s="96"/>
      <c r="H13" s="97"/>
    </row>
    <row r="14" spans="1:9" s="72" customFormat="1" collapsed="1">
      <c r="A14" s="98" t="s">
        <v>74</v>
      </c>
      <c r="B14" s="99"/>
      <c r="C14" s="100"/>
      <c r="D14" s="103"/>
      <c r="E14" s="101">
        <f>SUM(E8:E13)</f>
        <v>6952518</v>
      </c>
      <c r="F14" s="101">
        <f>SUM(F8:F13)</f>
        <v>0</v>
      </c>
      <c r="G14" s="101">
        <f>SUM(G8:G13)</f>
        <v>6654731</v>
      </c>
      <c r="H14" s="104">
        <f>SUM(H8:H13)</f>
        <v>0</v>
      </c>
    </row>
    <row r="15" spans="1:9" s="72" customFormat="1" ht="15.75" customHeight="1">
      <c r="A15" s="285" t="s">
        <v>75</v>
      </c>
      <c r="B15" s="285"/>
      <c r="C15" s="285"/>
      <c r="D15" s="95">
        <v>29</v>
      </c>
      <c r="E15" s="96">
        <v>-1398052</v>
      </c>
      <c r="F15" s="96"/>
      <c r="G15" s="96">
        <v>-1314914</v>
      </c>
      <c r="H15" s="97"/>
    </row>
    <row r="16" spans="1:9" s="72" customFormat="1" ht="15.75" customHeight="1">
      <c r="A16" s="285" t="s">
        <v>76</v>
      </c>
      <c r="B16" s="285"/>
      <c r="C16" s="285"/>
      <c r="D16" s="95">
        <v>30</v>
      </c>
      <c r="E16" s="96">
        <v>-227373</v>
      </c>
      <c r="F16" s="96"/>
      <c r="G16" s="96">
        <v>-215013</v>
      </c>
      <c r="H16" s="97"/>
    </row>
    <row r="17" spans="1:13" s="72" customFormat="1" ht="31.5" hidden="1" customHeight="1" outlineLevel="1">
      <c r="A17" s="285" t="s">
        <v>77</v>
      </c>
      <c r="B17" s="285"/>
      <c r="C17" s="285"/>
      <c r="D17" s="95"/>
      <c r="E17" s="96"/>
      <c r="F17" s="96"/>
      <c r="G17" s="96"/>
      <c r="H17" s="97"/>
    </row>
    <row r="18" spans="1:13" s="105" customFormat="1" ht="15.75" hidden="1" customHeight="1" outlineLevel="1">
      <c r="A18" s="285" t="s">
        <v>78</v>
      </c>
      <c r="B18" s="285"/>
      <c r="C18" s="285"/>
      <c r="D18" s="95"/>
      <c r="E18" s="96"/>
      <c r="F18" s="96"/>
      <c r="G18" s="96"/>
      <c r="H18" s="97"/>
    </row>
    <row r="19" spans="1:13" s="105" customFormat="1" ht="31.5" customHeight="1" collapsed="1">
      <c r="A19" s="289" t="s">
        <v>79</v>
      </c>
      <c r="B19" s="289"/>
      <c r="C19" s="289"/>
      <c r="D19" s="103"/>
      <c r="E19" s="107">
        <f>SUM(E14:E18)</f>
        <v>5327093</v>
      </c>
      <c r="F19" s="107">
        <f>SUM(F14:F18)</f>
        <v>0</v>
      </c>
      <c r="G19" s="107">
        <f>SUM(G14:G18)</f>
        <v>5124804</v>
      </c>
      <c r="H19" s="108">
        <f>SUM(H14:H18)</f>
        <v>0</v>
      </c>
    </row>
    <row r="20" spans="1:13" s="105" customFormat="1" ht="30.75" hidden="1" customHeight="1" outlineLevel="1">
      <c r="A20" s="285" t="s">
        <v>80</v>
      </c>
      <c r="B20" s="285"/>
      <c r="C20" s="285"/>
      <c r="D20" s="95"/>
      <c r="E20" s="96"/>
      <c r="F20" s="96"/>
      <c r="G20" s="96"/>
      <c r="H20" s="97"/>
    </row>
    <row r="21" spans="1:13" s="72" customFormat="1" ht="15.75" customHeight="1" collapsed="1">
      <c r="A21" s="285" t="s">
        <v>81</v>
      </c>
      <c r="B21" s="285"/>
      <c r="C21" s="285"/>
      <c r="D21" s="286" t="s">
        <v>82</v>
      </c>
      <c r="E21" s="96">
        <v>-5587</v>
      </c>
      <c r="F21" s="96"/>
      <c r="G21" s="96">
        <v>42394</v>
      </c>
      <c r="H21" s="97"/>
    </row>
    <row r="22" spans="1:13" s="72" customFormat="1" ht="15.75" hidden="1" customHeight="1" outlineLevel="1">
      <c r="A22" s="285" t="s">
        <v>83</v>
      </c>
      <c r="B22" s="285"/>
      <c r="C22" s="285"/>
      <c r="D22" s="286"/>
      <c r="E22" s="96"/>
      <c r="F22" s="96"/>
      <c r="G22" s="96"/>
      <c r="H22" s="97"/>
    </row>
    <row r="23" spans="1:13" s="72" customFormat="1" ht="15.75" customHeight="1" collapsed="1">
      <c r="A23" s="285" t="s">
        <v>84</v>
      </c>
      <c r="B23" s="285"/>
      <c r="C23" s="285"/>
      <c r="D23" s="286"/>
      <c r="E23" s="96">
        <v>-222290</v>
      </c>
      <c r="F23" s="96"/>
      <c r="G23" s="96">
        <v>95353</v>
      </c>
      <c r="H23" s="97"/>
    </row>
    <row r="24" spans="1:13" s="72" customFormat="1" ht="17.25" customHeight="1">
      <c r="A24" s="287" t="s">
        <v>85</v>
      </c>
      <c r="B24" s="287"/>
      <c r="C24" s="287"/>
      <c r="D24" s="109">
        <v>32</v>
      </c>
      <c r="E24" s="96">
        <v>75962</v>
      </c>
      <c r="F24" s="96"/>
      <c r="G24" s="96">
        <v>71216</v>
      </c>
      <c r="H24" s="97"/>
    </row>
    <row r="25" spans="1:13" s="105" customFormat="1" ht="15.75" customHeight="1">
      <c r="A25" s="285" t="s">
        <v>86</v>
      </c>
      <c r="B25" s="285"/>
      <c r="C25" s="285"/>
      <c r="D25" s="95">
        <v>31</v>
      </c>
      <c r="E25" s="96">
        <v>-1667394</v>
      </c>
      <c r="F25" s="96"/>
      <c r="G25" s="96">
        <v>-1557222</v>
      </c>
      <c r="H25" s="97"/>
    </row>
    <row r="26" spans="1:13" s="105" customFormat="1" ht="48" hidden="1" customHeight="1" outlineLevel="1">
      <c r="A26" s="285" t="s">
        <v>87</v>
      </c>
      <c r="B26" s="285"/>
      <c r="C26" s="285"/>
      <c r="D26" s="95"/>
      <c r="E26" s="96"/>
      <c r="F26" s="96"/>
      <c r="G26" s="96"/>
      <c r="H26" s="97"/>
    </row>
    <row r="27" spans="1:13" s="105" customFormat="1" ht="13.5" hidden="1" customHeight="1" outlineLevel="1">
      <c r="A27" s="285" t="s">
        <v>88</v>
      </c>
      <c r="B27" s="285"/>
      <c r="C27" s="285"/>
      <c r="D27" s="95"/>
      <c r="E27" s="96"/>
      <c r="F27" s="96"/>
      <c r="G27" s="96"/>
      <c r="H27" s="97"/>
    </row>
    <row r="28" spans="1:13" s="102" customFormat="1" ht="15.75" hidden="1" customHeight="1" outlineLevel="1">
      <c r="A28" s="285" t="s">
        <v>89</v>
      </c>
      <c r="B28" s="285"/>
      <c r="C28" s="285"/>
      <c r="D28" s="95"/>
      <c r="E28" s="96"/>
      <c r="F28" s="96"/>
      <c r="G28" s="96"/>
      <c r="H28" s="97"/>
    </row>
    <row r="29" spans="1:13" s="80" customFormat="1" collapsed="1">
      <c r="A29" s="110" t="s">
        <v>90</v>
      </c>
      <c r="B29" s="111"/>
      <c r="C29" s="111"/>
      <c r="D29" s="112"/>
      <c r="E29" s="113">
        <f>SUM(E19:E28)</f>
        <v>3507784</v>
      </c>
      <c r="F29" s="113">
        <f>SUM(F19:F28)</f>
        <v>0</v>
      </c>
      <c r="G29" s="113">
        <f>SUM(G19:G28)</f>
        <v>3776545</v>
      </c>
      <c r="H29" s="114">
        <f>SUM(H19:H28)</f>
        <v>0</v>
      </c>
    </row>
    <row r="30" spans="1:13" s="72" customFormat="1" ht="15.75" customHeight="1">
      <c r="A30" s="288" t="s">
        <v>91</v>
      </c>
      <c r="B30" s="288"/>
      <c r="C30" s="288"/>
      <c r="D30" s="115">
        <v>35</v>
      </c>
      <c r="E30" s="96">
        <v>-470607</v>
      </c>
      <c r="F30" s="96"/>
      <c r="G30" s="96">
        <v>-323597</v>
      </c>
      <c r="H30" s="97"/>
    </row>
    <row r="31" spans="1:13" s="72" customFormat="1" ht="15.75" customHeight="1">
      <c r="A31" s="289" t="s">
        <v>92</v>
      </c>
      <c r="B31" s="289"/>
      <c r="C31" s="289"/>
      <c r="D31" s="103"/>
      <c r="E31" s="116">
        <f>SUM(E29:E30)</f>
        <v>3037177</v>
      </c>
      <c r="F31" s="116">
        <f>SUM(F29:F30)</f>
        <v>0</v>
      </c>
      <c r="G31" s="116">
        <f>SUM(G29:G30)</f>
        <v>3452948</v>
      </c>
      <c r="H31" s="117">
        <f>SUM(H29:H30)</f>
        <v>0</v>
      </c>
      <c r="J31" s="75"/>
      <c r="K31" s="75"/>
      <c r="L31" s="75"/>
      <c r="M31" s="75"/>
    </row>
    <row r="32" spans="1:13" s="72" customFormat="1" ht="15.75" customHeight="1">
      <c r="A32" s="284" t="s">
        <v>93</v>
      </c>
      <c r="B32" s="284"/>
      <c r="C32" s="284"/>
      <c r="D32" s="103"/>
      <c r="E32" s="96"/>
      <c r="F32" s="96"/>
      <c r="G32" s="118"/>
      <c r="H32" s="97"/>
    </row>
    <row r="33" spans="1:19" ht="15.75" customHeight="1">
      <c r="A33" s="278" t="s">
        <v>94</v>
      </c>
      <c r="B33" s="278"/>
      <c r="C33" s="278"/>
      <c r="D33" s="95"/>
      <c r="E33" s="96">
        <v>0</v>
      </c>
      <c r="F33" s="96"/>
      <c r="G33" s="118" t="s">
        <v>95</v>
      </c>
      <c r="H33" s="97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</row>
    <row r="34" spans="1:19" ht="15.75" customHeight="1">
      <c r="A34" s="278" t="s">
        <v>96</v>
      </c>
      <c r="B34" s="278"/>
      <c r="C34" s="278"/>
      <c r="D34" s="95"/>
      <c r="E34" s="96">
        <v>0</v>
      </c>
      <c r="F34" s="96"/>
      <c r="G34" s="96">
        <v>0</v>
      </c>
      <c r="H34" s="97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</row>
    <row r="35" spans="1:19" ht="18" customHeight="1">
      <c r="A35" s="119" t="s">
        <v>181</v>
      </c>
      <c r="B35" s="120"/>
      <c r="C35" s="121"/>
      <c r="D35" s="122"/>
      <c r="E35" s="123">
        <f>E31+E34</f>
        <v>3037177</v>
      </c>
      <c r="F35" s="123">
        <f>F31+F34</f>
        <v>0</v>
      </c>
      <c r="G35" s="123">
        <f>SUM(G31:G34)</f>
        <v>3452948</v>
      </c>
      <c r="H35" s="124">
        <f>H31+H34</f>
        <v>0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</row>
    <row r="36" spans="1:19" s="102" customFormat="1" ht="18.75" hidden="1" customHeight="1">
      <c r="A36" s="279" t="s">
        <v>97</v>
      </c>
      <c r="B36" s="279"/>
      <c r="C36" s="279"/>
      <c r="D36" s="125"/>
      <c r="E36" s="126"/>
      <c r="F36" s="126"/>
      <c r="G36" s="127"/>
      <c r="H36" s="128"/>
    </row>
    <row r="37" spans="1:19" s="105" customFormat="1" ht="16.5" hidden="1" customHeight="1">
      <c r="A37" s="278" t="s">
        <v>98</v>
      </c>
      <c r="B37" s="278"/>
      <c r="C37" s="278"/>
      <c r="D37" s="95"/>
      <c r="E37" s="96"/>
      <c r="F37" s="96"/>
      <c r="G37" s="97"/>
      <c r="H37" s="129"/>
    </row>
    <row r="38" spans="1:19" s="105" customFormat="1" ht="17.25" hidden="1" customHeight="1">
      <c r="A38" s="280" t="s">
        <v>35</v>
      </c>
      <c r="B38" s="280"/>
      <c r="C38" s="280"/>
      <c r="D38" s="130"/>
      <c r="E38" s="131"/>
      <c r="F38" s="131"/>
      <c r="G38" s="132"/>
      <c r="H38" s="129"/>
    </row>
    <row r="39" spans="1:19" s="105" customFormat="1">
      <c r="A39" s="22"/>
      <c r="B39" s="133"/>
      <c r="C39" s="133"/>
      <c r="D39" s="134"/>
      <c r="E39" s="135"/>
      <c r="F39" s="135"/>
      <c r="G39" s="135"/>
      <c r="H39" s="135"/>
    </row>
    <row r="40" spans="1:19" s="136" customFormat="1" ht="15.75" customHeight="1">
      <c r="A40" s="298" t="s">
        <v>205</v>
      </c>
      <c r="B40" s="298"/>
      <c r="C40" s="298"/>
      <c r="D40" s="298"/>
      <c r="E40" s="298"/>
      <c r="F40" s="298"/>
      <c r="G40" s="298"/>
      <c r="H40" s="298"/>
      <c r="I40" s="299"/>
    </row>
    <row r="41" spans="1:19" ht="2.1" customHeight="1">
      <c r="A41" s="298"/>
      <c r="B41" s="298"/>
      <c r="C41" s="298"/>
      <c r="D41" s="298"/>
      <c r="E41" s="298"/>
      <c r="F41" s="298"/>
      <c r="G41" s="298"/>
      <c r="H41" s="298"/>
      <c r="I41" s="298"/>
      <c r="J41" s="72"/>
      <c r="K41" s="72"/>
      <c r="L41" s="72"/>
      <c r="M41" s="72"/>
      <c r="N41" s="72"/>
      <c r="O41" s="72"/>
      <c r="P41" s="72"/>
      <c r="Q41" s="72"/>
      <c r="R41" s="72"/>
      <c r="S41" s="72"/>
    </row>
    <row r="42" spans="1:19" ht="15.75" customHeight="1">
      <c r="A42" s="298" t="s">
        <v>204</v>
      </c>
      <c r="B42" s="298"/>
      <c r="C42" s="298"/>
      <c r="D42" s="298"/>
      <c r="E42" s="298"/>
      <c r="F42" s="298"/>
      <c r="G42" s="298"/>
      <c r="H42" s="298"/>
      <c r="I42" s="299"/>
      <c r="J42" s="72"/>
      <c r="K42" s="72"/>
      <c r="L42" s="72"/>
      <c r="M42" s="72"/>
      <c r="N42" s="72"/>
      <c r="O42" s="72"/>
      <c r="P42" s="72"/>
      <c r="Q42" s="72"/>
      <c r="R42" s="72"/>
      <c r="S42" s="72"/>
    </row>
    <row r="43" spans="1:19" ht="15.75" customHeight="1">
      <c r="A43" s="79"/>
      <c r="B43" s="79"/>
      <c r="C43" s="79"/>
      <c r="D43" s="79"/>
      <c r="E43" s="79"/>
      <c r="F43" s="79"/>
      <c r="G43" s="79"/>
      <c r="H43" s="79"/>
      <c r="I43" s="137"/>
      <c r="J43" s="72"/>
      <c r="K43" s="72"/>
      <c r="L43" s="72"/>
      <c r="M43" s="72"/>
      <c r="N43" s="72"/>
      <c r="O43" s="72"/>
      <c r="P43" s="72"/>
      <c r="Q43" s="72"/>
      <c r="R43" s="72"/>
      <c r="S43" s="72"/>
    </row>
    <row r="44" spans="1:19" ht="31.5" customHeight="1">
      <c r="A44" s="281" t="str">
        <f>Ф1!A77</f>
        <v>Генеральный директор</v>
      </c>
      <c r="B44" s="281"/>
      <c r="C44" s="281"/>
      <c r="D44" s="139"/>
      <c r="E44" s="140"/>
      <c r="F44" s="141"/>
      <c r="G44" s="142" t="str">
        <f>Ф1!D77</f>
        <v>Ларичев Л.В.</v>
      </c>
      <c r="H44" s="140"/>
      <c r="K44" s="143"/>
      <c r="Q44" s="74"/>
      <c r="R44" s="72"/>
      <c r="S44" s="72"/>
    </row>
    <row r="45" spans="1:19" ht="15.75" customHeight="1">
      <c r="A45" s="138"/>
      <c r="B45" s="138"/>
      <c r="C45" s="138"/>
      <c r="D45" s="139"/>
      <c r="E45" s="140"/>
      <c r="F45" s="144"/>
      <c r="G45" s="77"/>
      <c r="H45" s="140"/>
      <c r="Q45" s="74"/>
      <c r="R45" s="72"/>
      <c r="S45" s="72"/>
    </row>
    <row r="46" spans="1:19">
      <c r="A46" s="142"/>
      <c r="B46" s="142"/>
      <c r="C46" s="145"/>
      <c r="D46" s="145"/>
      <c r="E46" s="77"/>
      <c r="F46" s="77"/>
      <c r="G46" s="77"/>
      <c r="H46" s="77"/>
      <c r="K46" s="143"/>
    </row>
    <row r="47" spans="1:19" ht="15.75" customHeight="1">
      <c r="A47" s="282" t="s">
        <v>65</v>
      </c>
      <c r="B47" s="282"/>
      <c r="C47" s="282"/>
      <c r="D47" s="139"/>
      <c r="E47" s="146"/>
      <c r="F47" s="147"/>
      <c r="G47" s="148" t="s">
        <v>66</v>
      </c>
      <c r="H47" s="146"/>
    </row>
    <row r="48" spans="1:19" ht="15.75" customHeight="1">
      <c r="A48" s="283"/>
      <c r="B48" s="283"/>
      <c r="C48" s="283"/>
      <c r="D48" s="149"/>
      <c r="E48" s="135"/>
      <c r="F48" s="69"/>
      <c r="H48" s="135"/>
    </row>
    <row r="49" spans="1:10" ht="15.75" customHeight="1">
      <c r="A49" s="277" t="s">
        <v>67</v>
      </c>
      <c r="B49" s="277"/>
      <c r="C49" s="277"/>
      <c r="D49" s="69"/>
    </row>
    <row r="50" spans="1:10">
      <c r="E50" s="79">
        <f>E35-'Ф4 вар 2'!I29</f>
        <v>0</v>
      </c>
      <c r="G50" s="79"/>
    </row>
    <row r="52" spans="1:10">
      <c r="E52" s="245"/>
      <c r="F52" s="245"/>
      <c r="G52" s="245"/>
    </row>
    <row r="53" spans="1:10">
      <c r="E53" s="245"/>
      <c r="F53" s="245"/>
      <c r="G53" s="245"/>
    </row>
    <row r="54" spans="1:10">
      <c r="E54" s="245"/>
    </row>
    <row r="59" spans="1:10">
      <c r="E59" s="79"/>
      <c r="G59" s="79"/>
    </row>
    <row r="60" spans="1:10">
      <c r="E60" s="79"/>
      <c r="J60" s="244"/>
    </row>
  </sheetData>
  <sheetProtection selectLockedCells="1" selectUnlockedCells="1"/>
  <mergeCells count="36"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3"/>
  <sheetViews>
    <sheetView tabSelected="1" zoomScale="89" zoomScaleNormal="89" workbookViewId="0">
      <pane xSplit="1" ySplit="7" topLeftCell="B20" activePane="bottomRight" state="frozen"/>
      <selection pane="topRight" activeCell="B1" sqref="B1"/>
      <selection pane="bottomLeft" activeCell="A22" sqref="A22"/>
      <selection pane="bottomRight" activeCell="H55" sqref="H55"/>
    </sheetView>
  </sheetViews>
  <sheetFormatPr defaultRowHeight="15.75" outlineLevelRow="1"/>
  <cols>
    <col min="1" max="1" width="83.140625" style="72" customWidth="1"/>
    <col min="2" max="2" width="20.7109375" style="150" customWidth="1"/>
    <col min="3" max="3" width="20.7109375" style="72" customWidth="1"/>
    <col min="4" max="4" width="9.140625" style="72"/>
    <col min="5" max="5" width="10.28515625" style="72" customWidth="1"/>
    <col min="6" max="6" width="9.5703125" style="72" customWidth="1"/>
    <col min="7" max="16384" width="9.140625" style="72"/>
  </cols>
  <sheetData>
    <row r="1" spans="1:6">
      <c r="A1" s="80" t="str">
        <f>Ф1!A1</f>
        <v xml:space="preserve">АКЦИОНЕРНОЕ ОБЩЕСТВО "СЕВКАЗЭНЕРГО" </v>
      </c>
    </row>
    <row r="2" spans="1:6">
      <c r="A2" s="80"/>
    </row>
    <row r="3" spans="1:6">
      <c r="A3" s="80" t="s">
        <v>99</v>
      </c>
    </row>
    <row r="4" spans="1:6">
      <c r="A4" s="80" t="str">
        <f>Ф2!A4</f>
        <v>за период, заканчивающийся 30 сентября 2017 года</v>
      </c>
    </row>
    <row r="5" spans="1:6">
      <c r="A5" s="151" t="str">
        <f>Ф2!A5</f>
        <v>(в тыс. тенге)</v>
      </c>
      <c r="B5" s="152"/>
      <c r="C5" s="82"/>
    </row>
    <row r="7" spans="1:6">
      <c r="A7" s="153" t="s">
        <v>69</v>
      </c>
      <c r="B7" s="154" t="str">
        <f>Ф2!E7</f>
        <v>9 месяцев 2017 г.</v>
      </c>
      <c r="C7" s="155" t="str">
        <f>Ф2!G7</f>
        <v>9 месяцев 2016 г.</v>
      </c>
    </row>
    <row r="8" spans="1:6">
      <c r="A8" s="156" t="s">
        <v>100</v>
      </c>
      <c r="B8" s="157"/>
      <c r="C8" s="158"/>
    </row>
    <row r="9" spans="1:6">
      <c r="A9" s="106" t="s">
        <v>101</v>
      </c>
      <c r="B9" s="159">
        <f>Ф2!E29</f>
        <v>3507784</v>
      </c>
      <c r="C9" s="160">
        <v>3552765</v>
      </c>
    </row>
    <row r="10" spans="1:6">
      <c r="A10" s="106" t="s">
        <v>102</v>
      </c>
      <c r="B10" s="159"/>
      <c r="C10" s="160"/>
    </row>
    <row r="11" spans="1:6">
      <c r="A11" s="94" t="s">
        <v>103</v>
      </c>
      <c r="B11" s="161">
        <v>3523582</v>
      </c>
      <c r="C11" s="162">
        <v>2144154</v>
      </c>
    </row>
    <row r="12" spans="1:6">
      <c r="A12" s="94" t="s">
        <v>86</v>
      </c>
      <c r="B12" s="161">
        <v>1667394</v>
      </c>
      <c r="C12" s="162">
        <v>1030917</v>
      </c>
    </row>
    <row r="13" spans="1:6" ht="18" customHeight="1">
      <c r="A13" s="94" t="s">
        <v>104</v>
      </c>
      <c r="B13" s="161"/>
      <c r="C13" s="162">
        <v>-17909</v>
      </c>
      <c r="E13" s="5"/>
      <c r="F13" s="5"/>
    </row>
    <row r="14" spans="1:6" ht="18.75" customHeight="1">
      <c r="A14" s="94" t="s">
        <v>105</v>
      </c>
      <c r="B14" s="161"/>
      <c r="C14" s="162"/>
    </row>
    <row r="15" spans="1:6">
      <c r="A15" s="94" t="s">
        <v>106</v>
      </c>
      <c r="B15" s="249">
        <v>21335</v>
      </c>
      <c r="C15" s="162">
        <v>11580</v>
      </c>
    </row>
    <row r="16" spans="1:6" ht="18.75" customHeight="1">
      <c r="A16" s="94" t="s">
        <v>107</v>
      </c>
      <c r="B16" s="161"/>
      <c r="C16" s="162"/>
    </row>
    <row r="17" spans="1:6" ht="14.25" customHeight="1">
      <c r="A17" s="94" t="s">
        <v>108</v>
      </c>
      <c r="B17" s="161"/>
      <c r="C17" s="162"/>
    </row>
    <row r="18" spans="1:6" ht="15" customHeight="1">
      <c r="A18" s="94" t="s">
        <v>109</v>
      </c>
      <c r="B18" s="161"/>
      <c r="C18" s="162"/>
    </row>
    <row r="19" spans="1:6">
      <c r="A19" s="94" t="s">
        <v>110</v>
      </c>
      <c r="B19" s="161">
        <v>232660</v>
      </c>
      <c r="C19" s="162">
        <v>160598</v>
      </c>
    </row>
    <row r="20" spans="1:6">
      <c r="A20" s="94" t="s">
        <v>111</v>
      </c>
      <c r="B20" s="161">
        <f>16856-2+84</f>
        <v>16938</v>
      </c>
      <c r="C20" s="162">
        <v>3041</v>
      </c>
      <c r="E20" s="5"/>
      <c r="F20" s="5"/>
    </row>
    <row r="21" spans="1:6">
      <c r="A21" s="94" t="s">
        <v>85</v>
      </c>
      <c r="B21" s="161">
        <v>-75962</v>
      </c>
      <c r="C21" s="162">
        <v>-49550</v>
      </c>
    </row>
    <row r="22" spans="1:6">
      <c r="A22" s="106" t="s">
        <v>112</v>
      </c>
      <c r="B22" s="163">
        <f>SUM(B9:B21)</f>
        <v>8893731</v>
      </c>
      <c r="C22" s="117">
        <f>SUM(C9:C21)</f>
        <v>6835596</v>
      </c>
    </row>
    <row r="23" spans="1:6">
      <c r="A23" s="106" t="s">
        <v>113</v>
      </c>
      <c r="B23" s="163"/>
      <c r="C23" s="117"/>
    </row>
    <row r="24" spans="1:6">
      <c r="A24" s="94" t="s">
        <v>114</v>
      </c>
      <c r="B24" s="161">
        <v>-1100735</v>
      </c>
      <c r="C24" s="162">
        <v>-1260004</v>
      </c>
    </row>
    <row r="25" spans="1:6">
      <c r="A25" s="94" t="s">
        <v>115</v>
      </c>
      <c r="B25" s="161">
        <v>-2624776</v>
      </c>
      <c r="C25" s="162">
        <v>970250</v>
      </c>
    </row>
    <row r="26" spans="1:6" ht="15.75" customHeight="1">
      <c r="A26" s="94" t="s">
        <v>116</v>
      </c>
      <c r="B26" s="161">
        <v>-461348</v>
      </c>
      <c r="C26" s="162">
        <v>-1217013</v>
      </c>
    </row>
    <row r="27" spans="1:6" ht="15.75" customHeight="1">
      <c r="A27" s="247" t="s">
        <v>190</v>
      </c>
      <c r="B27" s="161">
        <v>-92913</v>
      </c>
      <c r="C27" s="162">
        <v>50276</v>
      </c>
    </row>
    <row r="28" spans="1:6">
      <c r="A28" s="94" t="s">
        <v>117</v>
      </c>
      <c r="B28" s="161">
        <v>-160317</v>
      </c>
      <c r="C28" s="162">
        <v>-109992</v>
      </c>
    </row>
    <row r="29" spans="1:6">
      <c r="A29" s="94" t="s">
        <v>118</v>
      </c>
      <c r="B29" s="161">
        <v>-1521464</v>
      </c>
      <c r="C29" s="162">
        <v>-110887</v>
      </c>
    </row>
    <row r="30" spans="1:6">
      <c r="A30" s="94" t="s">
        <v>119</v>
      </c>
      <c r="B30" s="161">
        <v>952461</v>
      </c>
      <c r="C30" s="162">
        <v>155216</v>
      </c>
    </row>
    <row r="31" spans="1:6">
      <c r="A31" s="248" t="s">
        <v>191</v>
      </c>
      <c r="B31" s="161">
        <v>-175811</v>
      </c>
      <c r="C31" s="162">
        <v>175625</v>
      </c>
    </row>
    <row r="32" spans="1:6">
      <c r="A32" s="94" t="s">
        <v>120</v>
      </c>
      <c r="B32" s="161">
        <v>1720512</v>
      </c>
      <c r="C32" s="162">
        <v>-168365</v>
      </c>
    </row>
    <row r="33" spans="1:8" outlineLevel="1">
      <c r="A33" s="94" t="s">
        <v>121</v>
      </c>
      <c r="B33" s="161"/>
      <c r="C33" s="162"/>
    </row>
    <row r="34" spans="1:8" outlineLevel="1">
      <c r="A34" s="94" t="s">
        <v>122</v>
      </c>
      <c r="B34" s="161">
        <v>-369</v>
      </c>
      <c r="C34" s="162">
        <v>-386</v>
      </c>
    </row>
    <row r="35" spans="1:8">
      <c r="A35" s="106" t="s">
        <v>123</v>
      </c>
      <c r="B35" s="159">
        <f>SUM(B22:B34)</f>
        <v>5428971</v>
      </c>
      <c r="C35" s="160">
        <f>SUM(C22:C34)</f>
        <v>5320316</v>
      </c>
    </row>
    <row r="36" spans="1:8">
      <c r="A36" s="94" t="s">
        <v>124</v>
      </c>
      <c r="B36" s="161">
        <v>-1699</v>
      </c>
      <c r="C36" s="162"/>
    </row>
    <row r="37" spans="1:8">
      <c r="A37" s="94" t="s">
        <v>125</v>
      </c>
      <c r="B37" s="161">
        <v>-1976444</v>
      </c>
      <c r="C37" s="162">
        <v>-1119015</v>
      </c>
    </row>
    <row r="38" spans="1:8">
      <c r="A38" s="164" t="s">
        <v>126</v>
      </c>
      <c r="B38" s="165">
        <f>SUM(B35:B37)</f>
        <v>3450828</v>
      </c>
      <c r="C38" s="166">
        <f>SUM(C35:C37)</f>
        <v>4201301</v>
      </c>
    </row>
    <row r="39" spans="1:8">
      <c r="A39" s="156" t="s">
        <v>127</v>
      </c>
      <c r="B39" s="157"/>
      <c r="C39" s="158"/>
    </row>
    <row r="40" spans="1:8">
      <c r="A40" s="94" t="s">
        <v>128</v>
      </c>
      <c r="B40" s="161">
        <v>-3507937</v>
      </c>
      <c r="C40" s="162">
        <v>-3968115</v>
      </c>
    </row>
    <row r="41" spans="1:8">
      <c r="A41" s="248" t="s">
        <v>192</v>
      </c>
      <c r="B41" s="161">
        <v>-730789</v>
      </c>
      <c r="C41" s="162">
        <v>-47897</v>
      </c>
    </row>
    <row r="42" spans="1:8">
      <c r="A42" s="94" t="s">
        <v>129</v>
      </c>
      <c r="B42" s="161">
        <v>-1067</v>
      </c>
      <c r="C42" s="162">
        <v>-4594</v>
      </c>
    </row>
    <row r="43" spans="1:8">
      <c r="A43" s="94" t="s">
        <v>130</v>
      </c>
      <c r="B43" s="167">
        <v>-2508319</v>
      </c>
      <c r="C43" s="168">
        <v>-138700</v>
      </c>
    </row>
    <row r="44" spans="1:8">
      <c r="A44" s="94" t="s">
        <v>131</v>
      </c>
      <c r="B44" s="167">
        <v>9862</v>
      </c>
      <c r="C44" s="168">
        <v>3859</v>
      </c>
    </row>
    <row r="45" spans="1:8">
      <c r="A45" s="94" t="s">
        <v>132</v>
      </c>
      <c r="B45" s="161">
        <v>2432928</v>
      </c>
      <c r="C45" s="162">
        <v>133700</v>
      </c>
      <c r="H45" s="72" t="s">
        <v>133</v>
      </c>
    </row>
    <row r="46" spans="1:8">
      <c r="A46" s="94" t="s">
        <v>134</v>
      </c>
      <c r="B46" s="161">
        <v>10000</v>
      </c>
      <c r="C46" s="162">
        <v>12436</v>
      </c>
    </row>
    <row r="47" spans="1:8" ht="15.75" customHeight="1">
      <c r="A47" s="164" t="s">
        <v>135</v>
      </c>
      <c r="B47" s="169">
        <f>SUM(B40:B46)</f>
        <v>-4295322</v>
      </c>
      <c r="C47" s="170">
        <f>SUM(C40:C46)</f>
        <v>-4009311</v>
      </c>
    </row>
    <row r="48" spans="1:8">
      <c r="A48" s="171" t="s">
        <v>136</v>
      </c>
      <c r="B48" s="172"/>
      <c r="C48" s="173"/>
    </row>
    <row r="49" spans="1:3">
      <c r="A49" s="94" t="s">
        <v>137</v>
      </c>
      <c r="B49" s="167">
        <v>4442046</v>
      </c>
      <c r="C49" s="168">
        <v>1950000</v>
      </c>
    </row>
    <row r="50" spans="1:3">
      <c r="A50" s="94" t="s">
        <v>138</v>
      </c>
      <c r="B50" s="252">
        <v>100777</v>
      </c>
      <c r="C50" s="168"/>
    </row>
    <row r="51" spans="1:3">
      <c r="A51" s="94" t="s">
        <v>139</v>
      </c>
      <c r="B51" s="167">
        <v>-3631672</v>
      </c>
      <c r="C51" s="168">
        <v>-2019650</v>
      </c>
    </row>
    <row r="52" spans="1:3">
      <c r="A52" s="94" t="s">
        <v>140</v>
      </c>
      <c r="B52" s="167">
        <v>0</v>
      </c>
      <c r="C52" s="174"/>
    </row>
    <row r="53" spans="1:3" hidden="1">
      <c r="A53" s="94" t="s">
        <v>141</v>
      </c>
      <c r="B53" s="167"/>
      <c r="C53" s="174"/>
    </row>
    <row r="54" spans="1:3">
      <c r="A54" s="94" t="s">
        <v>142</v>
      </c>
      <c r="B54" s="167">
        <v>-524783</v>
      </c>
      <c r="C54" s="174">
        <v>-5000</v>
      </c>
    </row>
    <row r="55" spans="1:3">
      <c r="A55" s="94" t="s">
        <v>185</v>
      </c>
      <c r="B55" s="167">
        <v>387290</v>
      </c>
      <c r="C55" s="174"/>
    </row>
    <row r="56" spans="1:3" ht="16.5" customHeight="1">
      <c r="A56" s="246" t="s">
        <v>186</v>
      </c>
      <c r="B56" s="252"/>
      <c r="C56" s="174"/>
    </row>
    <row r="57" spans="1:3">
      <c r="A57" s="248" t="s">
        <v>193</v>
      </c>
      <c r="B57" s="167"/>
      <c r="C57" s="174">
        <v>-70000</v>
      </c>
    </row>
    <row r="58" spans="1:3" ht="31.5">
      <c r="A58" s="106" t="s">
        <v>143</v>
      </c>
      <c r="B58" s="175">
        <f>SUM(B49:B57)</f>
        <v>773658</v>
      </c>
      <c r="C58" s="114">
        <f>SUM(C49:C57)</f>
        <v>-144650</v>
      </c>
    </row>
    <row r="59" spans="1:3" s="80" customFormat="1">
      <c r="A59" s="176" t="s">
        <v>144</v>
      </c>
      <c r="B59" s="177">
        <f>SUM(B58,B47,B38)</f>
        <v>-70836</v>
      </c>
      <c r="C59" s="178">
        <f>SUM(C58,C47,C38)</f>
        <v>47340</v>
      </c>
    </row>
    <row r="60" spans="1:3" s="80" customFormat="1">
      <c r="A60" s="179" t="s">
        <v>145</v>
      </c>
      <c r="B60" s="180">
        <f>Ф1!D28</f>
        <v>173045</v>
      </c>
      <c r="C60" s="181">
        <v>467229</v>
      </c>
    </row>
    <row r="61" spans="1:3">
      <c r="A61" s="182" t="s">
        <v>146</v>
      </c>
      <c r="B61" s="183">
        <v>-11384</v>
      </c>
      <c r="C61" s="184">
        <v>76072</v>
      </c>
    </row>
    <row r="62" spans="1:3" s="80" customFormat="1">
      <c r="A62" s="179" t="s">
        <v>147</v>
      </c>
      <c r="B62" s="180">
        <f>SUM(B59:B61)</f>
        <v>90825</v>
      </c>
      <c r="C62" s="185">
        <f>SUM(C59:C61)</f>
        <v>590641</v>
      </c>
    </row>
    <row r="63" spans="1:3">
      <c r="B63" s="55"/>
      <c r="C63" s="5"/>
    </row>
    <row r="64" spans="1:3">
      <c r="B64" s="55"/>
      <c r="C64" s="5"/>
    </row>
    <row r="65" spans="1:3">
      <c r="A65" s="138" t="str">
        <f>Ф2!A44</f>
        <v>Генеральный директор</v>
      </c>
      <c r="B65" s="186"/>
      <c r="C65" s="144" t="str">
        <f>Ф2!G44</f>
        <v>Ларичев Л.В.</v>
      </c>
    </row>
    <row r="66" spans="1:3" ht="12" customHeight="1">
      <c r="A66" s="142"/>
      <c r="C66" s="144"/>
    </row>
    <row r="67" spans="1:3" ht="9.75" customHeight="1">
      <c r="A67" s="142"/>
      <c r="C67" s="144"/>
    </row>
    <row r="68" spans="1:3" ht="18.75" customHeight="1">
      <c r="A68" s="138" t="s">
        <v>65</v>
      </c>
      <c r="B68" s="186"/>
      <c r="C68" s="144" t="str">
        <f>Ф1!D79</f>
        <v>Алексеевене Т.В.</v>
      </c>
    </row>
    <row r="69" spans="1:3">
      <c r="A69" s="187"/>
      <c r="B69" s="187"/>
      <c r="C69" s="188"/>
    </row>
    <row r="70" spans="1:3">
      <c r="A70" s="68" t="s">
        <v>67</v>
      </c>
      <c r="B70" s="68"/>
      <c r="C70" s="68"/>
    </row>
    <row r="71" spans="1:3">
      <c r="B71" s="55"/>
      <c r="C71" s="5"/>
    </row>
    <row r="72" spans="1:3">
      <c r="B72" s="55">
        <f>B60-Ф1!D28</f>
        <v>0</v>
      </c>
      <c r="C72" s="5"/>
    </row>
    <row r="73" spans="1:3">
      <c r="B73" s="55">
        <f>B62-Ф1!C28</f>
        <v>0</v>
      </c>
      <c r="C73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62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P33" sqref="P33"/>
    </sheetView>
  </sheetViews>
  <sheetFormatPr defaultRowHeight="12.75" outlineLevelRow="2" outlineLevelCol="1"/>
  <cols>
    <col min="1" max="1" width="51.5703125" style="189" customWidth="1"/>
    <col min="2" max="2" width="13.5703125" style="189" customWidth="1"/>
    <col min="3" max="3" width="0" style="189" hidden="1" customWidth="1" outlineLevel="1"/>
    <col min="4" max="4" width="13.140625" style="189" customWidth="1" collapsed="1"/>
    <col min="5" max="5" width="13.140625" style="189" customWidth="1"/>
    <col min="6" max="7" width="0" style="189" hidden="1" customWidth="1" outlineLevel="1"/>
    <col min="8" max="8" width="14" style="189" customWidth="1" collapsed="1"/>
    <col min="9" max="9" width="14.42578125" style="189" customWidth="1"/>
    <col min="10" max="10" width="15.7109375" style="189" customWidth="1"/>
    <col min="11" max="11" width="17.5703125" style="189" customWidth="1"/>
    <col min="12" max="12" width="6" style="189" customWidth="1"/>
    <col min="13" max="13" width="16.85546875" style="190" customWidth="1"/>
    <col min="14" max="16384" width="9.140625" style="191"/>
  </cols>
  <sheetData>
    <row r="1" spans="1:13" ht="15.75">
      <c r="A1" s="6" t="str">
        <f>Ф1!A1</f>
        <v xml:space="preserve">АКЦИОНЕРНОЕ ОБЩЕСТВО "СЕВКАЗЭНЕРГО" </v>
      </c>
    </row>
    <row r="2" spans="1:13" s="195" customFormat="1" ht="15.75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1:13" s="195" customFormat="1" ht="15.75">
      <c r="A3" s="196" t="s">
        <v>148</v>
      </c>
      <c r="B3" s="197"/>
      <c r="C3" s="197"/>
      <c r="D3" s="197"/>
      <c r="E3" s="197"/>
      <c r="F3" s="193"/>
      <c r="G3" s="193"/>
      <c r="H3" s="193"/>
      <c r="I3" s="193"/>
      <c r="J3" s="193"/>
      <c r="K3" s="193"/>
      <c r="L3" s="193"/>
      <c r="M3" s="194"/>
    </row>
    <row r="4" spans="1:13" s="195" customFormat="1" ht="15.75">
      <c r="A4" s="196" t="str">
        <f>Ф2!A4</f>
        <v>за период, заканчивающийся 30 сентября 2017 года</v>
      </c>
      <c r="B4" s="197"/>
      <c r="C4" s="197"/>
      <c r="D4" s="197"/>
      <c r="E4" s="198"/>
      <c r="F4" s="194"/>
      <c r="G4" s="194"/>
      <c r="H4" s="194"/>
      <c r="I4" s="194"/>
      <c r="J4" s="194"/>
      <c r="K4" s="194"/>
      <c r="L4" s="194"/>
      <c r="M4" s="194"/>
    </row>
    <row r="5" spans="1:13" s="195" customFormat="1" ht="15.75">
      <c r="A5" s="199" t="s">
        <v>2</v>
      </c>
      <c r="B5" s="200"/>
      <c r="C5" s="200"/>
      <c r="D5" s="200"/>
      <c r="E5" s="200"/>
      <c r="F5" s="201"/>
      <c r="G5" s="201"/>
      <c r="H5" s="201"/>
      <c r="I5" s="201"/>
      <c r="J5" s="201"/>
      <c r="K5" s="201"/>
      <c r="L5" s="194"/>
      <c r="M5" s="194"/>
    </row>
    <row r="6" spans="1:13" s="195" customFormat="1" ht="15.75">
      <c r="A6" s="198"/>
      <c r="B6" s="198"/>
      <c r="C6" s="198"/>
      <c r="D6" s="198"/>
      <c r="E6" s="198"/>
      <c r="F6" s="194"/>
      <c r="G6" s="194"/>
      <c r="H6" s="194"/>
      <c r="I6" s="194"/>
      <c r="J6" s="194"/>
      <c r="K6" s="194"/>
      <c r="L6" s="194"/>
      <c r="M6" s="194"/>
    </row>
    <row r="7" spans="1:13" s="203" customFormat="1" ht="15.75" customHeight="1">
      <c r="A7" s="292" t="s">
        <v>69</v>
      </c>
      <c r="B7" s="293" t="s">
        <v>149</v>
      </c>
      <c r="C7" s="293"/>
      <c r="D7" s="293"/>
      <c r="E7" s="293"/>
      <c r="F7" s="293"/>
      <c r="G7" s="293"/>
      <c r="H7" s="293"/>
      <c r="I7" s="293"/>
      <c r="J7" s="294" t="s">
        <v>35</v>
      </c>
      <c r="K7" s="295" t="s">
        <v>36</v>
      </c>
      <c r="L7" s="202"/>
      <c r="M7" s="58"/>
    </row>
    <row r="8" spans="1:13" s="203" customFormat="1" ht="99" customHeight="1">
      <c r="A8" s="292"/>
      <c r="B8" s="204" t="s">
        <v>27</v>
      </c>
      <c r="C8" s="204" t="s">
        <v>28</v>
      </c>
      <c r="D8" s="204" t="s">
        <v>29</v>
      </c>
      <c r="E8" s="204" t="s">
        <v>30</v>
      </c>
      <c r="F8" s="204" t="s">
        <v>32</v>
      </c>
      <c r="G8" s="204" t="s">
        <v>150</v>
      </c>
      <c r="H8" s="205" t="s">
        <v>151</v>
      </c>
      <c r="I8" s="206" t="s">
        <v>152</v>
      </c>
      <c r="J8" s="294"/>
      <c r="K8" s="295"/>
      <c r="L8" s="202"/>
      <c r="M8" s="58"/>
    </row>
    <row r="9" spans="1:13" s="203" customFormat="1" ht="15.75">
      <c r="A9" s="207" t="s">
        <v>189</v>
      </c>
      <c r="B9" s="208">
        <v>16291512</v>
      </c>
      <c r="C9" s="208"/>
      <c r="D9" s="208">
        <v>277168</v>
      </c>
      <c r="E9" s="208">
        <v>21480749</v>
      </c>
      <c r="F9" s="208"/>
      <c r="G9" s="208"/>
      <c r="H9" s="208">
        <v>17954086</v>
      </c>
      <c r="I9" s="209">
        <f>SUM(B9:H9)</f>
        <v>56003515</v>
      </c>
      <c r="J9" s="208"/>
      <c r="K9" s="210">
        <f t="shared" ref="K9:K30" si="0">I9+J9</f>
        <v>56003515</v>
      </c>
      <c r="L9" s="202"/>
      <c r="M9" s="58">
        <f>K9-Ф1!D44</f>
        <v>0</v>
      </c>
    </row>
    <row r="10" spans="1:13" s="203" customFormat="1" ht="15.75">
      <c r="A10" s="211" t="s">
        <v>153</v>
      </c>
      <c r="B10" s="212"/>
      <c r="C10" s="212"/>
      <c r="D10" s="212"/>
      <c r="E10" s="212"/>
      <c r="F10" s="212"/>
      <c r="G10" s="212"/>
      <c r="H10" s="212"/>
      <c r="I10" s="213">
        <f t="shared" ref="I10:I30" si="1">SUM(B10:H10)</f>
        <v>0</v>
      </c>
      <c r="J10" s="212"/>
      <c r="K10" s="214">
        <f t="shared" si="0"/>
        <v>0</v>
      </c>
      <c r="L10" s="202"/>
      <c r="M10" s="58"/>
    </row>
    <row r="11" spans="1:13" s="203" customFormat="1" ht="15.75">
      <c r="A11" s="211" t="s">
        <v>154</v>
      </c>
      <c r="B11" s="212"/>
      <c r="C11" s="212"/>
      <c r="D11" s="212"/>
      <c r="E11" s="212"/>
      <c r="F11" s="212"/>
      <c r="G11" s="212"/>
      <c r="H11" s="212"/>
      <c r="I11" s="213">
        <f t="shared" si="1"/>
        <v>0</v>
      </c>
      <c r="J11" s="212"/>
      <c r="K11" s="214">
        <f t="shared" si="0"/>
        <v>0</v>
      </c>
      <c r="L11" s="202"/>
      <c r="M11" s="58"/>
    </row>
    <row r="12" spans="1:13" s="203" customFormat="1" ht="15.75" hidden="1" outlineLevel="1">
      <c r="A12" s="211" t="s">
        <v>155</v>
      </c>
      <c r="B12" s="212"/>
      <c r="C12" s="212"/>
      <c r="D12" s="212"/>
      <c r="E12" s="212"/>
      <c r="F12" s="212"/>
      <c r="G12" s="212"/>
      <c r="H12" s="212"/>
      <c r="I12" s="213">
        <f t="shared" si="1"/>
        <v>0</v>
      </c>
      <c r="J12" s="212"/>
      <c r="K12" s="214">
        <f t="shared" si="0"/>
        <v>0</v>
      </c>
      <c r="L12" s="202"/>
      <c r="M12" s="58"/>
    </row>
    <row r="13" spans="1:13" s="203" customFormat="1" ht="15.75" hidden="1" outlineLevel="2">
      <c r="A13" s="211" t="s">
        <v>156</v>
      </c>
      <c r="B13" s="212"/>
      <c r="C13" s="212"/>
      <c r="D13" s="212"/>
      <c r="E13" s="212"/>
      <c r="F13" s="212"/>
      <c r="G13" s="212"/>
      <c r="H13" s="212"/>
      <c r="I13" s="213">
        <f t="shared" si="1"/>
        <v>0</v>
      </c>
      <c r="J13" s="212"/>
      <c r="K13" s="214">
        <f t="shared" si="0"/>
        <v>0</v>
      </c>
      <c r="L13" s="202"/>
      <c r="M13" s="58"/>
    </row>
    <row r="14" spans="1:13" s="203" customFormat="1" ht="31.5" hidden="1" outlineLevel="1" collapsed="1">
      <c r="A14" s="211" t="s">
        <v>157</v>
      </c>
      <c r="B14" s="212"/>
      <c r="C14" s="212"/>
      <c r="D14" s="212"/>
      <c r="E14" s="212"/>
      <c r="F14" s="212"/>
      <c r="G14" s="212"/>
      <c r="H14" s="212"/>
      <c r="I14" s="213">
        <f t="shared" si="1"/>
        <v>0</v>
      </c>
      <c r="J14" s="212"/>
      <c r="K14" s="214">
        <f t="shared" si="0"/>
        <v>0</v>
      </c>
      <c r="L14" s="202"/>
      <c r="M14" s="58"/>
    </row>
    <row r="15" spans="1:13" s="203" customFormat="1" ht="15.75" hidden="1" outlineLevel="1">
      <c r="A15" s="211" t="s">
        <v>158</v>
      </c>
      <c r="B15" s="212"/>
      <c r="C15" s="212"/>
      <c r="D15" s="212"/>
      <c r="E15" s="212"/>
      <c r="F15" s="212"/>
      <c r="G15" s="212"/>
      <c r="H15" s="212"/>
      <c r="I15" s="213">
        <f t="shared" si="1"/>
        <v>0</v>
      </c>
      <c r="J15" s="212"/>
      <c r="K15" s="214">
        <f t="shared" si="0"/>
        <v>0</v>
      </c>
      <c r="L15" s="202"/>
      <c r="M15" s="58"/>
    </row>
    <row r="16" spans="1:13" s="203" customFormat="1" ht="15.75" hidden="1" outlineLevel="1">
      <c r="A16" s="211" t="s">
        <v>159</v>
      </c>
      <c r="B16" s="212"/>
      <c r="C16" s="212"/>
      <c r="D16" s="212"/>
      <c r="E16" s="212"/>
      <c r="F16" s="212"/>
      <c r="G16" s="212"/>
      <c r="H16" s="212"/>
      <c r="I16" s="213">
        <f t="shared" si="1"/>
        <v>0</v>
      </c>
      <c r="J16" s="212"/>
      <c r="K16" s="214">
        <f t="shared" si="0"/>
        <v>0</v>
      </c>
      <c r="L16" s="202"/>
      <c r="M16" s="58"/>
    </row>
    <row r="17" spans="1:13" s="203" customFormat="1" ht="15.75" hidden="1" outlineLevel="1">
      <c r="A17" s="211" t="s">
        <v>160</v>
      </c>
      <c r="B17" s="212"/>
      <c r="C17" s="212"/>
      <c r="D17" s="212"/>
      <c r="E17" s="212"/>
      <c r="F17" s="212"/>
      <c r="G17" s="212"/>
      <c r="H17" s="212"/>
      <c r="I17" s="213">
        <f t="shared" si="1"/>
        <v>0</v>
      </c>
      <c r="J17" s="212"/>
      <c r="K17" s="214">
        <f t="shared" si="0"/>
        <v>0</v>
      </c>
      <c r="L17" s="202"/>
      <c r="M17" s="58"/>
    </row>
    <row r="18" spans="1:13" s="203" customFormat="1" ht="15.75" collapsed="1">
      <c r="A18" s="211" t="s">
        <v>161</v>
      </c>
      <c r="B18" s="212"/>
      <c r="C18" s="212"/>
      <c r="D18" s="212"/>
      <c r="E18" s="212"/>
      <c r="F18" s="212"/>
      <c r="G18" s="212"/>
      <c r="H18" s="212"/>
      <c r="I18" s="213">
        <f t="shared" si="1"/>
        <v>0</v>
      </c>
      <c r="J18" s="212"/>
      <c r="K18" s="214">
        <f t="shared" si="0"/>
        <v>0</v>
      </c>
      <c r="L18" s="202"/>
      <c r="M18" s="58"/>
    </row>
    <row r="19" spans="1:13" s="203" customFormat="1" ht="31.5">
      <c r="A19" s="211" t="s">
        <v>162</v>
      </c>
      <c r="B19" s="212"/>
      <c r="C19" s="212"/>
      <c r="D19" s="212"/>
      <c r="E19" s="212">
        <v>-256703</v>
      </c>
      <c r="F19" s="212"/>
      <c r="G19" s="212"/>
      <c r="H19" s="212">
        <f>-E19</f>
        <v>256703</v>
      </c>
      <c r="I19" s="213">
        <f t="shared" si="1"/>
        <v>0</v>
      </c>
      <c r="J19" s="212"/>
      <c r="K19" s="214">
        <f t="shared" si="0"/>
        <v>0</v>
      </c>
      <c r="L19" s="202"/>
      <c r="M19" s="58"/>
    </row>
    <row r="20" spans="1:13" s="203" customFormat="1" ht="31.5" hidden="1" outlineLevel="1">
      <c r="A20" s="211" t="s">
        <v>163</v>
      </c>
      <c r="B20" s="212"/>
      <c r="C20" s="212"/>
      <c r="D20" s="212"/>
      <c r="E20" s="212"/>
      <c r="F20" s="212"/>
      <c r="G20" s="212"/>
      <c r="H20" s="212"/>
      <c r="I20" s="213">
        <f t="shared" si="1"/>
        <v>0</v>
      </c>
      <c r="J20" s="212"/>
      <c r="K20" s="214">
        <f t="shared" si="0"/>
        <v>0</v>
      </c>
      <c r="L20" s="202"/>
      <c r="M20" s="58"/>
    </row>
    <row r="21" spans="1:13" s="203" customFormat="1" ht="31.5" hidden="1" outlineLevel="1">
      <c r="A21" s="211" t="s">
        <v>164</v>
      </c>
      <c r="B21" s="212"/>
      <c r="C21" s="212"/>
      <c r="D21" s="212"/>
      <c r="E21" s="212"/>
      <c r="F21" s="212"/>
      <c r="G21" s="212"/>
      <c r="H21" s="212"/>
      <c r="I21" s="213">
        <f t="shared" si="1"/>
        <v>0</v>
      </c>
      <c r="J21" s="212"/>
      <c r="K21" s="214">
        <f t="shared" si="0"/>
        <v>0</v>
      </c>
      <c r="L21" s="202"/>
      <c r="M21" s="58"/>
    </row>
    <row r="22" spans="1:13" s="203" customFormat="1" ht="15.75" hidden="1" customHeight="1" outlineLevel="1">
      <c r="A22" s="211" t="s">
        <v>165</v>
      </c>
      <c r="B22" s="212"/>
      <c r="C22" s="212"/>
      <c r="D22" s="212"/>
      <c r="E22" s="212"/>
      <c r="F22" s="212"/>
      <c r="G22" s="212"/>
      <c r="H22" s="212"/>
      <c r="I22" s="213">
        <f t="shared" si="1"/>
        <v>0</v>
      </c>
      <c r="J22" s="212"/>
      <c r="K22" s="214">
        <f t="shared" si="0"/>
        <v>0</v>
      </c>
      <c r="L22" s="202"/>
      <c r="M22" s="58"/>
    </row>
    <row r="23" spans="1:13" s="203" customFormat="1" ht="15.75" hidden="1" outlineLevel="1">
      <c r="A23" s="211" t="s">
        <v>166</v>
      </c>
      <c r="B23" s="212"/>
      <c r="C23" s="212"/>
      <c r="D23" s="212"/>
      <c r="E23" s="212"/>
      <c r="F23" s="212"/>
      <c r="G23" s="212"/>
      <c r="H23" s="212"/>
      <c r="I23" s="213">
        <f t="shared" si="1"/>
        <v>0</v>
      </c>
      <c r="J23" s="212"/>
      <c r="K23" s="214">
        <f t="shared" si="0"/>
        <v>0</v>
      </c>
      <c r="L23" s="202"/>
      <c r="M23" s="58"/>
    </row>
    <row r="24" spans="1:13" s="203" customFormat="1" ht="15.75" collapsed="1">
      <c r="A24" s="211" t="s">
        <v>167</v>
      </c>
      <c r="B24" s="212"/>
      <c r="C24" s="212"/>
      <c r="D24" s="212"/>
      <c r="E24" s="212"/>
      <c r="F24" s="212"/>
      <c r="G24" s="212"/>
      <c r="H24" s="212"/>
      <c r="I24" s="213">
        <f t="shared" si="1"/>
        <v>0</v>
      </c>
      <c r="J24" s="212"/>
      <c r="K24" s="214">
        <f t="shared" si="0"/>
        <v>0</v>
      </c>
      <c r="L24" s="202"/>
      <c r="M24" s="58"/>
    </row>
    <row r="25" spans="1:13" s="203" customFormat="1" ht="16.5" hidden="1" customHeight="1" outlineLevel="1">
      <c r="A25" s="211" t="s">
        <v>168</v>
      </c>
      <c r="B25" s="212"/>
      <c r="C25" s="212"/>
      <c r="D25" s="212"/>
      <c r="E25" s="212"/>
      <c r="F25" s="212"/>
      <c r="G25" s="212"/>
      <c r="H25" s="212"/>
      <c r="I25" s="213">
        <f t="shared" si="1"/>
        <v>0</v>
      </c>
      <c r="J25" s="212"/>
      <c r="K25" s="214">
        <f t="shared" si="0"/>
        <v>0</v>
      </c>
      <c r="L25" s="202"/>
      <c r="M25" s="58"/>
    </row>
    <row r="26" spans="1:13" s="203" customFormat="1" ht="15.75" hidden="1" customHeight="1" outlineLevel="1">
      <c r="A26" s="211" t="s">
        <v>169</v>
      </c>
      <c r="B26" s="212"/>
      <c r="C26" s="212"/>
      <c r="D26" s="212"/>
      <c r="E26" s="212"/>
      <c r="F26" s="212"/>
      <c r="G26" s="212"/>
      <c r="H26" s="212"/>
      <c r="I26" s="213">
        <f t="shared" si="1"/>
        <v>0</v>
      </c>
      <c r="J26" s="212"/>
      <c r="K26" s="214">
        <f t="shared" si="0"/>
        <v>0</v>
      </c>
      <c r="L26" s="202"/>
      <c r="M26" s="58"/>
    </row>
    <row r="27" spans="1:13" s="203" customFormat="1" ht="15.75" collapsed="1">
      <c r="A27" s="211" t="s">
        <v>170</v>
      </c>
      <c r="B27" s="212"/>
      <c r="C27" s="212"/>
      <c r="D27" s="212"/>
      <c r="E27" s="212"/>
      <c r="F27" s="212"/>
      <c r="G27" s="212"/>
      <c r="H27" s="212">
        <f>-2554586+111723</f>
        <v>-2442863</v>
      </c>
      <c r="I27" s="213">
        <f t="shared" si="1"/>
        <v>-2442863</v>
      </c>
      <c r="J27" s="212"/>
      <c r="K27" s="214">
        <f t="shared" si="0"/>
        <v>-2442863</v>
      </c>
      <c r="L27" s="202"/>
      <c r="M27" s="58"/>
    </row>
    <row r="28" spans="1:13" s="203" customFormat="1" ht="31.5" hidden="1" outlineLevel="1">
      <c r="A28" s="211" t="s">
        <v>171</v>
      </c>
      <c r="B28" s="212"/>
      <c r="C28" s="212"/>
      <c r="D28" s="212"/>
      <c r="E28" s="212"/>
      <c r="F28" s="212"/>
      <c r="G28" s="212"/>
      <c r="H28" s="212"/>
      <c r="I28" s="213">
        <f t="shared" si="1"/>
        <v>0</v>
      </c>
      <c r="J28" s="212"/>
      <c r="K28" s="214">
        <f t="shared" si="0"/>
        <v>0</v>
      </c>
      <c r="L28" s="202"/>
      <c r="M28" s="58"/>
    </row>
    <row r="29" spans="1:13" s="203" customFormat="1" ht="15.75" collapsed="1">
      <c r="A29" s="211" t="s">
        <v>172</v>
      </c>
      <c r="B29" s="212"/>
      <c r="C29" s="212"/>
      <c r="D29" s="212"/>
      <c r="E29" s="212"/>
      <c r="F29" s="212"/>
      <c r="G29" s="212"/>
      <c r="H29" s="212">
        <f>Ф2!E35-84</f>
        <v>3037093</v>
      </c>
      <c r="I29" s="213">
        <f t="shared" si="1"/>
        <v>3037093</v>
      </c>
      <c r="J29" s="212"/>
      <c r="K29" s="214">
        <f t="shared" si="0"/>
        <v>3037093</v>
      </c>
      <c r="L29" s="202"/>
      <c r="M29" s="58"/>
    </row>
    <row r="30" spans="1:13" s="203" customFormat="1" ht="15.75" hidden="1">
      <c r="A30" s="211" t="s">
        <v>173</v>
      </c>
      <c r="B30" s="212"/>
      <c r="C30" s="212"/>
      <c r="D30" s="212"/>
      <c r="E30" s="212"/>
      <c r="F30" s="212"/>
      <c r="G30" s="212"/>
      <c r="H30" s="212"/>
      <c r="I30" s="213">
        <f t="shared" si="1"/>
        <v>0</v>
      </c>
      <c r="J30" s="212"/>
      <c r="K30" s="214">
        <f t="shared" si="0"/>
        <v>0</v>
      </c>
      <c r="L30" s="202"/>
      <c r="M30" s="58"/>
    </row>
    <row r="31" spans="1:13" s="203" customFormat="1" ht="15.75">
      <c r="A31" s="215" t="s">
        <v>195</v>
      </c>
      <c r="B31" s="216">
        <f>SUM(B9:B30)</f>
        <v>16291512</v>
      </c>
      <c r="C31" s="216">
        <f>SUM(C9:C30)</f>
        <v>0</v>
      </c>
      <c r="D31" s="216">
        <f t="shared" ref="D31:K31" si="2">SUM(D9:D30)</f>
        <v>277168</v>
      </c>
      <c r="E31" s="216">
        <f t="shared" si="2"/>
        <v>21224046</v>
      </c>
      <c r="F31" s="216">
        <f t="shared" si="2"/>
        <v>0</v>
      </c>
      <c r="G31" s="216">
        <f t="shared" si="2"/>
        <v>0</v>
      </c>
      <c r="H31" s="216">
        <f t="shared" si="2"/>
        <v>18805019</v>
      </c>
      <c r="I31" s="217">
        <f t="shared" si="2"/>
        <v>56597745</v>
      </c>
      <c r="J31" s="217">
        <f t="shared" si="2"/>
        <v>0</v>
      </c>
      <c r="K31" s="218">
        <f t="shared" si="2"/>
        <v>56597745</v>
      </c>
      <c r="L31" s="219"/>
      <c r="M31" s="58">
        <f>K31-Ф1!C44</f>
        <v>-86</v>
      </c>
    </row>
    <row r="32" spans="1:13" s="203" customFormat="1" ht="15.75">
      <c r="A32" s="220" t="s">
        <v>180</v>
      </c>
      <c r="B32" s="208">
        <v>16291512</v>
      </c>
      <c r="C32" s="208"/>
      <c r="D32" s="208">
        <v>277168</v>
      </c>
      <c r="E32" s="208">
        <v>23007667</v>
      </c>
      <c r="F32" s="208"/>
      <c r="G32" s="208"/>
      <c r="H32" s="208">
        <v>11541439</v>
      </c>
      <c r="I32" s="221">
        <f>SUM(B32:H32)</f>
        <v>51117786</v>
      </c>
      <c r="J32" s="222"/>
      <c r="K32" s="223">
        <f t="shared" ref="K32:K52" si="3">I32+J32</f>
        <v>51117786</v>
      </c>
      <c r="L32" s="202"/>
      <c r="M32" s="58"/>
    </row>
    <row r="33" spans="1:13" s="203" customFormat="1" ht="15.75">
      <c r="A33" s="211" t="s">
        <v>153</v>
      </c>
      <c r="B33" s="212"/>
      <c r="C33" s="212"/>
      <c r="D33" s="212"/>
      <c r="E33" s="212"/>
      <c r="F33" s="212"/>
      <c r="G33" s="212"/>
      <c r="H33" s="212"/>
      <c r="I33" s="213">
        <f t="shared" ref="I33:I52" si="4">SUM(B33:H33)</f>
        <v>0</v>
      </c>
      <c r="J33" s="212"/>
      <c r="K33" s="214">
        <f t="shared" si="3"/>
        <v>0</v>
      </c>
      <c r="L33" s="219"/>
      <c r="M33" s="58"/>
    </row>
    <row r="34" spans="1:13" s="203" customFormat="1" ht="31.5" hidden="1">
      <c r="A34" s="211" t="s">
        <v>174</v>
      </c>
      <c r="B34" s="212"/>
      <c r="C34" s="212"/>
      <c r="D34" s="212"/>
      <c r="E34" s="212"/>
      <c r="F34" s="212"/>
      <c r="G34" s="212"/>
      <c r="H34" s="212"/>
      <c r="I34" s="213">
        <f t="shared" si="4"/>
        <v>0</v>
      </c>
      <c r="J34" s="212"/>
      <c r="K34" s="214">
        <f t="shared" si="3"/>
        <v>0</v>
      </c>
      <c r="L34" s="202"/>
      <c r="M34" s="58"/>
    </row>
    <row r="35" spans="1:13" s="203" customFormat="1" ht="15.75" hidden="1">
      <c r="A35" s="211" t="s">
        <v>156</v>
      </c>
      <c r="B35" s="212"/>
      <c r="C35" s="212"/>
      <c r="D35" s="212"/>
      <c r="E35" s="212"/>
      <c r="F35" s="212"/>
      <c r="G35" s="212"/>
      <c r="H35" s="212"/>
      <c r="I35" s="213">
        <f t="shared" si="4"/>
        <v>0</v>
      </c>
      <c r="J35" s="212"/>
      <c r="K35" s="214">
        <f t="shared" si="3"/>
        <v>0</v>
      </c>
      <c r="L35" s="202"/>
      <c r="M35" s="58"/>
    </row>
    <row r="36" spans="1:13" s="203" customFormat="1" ht="15.75" hidden="1" customHeight="1">
      <c r="A36" s="211" t="s">
        <v>158</v>
      </c>
      <c r="B36" s="212"/>
      <c r="C36" s="212"/>
      <c r="D36" s="212"/>
      <c r="E36" s="212"/>
      <c r="F36" s="212"/>
      <c r="G36" s="212"/>
      <c r="H36" s="212"/>
      <c r="I36" s="213">
        <f t="shared" si="4"/>
        <v>0</v>
      </c>
      <c r="J36" s="212"/>
      <c r="K36" s="214">
        <f t="shared" si="3"/>
        <v>0</v>
      </c>
      <c r="L36" s="202"/>
      <c r="M36" s="58"/>
    </row>
    <row r="37" spans="1:13" s="203" customFormat="1" ht="15.75" hidden="1" customHeight="1">
      <c r="A37" s="211" t="s">
        <v>159</v>
      </c>
      <c r="B37" s="212"/>
      <c r="C37" s="212"/>
      <c r="D37" s="212"/>
      <c r="E37" s="212"/>
      <c r="F37" s="212"/>
      <c r="G37" s="212"/>
      <c r="H37" s="212"/>
      <c r="I37" s="213">
        <f t="shared" si="4"/>
        <v>0</v>
      </c>
      <c r="J37" s="212"/>
      <c r="K37" s="214">
        <f t="shared" si="3"/>
        <v>0</v>
      </c>
      <c r="L37" s="202"/>
      <c r="M37" s="58"/>
    </row>
    <row r="38" spans="1:13" s="203" customFormat="1" ht="15.75" hidden="1" customHeight="1">
      <c r="A38" s="211" t="s">
        <v>160</v>
      </c>
      <c r="B38" s="212"/>
      <c r="C38" s="212"/>
      <c r="D38" s="212"/>
      <c r="E38" s="212"/>
      <c r="F38" s="212"/>
      <c r="G38" s="212"/>
      <c r="H38" s="212"/>
      <c r="I38" s="213">
        <f t="shared" si="4"/>
        <v>0</v>
      </c>
      <c r="J38" s="212"/>
      <c r="K38" s="214">
        <f t="shared" si="3"/>
        <v>0</v>
      </c>
      <c r="L38" s="202"/>
      <c r="M38" s="58"/>
    </row>
    <row r="39" spans="1:13" s="203" customFormat="1" ht="33" hidden="1" customHeight="1">
      <c r="A39" s="211" t="s">
        <v>157</v>
      </c>
      <c r="B39" s="212"/>
      <c r="C39" s="212"/>
      <c r="D39" s="212"/>
      <c r="E39" s="212"/>
      <c r="F39" s="212"/>
      <c r="G39" s="212"/>
      <c r="H39" s="212"/>
      <c r="I39" s="213">
        <f t="shared" si="4"/>
        <v>0</v>
      </c>
      <c r="J39" s="212"/>
      <c r="K39" s="214">
        <f t="shared" si="3"/>
        <v>0</v>
      </c>
      <c r="L39" s="202"/>
      <c r="M39" s="58"/>
    </row>
    <row r="40" spans="1:13" s="203" customFormat="1" ht="33.75" customHeight="1">
      <c r="A40" s="211" t="s">
        <v>162</v>
      </c>
      <c r="B40" s="212"/>
      <c r="C40" s="212"/>
      <c r="D40" s="212"/>
      <c r="E40" s="212">
        <v>-776152</v>
      </c>
      <c r="F40" s="212"/>
      <c r="G40" s="212"/>
      <c r="H40" s="212">
        <f>-E40</f>
        <v>776152</v>
      </c>
      <c r="I40" s="213">
        <f t="shared" si="4"/>
        <v>0</v>
      </c>
      <c r="J40" s="212"/>
      <c r="K40" s="214">
        <f t="shared" si="3"/>
        <v>0</v>
      </c>
      <c r="L40" s="202"/>
      <c r="M40" s="58"/>
    </row>
    <row r="41" spans="1:13" s="203" customFormat="1" ht="15.75" hidden="1" customHeight="1">
      <c r="A41" s="211" t="s">
        <v>175</v>
      </c>
      <c r="B41" s="212"/>
      <c r="C41" s="212"/>
      <c r="D41" s="212"/>
      <c r="E41" s="212"/>
      <c r="F41" s="212"/>
      <c r="G41" s="212"/>
      <c r="H41" s="212"/>
      <c r="I41" s="213">
        <f t="shared" si="4"/>
        <v>0</v>
      </c>
      <c r="J41" s="212"/>
      <c r="K41" s="214">
        <f t="shared" si="3"/>
        <v>0</v>
      </c>
      <c r="L41" s="202"/>
      <c r="M41" s="58"/>
    </row>
    <row r="42" spans="1:13" s="203" customFormat="1" ht="31.5" hidden="1">
      <c r="A42" s="211" t="s">
        <v>163</v>
      </c>
      <c r="B42" s="212"/>
      <c r="C42" s="212"/>
      <c r="D42" s="212"/>
      <c r="E42" s="212"/>
      <c r="F42" s="212"/>
      <c r="G42" s="212"/>
      <c r="H42" s="212"/>
      <c r="I42" s="213">
        <f t="shared" si="4"/>
        <v>0</v>
      </c>
      <c r="J42" s="212"/>
      <c r="K42" s="214">
        <f t="shared" si="3"/>
        <v>0</v>
      </c>
      <c r="L42" s="202"/>
      <c r="M42" s="58"/>
    </row>
    <row r="43" spans="1:13" s="203" customFormat="1" ht="31.5" hidden="1">
      <c r="A43" s="211" t="s">
        <v>176</v>
      </c>
      <c r="B43" s="212"/>
      <c r="C43" s="212"/>
      <c r="D43" s="212"/>
      <c r="E43" s="212"/>
      <c r="F43" s="212"/>
      <c r="G43" s="212"/>
      <c r="H43" s="212"/>
      <c r="I43" s="213">
        <f t="shared" si="4"/>
        <v>0</v>
      </c>
      <c r="J43" s="212"/>
      <c r="K43" s="214">
        <f t="shared" si="3"/>
        <v>0</v>
      </c>
      <c r="L43" s="202"/>
      <c r="M43" s="58"/>
    </row>
    <row r="44" spans="1:13" s="203" customFormat="1" ht="15.75" hidden="1" customHeight="1">
      <c r="A44" s="211" t="s">
        <v>165</v>
      </c>
      <c r="B44" s="212"/>
      <c r="C44" s="212"/>
      <c r="D44" s="212"/>
      <c r="E44" s="212"/>
      <c r="F44" s="212"/>
      <c r="G44" s="212"/>
      <c r="H44" s="212"/>
      <c r="I44" s="213">
        <f t="shared" si="4"/>
        <v>0</v>
      </c>
      <c r="J44" s="212"/>
      <c r="K44" s="214">
        <f t="shared" si="3"/>
        <v>0</v>
      </c>
      <c r="L44" s="202"/>
      <c r="M44" s="58"/>
    </row>
    <row r="45" spans="1:13" s="203" customFormat="1" ht="15.75" hidden="1">
      <c r="A45" s="211" t="s">
        <v>166</v>
      </c>
      <c r="B45" s="212"/>
      <c r="C45" s="212"/>
      <c r="D45" s="212"/>
      <c r="E45" s="212"/>
      <c r="F45" s="212"/>
      <c r="G45" s="212"/>
      <c r="H45" s="212"/>
      <c r="I45" s="213">
        <f t="shared" si="4"/>
        <v>0</v>
      </c>
      <c r="J45" s="212"/>
      <c r="K45" s="214">
        <f t="shared" si="3"/>
        <v>0</v>
      </c>
      <c r="L45" s="202"/>
      <c r="M45" s="58"/>
    </row>
    <row r="46" spans="1:13" s="203" customFormat="1" ht="15.75" hidden="1">
      <c r="A46" s="211" t="s">
        <v>167</v>
      </c>
      <c r="B46" s="212"/>
      <c r="C46" s="212"/>
      <c r="D46" s="212"/>
      <c r="E46" s="212"/>
      <c r="F46" s="212"/>
      <c r="G46" s="212"/>
      <c r="H46" s="212"/>
      <c r="I46" s="213">
        <f t="shared" si="4"/>
        <v>0</v>
      </c>
      <c r="J46" s="212"/>
      <c r="K46" s="214">
        <f t="shared" si="3"/>
        <v>0</v>
      </c>
      <c r="L46" s="202"/>
      <c r="M46" s="58"/>
    </row>
    <row r="47" spans="1:13" s="203" customFormat="1" ht="15.75" hidden="1" customHeight="1">
      <c r="A47" s="224" t="s">
        <v>177</v>
      </c>
      <c r="B47" s="212"/>
      <c r="C47" s="212"/>
      <c r="D47" s="212"/>
      <c r="E47" s="212"/>
      <c r="F47" s="212"/>
      <c r="G47" s="212"/>
      <c r="H47" s="212"/>
      <c r="I47" s="213">
        <f t="shared" si="4"/>
        <v>0</v>
      </c>
      <c r="J47" s="212"/>
      <c r="K47" s="214">
        <f t="shared" si="3"/>
        <v>0</v>
      </c>
      <c r="L47" s="202"/>
      <c r="M47" s="58"/>
    </row>
    <row r="48" spans="1:13" s="203" customFormat="1" ht="15.75" hidden="1">
      <c r="A48" s="211" t="s">
        <v>178</v>
      </c>
      <c r="B48" s="212"/>
      <c r="C48" s="212"/>
      <c r="D48" s="212"/>
      <c r="E48" s="212"/>
      <c r="F48" s="212"/>
      <c r="G48" s="212"/>
      <c r="H48" s="212"/>
      <c r="I48" s="213">
        <f t="shared" si="4"/>
        <v>0</v>
      </c>
      <c r="J48" s="212"/>
      <c r="K48" s="214">
        <f t="shared" si="3"/>
        <v>0</v>
      </c>
      <c r="L48" s="202"/>
      <c r="M48" s="58"/>
    </row>
    <row r="49" spans="1:13" s="203" customFormat="1" ht="15.75">
      <c r="A49" s="211" t="s">
        <v>161</v>
      </c>
      <c r="B49" s="212"/>
      <c r="C49" s="212"/>
      <c r="D49" s="212"/>
      <c r="E49" s="212"/>
      <c r="F49" s="212"/>
      <c r="G49" s="212"/>
      <c r="H49" s="212"/>
      <c r="I49" s="213">
        <f t="shared" si="4"/>
        <v>0</v>
      </c>
      <c r="J49" s="212"/>
      <c r="K49" s="214">
        <f t="shared" si="3"/>
        <v>0</v>
      </c>
      <c r="L49" s="202"/>
      <c r="M49" s="58"/>
    </row>
    <row r="50" spans="1:13" s="203" customFormat="1" ht="15.75">
      <c r="A50" s="211" t="s">
        <v>170</v>
      </c>
      <c r="B50" s="212"/>
      <c r="C50" s="212"/>
      <c r="D50" s="212"/>
      <c r="E50" s="212"/>
      <c r="F50" s="212"/>
      <c r="G50" s="212"/>
      <c r="H50" s="212"/>
      <c r="I50" s="213">
        <f t="shared" si="4"/>
        <v>0</v>
      </c>
      <c r="J50" s="212"/>
      <c r="K50" s="214">
        <f t="shared" si="3"/>
        <v>0</v>
      </c>
      <c r="L50" s="202"/>
      <c r="M50" s="58"/>
    </row>
    <row r="51" spans="1:13" s="203" customFormat="1" ht="15.75">
      <c r="A51" s="211" t="str">
        <f>A29</f>
        <v>Прибыль (убыток) за период</v>
      </c>
      <c r="B51" s="212"/>
      <c r="C51" s="212"/>
      <c r="D51" s="212"/>
      <c r="E51" s="212"/>
      <c r="F51" s="212"/>
      <c r="G51" s="212"/>
      <c r="H51" s="212">
        <v>3229168</v>
      </c>
      <c r="I51" s="213">
        <f t="shared" si="4"/>
        <v>3229168</v>
      </c>
      <c r="J51" s="212"/>
      <c r="K51" s="214">
        <f t="shared" si="3"/>
        <v>3229168</v>
      </c>
      <c r="L51" s="202"/>
      <c r="M51" s="58"/>
    </row>
    <row r="52" spans="1:13" s="203" customFormat="1" ht="15.75" hidden="1">
      <c r="A52" s="211" t="s">
        <v>173</v>
      </c>
      <c r="B52" s="212"/>
      <c r="C52" s="212"/>
      <c r="D52" s="212"/>
      <c r="E52" s="212"/>
      <c r="F52" s="212"/>
      <c r="G52" s="212"/>
      <c r="H52" s="212"/>
      <c r="I52" s="213">
        <f t="shared" si="4"/>
        <v>0</v>
      </c>
      <c r="J52" s="212"/>
      <c r="K52" s="214">
        <f t="shared" si="3"/>
        <v>0</v>
      </c>
      <c r="L52" s="202"/>
      <c r="M52" s="58"/>
    </row>
    <row r="53" spans="1:13" s="229" customFormat="1" ht="15.75">
      <c r="A53" s="225" t="s">
        <v>196</v>
      </c>
      <c r="B53" s="216">
        <f>SUM(B32:B52)</f>
        <v>16291512</v>
      </c>
      <c r="C53" s="216"/>
      <c r="D53" s="216">
        <f t="shared" ref="D53:J53" si="5">SUM(D32:D52)</f>
        <v>277168</v>
      </c>
      <c r="E53" s="216">
        <f t="shared" si="5"/>
        <v>22231515</v>
      </c>
      <c r="F53" s="216">
        <f t="shared" si="5"/>
        <v>0</v>
      </c>
      <c r="G53" s="216">
        <f t="shared" si="5"/>
        <v>0</v>
      </c>
      <c r="H53" s="216">
        <f t="shared" si="5"/>
        <v>15546759</v>
      </c>
      <c r="I53" s="216">
        <f>SUM(I32:I52)</f>
        <v>54346954</v>
      </c>
      <c r="J53" s="216">
        <f t="shared" si="5"/>
        <v>0</v>
      </c>
      <c r="K53" s="226">
        <f>SUM(K32:K52)</f>
        <v>54346954</v>
      </c>
      <c r="L53" s="227"/>
      <c r="M53" s="228"/>
    </row>
    <row r="54" spans="1:13" s="229" customFormat="1" ht="15.75" hidden="1">
      <c r="A54" s="230"/>
      <c r="B54" s="231">
        <f>B53-B9</f>
        <v>0</v>
      </c>
      <c r="C54" s="231">
        <f t="shared" ref="C54:K54" si="6">C53-C9</f>
        <v>0</v>
      </c>
      <c r="D54" s="231">
        <f t="shared" si="6"/>
        <v>0</v>
      </c>
      <c r="E54" s="231">
        <f t="shared" si="6"/>
        <v>750766</v>
      </c>
      <c r="F54" s="231">
        <f t="shared" si="6"/>
        <v>0</v>
      </c>
      <c r="G54" s="231">
        <f t="shared" si="6"/>
        <v>0</v>
      </c>
      <c r="H54" s="231">
        <f t="shared" si="6"/>
        <v>-2407327</v>
      </c>
      <c r="I54" s="231">
        <f t="shared" si="6"/>
        <v>-1656561</v>
      </c>
      <c r="J54" s="231">
        <f t="shared" si="6"/>
        <v>0</v>
      </c>
      <c r="K54" s="231">
        <f t="shared" si="6"/>
        <v>-1656561</v>
      </c>
      <c r="L54" s="227"/>
      <c r="M54" s="228"/>
    </row>
    <row r="55" spans="1:13" s="229" customFormat="1" ht="15.75">
      <c r="A55" s="230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27"/>
      <c r="M55" s="228"/>
    </row>
    <row r="56" spans="1:13" s="229" customFormat="1" ht="15.75" hidden="1">
      <c r="A56" s="187"/>
      <c r="B56" s="187"/>
      <c r="D56" s="232"/>
      <c r="E56" s="196"/>
      <c r="F56" s="233"/>
      <c r="G56" s="233"/>
      <c r="H56" s="234"/>
      <c r="I56" s="235"/>
      <c r="J56" s="236"/>
      <c r="K56" s="237"/>
      <c r="L56" s="202"/>
      <c r="M56" s="228"/>
    </row>
    <row r="57" spans="1:13" s="229" customFormat="1" ht="15.75" customHeight="1">
      <c r="A57" s="282" t="str">
        <f>Ф3!A65</f>
        <v>Генеральный директор</v>
      </c>
      <c r="B57" s="282"/>
      <c r="C57" s="282"/>
      <c r="D57" s="282"/>
      <c r="E57" s="7"/>
      <c r="F57" s="10"/>
      <c r="G57" s="10"/>
      <c r="H57" s="238" t="s">
        <v>179</v>
      </c>
      <c r="I57" s="10" t="str">
        <f>Ф3!C65</f>
        <v>Ларичев Л.В.</v>
      </c>
      <c r="J57" s="234"/>
      <c r="K57" s="202"/>
      <c r="L57" s="227"/>
      <c r="M57" s="228"/>
    </row>
    <row r="58" spans="1:13" s="229" customFormat="1" ht="15.75">
      <c r="A58" s="138"/>
      <c r="B58" s="138"/>
      <c r="C58" s="138"/>
      <c r="D58" s="239"/>
      <c r="E58" s="196"/>
      <c r="F58" s="238"/>
      <c r="G58" s="238"/>
      <c r="H58" s="238"/>
      <c r="I58" s="238"/>
      <c r="J58" s="240"/>
      <c r="K58" s="240"/>
      <c r="L58" s="227"/>
      <c r="M58" s="228"/>
    </row>
    <row r="59" spans="1:13" s="229" customFormat="1" ht="15.75">
      <c r="A59" s="142"/>
      <c r="B59" s="142"/>
      <c r="C59" s="145"/>
      <c r="D59" s="239"/>
      <c r="E59" s="238"/>
      <c r="F59" s="238"/>
      <c r="G59" s="238"/>
      <c r="H59" s="238"/>
      <c r="I59" s="238"/>
      <c r="J59" s="241"/>
      <c r="K59" s="240"/>
      <c r="L59" s="227"/>
      <c r="M59" s="228"/>
    </row>
    <row r="60" spans="1:13" ht="15.75" customHeight="1">
      <c r="A60" s="282" t="s">
        <v>65</v>
      </c>
      <c r="B60" s="282"/>
      <c r="C60" s="282"/>
      <c r="D60" s="242"/>
      <c r="E60" s="10"/>
      <c r="F60" s="10"/>
      <c r="G60" s="10"/>
      <c r="H60" s="10" t="s">
        <v>179</v>
      </c>
      <c r="I60" s="10" t="s">
        <v>66</v>
      </c>
    </row>
    <row r="61" spans="1:13" ht="15.75">
      <c r="A61" s="142"/>
      <c r="B61" s="142"/>
      <c r="C61" s="142"/>
      <c r="D61" s="243"/>
    </row>
    <row r="62" spans="1:13">
      <c r="A62" s="68" t="s">
        <v>67</v>
      </c>
      <c r="B62" s="68"/>
    </row>
  </sheetData>
  <sheetProtection selectLockedCells="1" selectUnlockedCells="1"/>
  <mergeCells count="6">
    <mergeCell ref="A60:C60"/>
    <mergeCell ref="A7:A8"/>
    <mergeCell ref="B7:I7"/>
    <mergeCell ref="J7:J8"/>
    <mergeCell ref="K7:K8"/>
    <mergeCell ref="A57:D57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2"/>
  <sheetViews>
    <sheetView zoomScale="75" zoomScaleNormal="75" workbookViewId="0">
      <selection activeCell="N73" sqref="N73"/>
    </sheetView>
  </sheetViews>
  <sheetFormatPr defaultRowHeight="12.75" outlineLevelRow="2" outlineLevelCol="1"/>
  <cols>
    <col min="1" max="1" width="51.5703125" style="189" customWidth="1"/>
    <col min="2" max="2" width="13.5703125" style="189" customWidth="1"/>
    <col min="3" max="3" width="0" style="189" hidden="1" customWidth="1" outlineLevel="1"/>
    <col min="4" max="4" width="13.140625" style="189" customWidth="1" collapsed="1"/>
    <col min="5" max="5" width="13.140625" style="189" customWidth="1"/>
    <col min="6" max="7" width="0" style="189" hidden="1" customWidth="1" outlineLevel="1"/>
    <col min="8" max="8" width="14" style="189" customWidth="1" collapsed="1"/>
    <col min="9" max="9" width="14.42578125" style="189" customWidth="1"/>
    <col min="10" max="10" width="15.7109375" style="189" customWidth="1"/>
    <col min="11" max="11" width="17.5703125" style="189" customWidth="1"/>
    <col min="12" max="12" width="6" style="189" customWidth="1"/>
    <col min="13" max="13" width="16.85546875" style="190" customWidth="1"/>
    <col min="14" max="16384" width="9.140625" style="191"/>
  </cols>
  <sheetData>
    <row r="1" spans="1:13" ht="15.75">
      <c r="A1" s="6" t="str">
        <f>Ф1!A1</f>
        <v xml:space="preserve">АКЦИОНЕРНОЕ ОБЩЕСТВО "СЕВКАЗЭНЕРГО" </v>
      </c>
    </row>
    <row r="2" spans="1:13" s="195" customFormat="1" ht="15.75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1:13" s="195" customFormat="1" ht="15.75">
      <c r="A3" s="196" t="s">
        <v>148</v>
      </c>
      <c r="B3" s="197"/>
      <c r="C3" s="197"/>
      <c r="D3" s="197"/>
      <c r="E3" s="197"/>
      <c r="F3" s="193"/>
      <c r="G3" s="193"/>
      <c r="H3" s="193"/>
      <c r="I3" s="193"/>
      <c r="J3" s="193"/>
      <c r="K3" s="193"/>
      <c r="L3" s="193"/>
      <c r="M3" s="194"/>
    </row>
    <row r="4" spans="1:13" s="195" customFormat="1" ht="15.75">
      <c r="A4" s="196" t="str">
        <f>Ф2!A4</f>
        <v>за период, заканчивающийся 30 сентября 2017 года</v>
      </c>
      <c r="B4" s="197"/>
      <c r="C4" s="197"/>
      <c r="D4" s="197"/>
      <c r="E4" s="198"/>
      <c r="F4" s="194"/>
      <c r="G4" s="194"/>
      <c r="H4" s="194"/>
      <c r="I4" s="194"/>
      <c r="J4" s="194"/>
      <c r="K4" s="194"/>
      <c r="L4" s="194"/>
      <c r="M4" s="194"/>
    </row>
    <row r="5" spans="1:13" s="195" customFormat="1" ht="16.5" thickBot="1">
      <c r="A5" s="199" t="s">
        <v>2</v>
      </c>
      <c r="B5" s="200"/>
      <c r="C5" s="200"/>
      <c r="D5" s="200"/>
      <c r="E5" s="200"/>
      <c r="F5" s="201"/>
      <c r="G5" s="201"/>
      <c r="H5" s="201"/>
      <c r="I5" s="201"/>
      <c r="J5" s="201"/>
      <c r="K5" s="201"/>
      <c r="L5" s="194"/>
      <c r="M5" s="194"/>
    </row>
    <row r="6" spans="1:13" s="195" customFormat="1" ht="16.5" thickBot="1">
      <c r="A6" s="198"/>
      <c r="B6" s="198"/>
      <c r="C6" s="198"/>
      <c r="D6" s="198"/>
      <c r="E6" s="198"/>
      <c r="F6" s="194"/>
      <c r="G6" s="194"/>
      <c r="H6" s="194"/>
      <c r="I6" s="194"/>
      <c r="J6" s="194"/>
      <c r="K6" s="194"/>
      <c r="L6" s="194"/>
      <c r="M6" s="194"/>
    </row>
    <row r="7" spans="1:13" s="203" customFormat="1" ht="15.75" customHeight="1" thickBot="1">
      <c r="A7" s="292" t="s">
        <v>69</v>
      </c>
      <c r="B7" s="293" t="s">
        <v>149</v>
      </c>
      <c r="C7" s="293"/>
      <c r="D7" s="293"/>
      <c r="E7" s="293"/>
      <c r="F7" s="293"/>
      <c r="G7" s="293"/>
      <c r="H7" s="293"/>
      <c r="I7" s="293"/>
      <c r="J7" s="294" t="s">
        <v>35</v>
      </c>
      <c r="K7" s="295" t="s">
        <v>36</v>
      </c>
      <c r="L7" s="202"/>
      <c r="M7" s="58"/>
    </row>
    <row r="8" spans="1:13" s="203" customFormat="1" ht="99" customHeight="1" thickBot="1">
      <c r="A8" s="292"/>
      <c r="B8" s="204" t="s">
        <v>27</v>
      </c>
      <c r="C8" s="204" t="s">
        <v>28</v>
      </c>
      <c r="D8" s="204" t="s">
        <v>29</v>
      </c>
      <c r="E8" s="204" t="s">
        <v>30</v>
      </c>
      <c r="F8" s="204" t="s">
        <v>32</v>
      </c>
      <c r="G8" s="204" t="s">
        <v>150</v>
      </c>
      <c r="H8" s="205" t="s">
        <v>151</v>
      </c>
      <c r="I8" s="206" t="s">
        <v>152</v>
      </c>
      <c r="J8" s="294"/>
      <c r="K8" s="295"/>
      <c r="L8" s="202"/>
      <c r="M8" s="58"/>
    </row>
    <row r="9" spans="1:13" s="203" customFormat="1" ht="15.75">
      <c r="A9" s="207" t="s">
        <v>189</v>
      </c>
      <c r="B9" s="208">
        <f>B53</f>
        <v>16291512</v>
      </c>
      <c r="C9" s="208">
        <f t="shared" ref="C9:G9" si="0">C53</f>
        <v>0</v>
      </c>
      <c r="D9" s="208">
        <f t="shared" si="0"/>
        <v>277168</v>
      </c>
      <c r="E9" s="208">
        <v>21480749</v>
      </c>
      <c r="F9" s="208">
        <f t="shared" si="0"/>
        <v>0</v>
      </c>
      <c r="G9" s="208">
        <f t="shared" si="0"/>
        <v>0</v>
      </c>
      <c r="H9" s="208">
        <v>17954086</v>
      </c>
      <c r="I9" s="208">
        <f>B9+D9+E9+H9</f>
        <v>56003515</v>
      </c>
      <c r="J9" s="208"/>
      <c r="K9" s="210">
        <f t="shared" ref="K9:K30" si="1">I9+J9</f>
        <v>56003515</v>
      </c>
      <c r="L9" s="202"/>
      <c r="M9" s="58">
        <f>K9-Ф1!D44</f>
        <v>0</v>
      </c>
    </row>
    <row r="10" spans="1:13" s="203" customFormat="1" ht="15.75">
      <c r="A10" s="211" t="s">
        <v>153</v>
      </c>
      <c r="B10" s="212"/>
      <c r="C10" s="212"/>
      <c r="D10" s="212"/>
      <c r="E10" s="212"/>
      <c r="F10" s="212"/>
      <c r="G10" s="212"/>
      <c r="H10" s="212"/>
      <c r="I10" s="213">
        <f t="shared" ref="I10:I30" si="2">SUM(B10:H10)</f>
        <v>0</v>
      </c>
      <c r="J10" s="212"/>
      <c r="K10" s="214">
        <f t="shared" si="1"/>
        <v>0</v>
      </c>
      <c r="L10" s="202"/>
      <c r="M10" s="58"/>
    </row>
    <row r="11" spans="1:13" s="203" customFormat="1" ht="15.75">
      <c r="A11" s="211" t="s">
        <v>154</v>
      </c>
      <c r="B11" s="212"/>
      <c r="C11" s="212"/>
      <c r="D11" s="212"/>
      <c r="E11" s="212"/>
      <c r="F11" s="212"/>
      <c r="G11" s="212"/>
      <c r="H11" s="212"/>
      <c r="I11" s="213">
        <f t="shared" si="2"/>
        <v>0</v>
      </c>
      <c r="J11" s="212"/>
      <c r="K11" s="214">
        <f t="shared" si="1"/>
        <v>0</v>
      </c>
      <c r="L11" s="202"/>
      <c r="M11" s="58"/>
    </row>
    <row r="12" spans="1:13" s="203" customFormat="1" ht="15.75" hidden="1" outlineLevel="1">
      <c r="A12" s="211" t="s">
        <v>155</v>
      </c>
      <c r="B12" s="212"/>
      <c r="C12" s="212"/>
      <c r="D12" s="212"/>
      <c r="E12" s="212"/>
      <c r="F12" s="212"/>
      <c r="G12" s="212"/>
      <c r="H12" s="212"/>
      <c r="I12" s="213">
        <f t="shared" si="2"/>
        <v>0</v>
      </c>
      <c r="J12" s="212"/>
      <c r="K12" s="214">
        <f t="shared" si="1"/>
        <v>0</v>
      </c>
      <c r="L12" s="202"/>
      <c r="M12" s="58"/>
    </row>
    <row r="13" spans="1:13" s="203" customFormat="1" ht="15.75" hidden="1" outlineLevel="2">
      <c r="A13" s="211" t="s">
        <v>156</v>
      </c>
      <c r="B13" s="212"/>
      <c r="C13" s="212"/>
      <c r="D13" s="212"/>
      <c r="E13" s="212"/>
      <c r="F13" s="212"/>
      <c r="G13" s="212"/>
      <c r="H13" s="212"/>
      <c r="I13" s="213">
        <f t="shared" si="2"/>
        <v>0</v>
      </c>
      <c r="J13" s="212"/>
      <c r="K13" s="214">
        <f t="shared" si="1"/>
        <v>0</v>
      </c>
      <c r="L13" s="202"/>
      <c r="M13" s="58"/>
    </row>
    <row r="14" spans="1:13" s="203" customFormat="1" ht="31.5" hidden="1" outlineLevel="1" collapsed="1">
      <c r="A14" s="211" t="s">
        <v>157</v>
      </c>
      <c r="B14" s="212"/>
      <c r="C14" s="212"/>
      <c r="D14" s="212"/>
      <c r="E14" s="212"/>
      <c r="F14" s="212"/>
      <c r="G14" s="212"/>
      <c r="H14" s="212"/>
      <c r="I14" s="213">
        <f t="shared" si="2"/>
        <v>0</v>
      </c>
      <c r="J14" s="212"/>
      <c r="K14" s="214">
        <f t="shared" si="1"/>
        <v>0</v>
      </c>
      <c r="L14" s="202"/>
      <c r="M14" s="58"/>
    </row>
    <row r="15" spans="1:13" s="203" customFormat="1" ht="15.75" hidden="1" outlineLevel="1">
      <c r="A15" s="211" t="s">
        <v>158</v>
      </c>
      <c r="B15" s="212"/>
      <c r="C15" s="212"/>
      <c r="D15" s="212"/>
      <c r="E15" s="212"/>
      <c r="F15" s="212"/>
      <c r="G15" s="212"/>
      <c r="H15" s="212"/>
      <c r="I15" s="213">
        <f t="shared" si="2"/>
        <v>0</v>
      </c>
      <c r="J15" s="212"/>
      <c r="K15" s="214">
        <f t="shared" si="1"/>
        <v>0</v>
      </c>
      <c r="L15" s="202"/>
      <c r="M15" s="58"/>
    </row>
    <row r="16" spans="1:13" s="203" customFormat="1" ht="15.75" hidden="1" outlineLevel="1">
      <c r="A16" s="211" t="s">
        <v>159</v>
      </c>
      <c r="B16" s="212"/>
      <c r="C16" s="212"/>
      <c r="D16" s="212"/>
      <c r="E16" s="212"/>
      <c r="F16" s="212"/>
      <c r="G16" s="212"/>
      <c r="H16" s="212"/>
      <c r="I16" s="213">
        <f t="shared" si="2"/>
        <v>0</v>
      </c>
      <c r="J16" s="212"/>
      <c r="K16" s="214">
        <f t="shared" si="1"/>
        <v>0</v>
      </c>
      <c r="L16" s="202"/>
      <c r="M16" s="58"/>
    </row>
    <row r="17" spans="1:13" s="203" customFormat="1" ht="15.75" hidden="1" outlineLevel="1">
      <c r="A17" s="211" t="s">
        <v>160</v>
      </c>
      <c r="B17" s="212"/>
      <c r="C17" s="212"/>
      <c r="D17" s="212"/>
      <c r="E17" s="212"/>
      <c r="F17" s="212"/>
      <c r="G17" s="212"/>
      <c r="H17" s="212"/>
      <c r="I17" s="213">
        <f t="shared" si="2"/>
        <v>0</v>
      </c>
      <c r="J17" s="212"/>
      <c r="K17" s="214">
        <f t="shared" si="1"/>
        <v>0</v>
      </c>
      <c r="L17" s="202"/>
      <c r="M17" s="58"/>
    </row>
    <row r="18" spans="1:13" s="203" customFormat="1" ht="15.75" collapsed="1">
      <c r="A18" s="211" t="s">
        <v>161</v>
      </c>
      <c r="B18" s="212"/>
      <c r="C18" s="212"/>
      <c r="D18" s="212"/>
      <c r="E18" s="212"/>
      <c r="F18" s="212"/>
      <c r="G18" s="212"/>
      <c r="H18" s="212"/>
      <c r="I18" s="213">
        <f t="shared" si="2"/>
        <v>0</v>
      </c>
      <c r="J18" s="212"/>
      <c r="K18" s="214">
        <f t="shared" si="1"/>
        <v>0</v>
      </c>
      <c r="L18" s="202"/>
      <c r="M18" s="58"/>
    </row>
    <row r="19" spans="1:13" s="203" customFormat="1" ht="31.5">
      <c r="A19" s="211" t="s">
        <v>162</v>
      </c>
      <c r="B19" s="212"/>
      <c r="C19" s="212"/>
      <c r="D19" s="212"/>
      <c r="E19" s="212">
        <v>-535462</v>
      </c>
      <c r="F19" s="212"/>
      <c r="G19" s="212"/>
      <c r="H19" s="212">
        <f>-E19</f>
        <v>535462</v>
      </c>
      <c r="I19" s="213">
        <f t="shared" si="2"/>
        <v>0</v>
      </c>
      <c r="J19" s="212"/>
      <c r="K19" s="214">
        <f t="shared" si="1"/>
        <v>0</v>
      </c>
      <c r="L19" s="202"/>
      <c r="M19" s="58"/>
    </row>
    <row r="20" spans="1:13" s="203" customFormat="1" ht="31.5" hidden="1" outlineLevel="1">
      <c r="A20" s="211" t="s">
        <v>163</v>
      </c>
      <c r="B20" s="212"/>
      <c r="C20" s="212"/>
      <c r="D20" s="212"/>
      <c r="E20" s="212"/>
      <c r="F20" s="212"/>
      <c r="G20" s="212"/>
      <c r="H20" s="212"/>
      <c r="I20" s="213">
        <f t="shared" si="2"/>
        <v>0</v>
      </c>
      <c r="J20" s="212"/>
      <c r="K20" s="214">
        <f t="shared" si="1"/>
        <v>0</v>
      </c>
      <c r="L20" s="202"/>
      <c r="M20" s="58"/>
    </row>
    <row r="21" spans="1:13" s="203" customFormat="1" ht="31.5" hidden="1" outlineLevel="1">
      <c r="A21" s="211" t="s">
        <v>164</v>
      </c>
      <c r="B21" s="212"/>
      <c r="C21" s="212"/>
      <c r="D21" s="212"/>
      <c r="E21" s="212"/>
      <c r="F21" s="212"/>
      <c r="G21" s="212"/>
      <c r="H21" s="212"/>
      <c r="I21" s="213">
        <f t="shared" si="2"/>
        <v>0</v>
      </c>
      <c r="J21" s="212"/>
      <c r="K21" s="214">
        <f t="shared" si="1"/>
        <v>0</v>
      </c>
      <c r="L21" s="202"/>
      <c r="M21" s="58"/>
    </row>
    <row r="22" spans="1:13" s="203" customFormat="1" ht="15.75" hidden="1" customHeight="1" outlineLevel="1">
      <c r="A22" s="211" t="s">
        <v>165</v>
      </c>
      <c r="B22" s="212"/>
      <c r="C22" s="212"/>
      <c r="D22" s="212"/>
      <c r="E22" s="212"/>
      <c r="F22" s="212"/>
      <c r="G22" s="212"/>
      <c r="H22" s="212"/>
      <c r="I22" s="213">
        <f t="shared" si="2"/>
        <v>0</v>
      </c>
      <c r="J22" s="212"/>
      <c r="K22" s="214">
        <f t="shared" si="1"/>
        <v>0</v>
      </c>
      <c r="L22" s="202"/>
      <c r="M22" s="58"/>
    </row>
    <row r="23" spans="1:13" s="203" customFormat="1" ht="15.75" hidden="1" outlineLevel="1">
      <c r="A23" s="211" t="s">
        <v>166</v>
      </c>
      <c r="B23" s="212"/>
      <c r="C23" s="212"/>
      <c r="D23" s="212"/>
      <c r="E23" s="212"/>
      <c r="F23" s="212"/>
      <c r="G23" s="212"/>
      <c r="H23" s="212"/>
      <c r="I23" s="213">
        <f t="shared" si="2"/>
        <v>0</v>
      </c>
      <c r="J23" s="212"/>
      <c r="K23" s="214">
        <f t="shared" si="1"/>
        <v>0</v>
      </c>
      <c r="L23" s="202"/>
      <c r="M23" s="58"/>
    </row>
    <row r="24" spans="1:13" s="203" customFormat="1" ht="15.75" collapsed="1">
      <c r="A24" s="211" t="s">
        <v>167</v>
      </c>
      <c r="B24" s="212"/>
      <c r="C24" s="212"/>
      <c r="D24" s="212"/>
      <c r="E24" s="212"/>
      <c r="F24" s="212"/>
      <c r="G24" s="212"/>
      <c r="H24" s="212"/>
      <c r="I24" s="213">
        <f t="shared" si="2"/>
        <v>0</v>
      </c>
      <c r="J24" s="212"/>
      <c r="K24" s="214">
        <f t="shared" si="1"/>
        <v>0</v>
      </c>
      <c r="L24" s="202"/>
      <c r="M24" s="58"/>
    </row>
    <row r="25" spans="1:13" s="203" customFormat="1" ht="16.5" hidden="1" customHeight="1" outlineLevel="1">
      <c r="A25" s="211" t="s">
        <v>168</v>
      </c>
      <c r="B25" s="212"/>
      <c r="C25" s="212"/>
      <c r="D25" s="212"/>
      <c r="E25" s="212"/>
      <c r="F25" s="212"/>
      <c r="G25" s="212"/>
      <c r="H25" s="212"/>
      <c r="I25" s="213">
        <f t="shared" si="2"/>
        <v>0</v>
      </c>
      <c r="J25" s="212"/>
      <c r="K25" s="214">
        <f t="shared" si="1"/>
        <v>0</v>
      </c>
      <c r="L25" s="202"/>
      <c r="M25" s="58"/>
    </row>
    <row r="26" spans="1:13" s="203" customFormat="1" ht="15.75" hidden="1" customHeight="1" outlineLevel="1">
      <c r="A26" s="211" t="s">
        <v>169</v>
      </c>
      <c r="B26" s="212"/>
      <c r="C26" s="212"/>
      <c r="D26" s="212"/>
      <c r="E26" s="212"/>
      <c r="F26" s="212"/>
      <c r="G26" s="212"/>
      <c r="H26" s="212"/>
      <c r="I26" s="213">
        <f t="shared" si="2"/>
        <v>0</v>
      </c>
      <c r="J26" s="212"/>
      <c r="K26" s="214">
        <f t="shared" si="1"/>
        <v>0</v>
      </c>
      <c r="L26" s="202"/>
      <c r="M26" s="58"/>
    </row>
    <row r="27" spans="1:13" s="203" customFormat="1" ht="15.75" collapsed="1">
      <c r="A27" s="211" t="s">
        <v>170</v>
      </c>
      <c r="B27" s="212"/>
      <c r="C27" s="212"/>
      <c r="D27" s="212"/>
      <c r="E27" s="212"/>
      <c r="F27" s="212"/>
      <c r="G27" s="212"/>
      <c r="H27" s="212">
        <f>-2554586+111723+2</f>
        <v>-2442861</v>
      </c>
      <c r="I27" s="213">
        <f t="shared" si="2"/>
        <v>-2442861</v>
      </c>
      <c r="J27" s="212"/>
      <c r="K27" s="214">
        <f t="shared" si="1"/>
        <v>-2442861</v>
      </c>
      <c r="L27" s="202"/>
      <c r="M27" s="58"/>
    </row>
    <row r="28" spans="1:13" s="203" customFormat="1" ht="31.5" hidden="1" outlineLevel="1">
      <c r="A28" s="211" t="s">
        <v>171</v>
      </c>
      <c r="B28" s="212"/>
      <c r="C28" s="212"/>
      <c r="D28" s="212"/>
      <c r="E28" s="212"/>
      <c r="F28" s="212"/>
      <c r="G28" s="212"/>
      <c r="H28" s="212"/>
      <c r="I28" s="213">
        <f t="shared" si="2"/>
        <v>0</v>
      </c>
      <c r="J28" s="212"/>
      <c r="K28" s="214">
        <f t="shared" si="1"/>
        <v>0</v>
      </c>
      <c r="L28" s="202"/>
      <c r="M28" s="58"/>
    </row>
    <row r="29" spans="1:13" s="203" customFormat="1" ht="15.75" collapsed="1">
      <c r="A29" s="211" t="s">
        <v>172</v>
      </c>
      <c r="B29" s="212"/>
      <c r="C29" s="212"/>
      <c r="D29" s="212"/>
      <c r="E29" s="212"/>
      <c r="F29" s="212"/>
      <c r="G29" s="212"/>
      <c r="H29" s="212">
        <f>Ф2!E35</f>
        <v>3037177</v>
      </c>
      <c r="I29" s="213">
        <f t="shared" si="2"/>
        <v>3037177</v>
      </c>
      <c r="J29" s="212"/>
      <c r="K29" s="214">
        <f t="shared" si="1"/>
        <v>3037177</v>
      </c>
      <c r="L29" s="202"/>
      <c r="M29" s="58"/>
    </row>
    <row r="30" spans="1:13" s="203" customFormat="1" ht="15.75">
      <c r="A30" s="211" t="s">
        <v>194</v>
      </c>
      <c r="B30" s="212"/>
      <c r="C30" s="212"/>
      <c r="D30" s="212"/>
      <c r="E30" s="212"/>
      <c r="F30" s="212"/>
      <c r="G30" s="212"/>
      <c r="H30" s="212"/>
      <c r="I30" s="213">
        <f t="shared" si="2"/>
        <v>0</v>
      </c>
      <c r="J30" s="212"/>
      <c r="K30" s="214">
        <f t="shared" si="1"/>
        <v>0</v>
      </c>
      <c r="L30" s="202"/>
      <c r="M30" s="58"/>
    </row>
    <row r="31" spans="1:13" s="203" customFormat="1" ht="16.5" thickBot="1">
      <c r="A31" s="215" t="s">
        <v>201</v>
      </c>
      <c r="B31" s="216">
        <f>SUM(B9:B30)</f>
        <v>16291512</v>
      </c>
      <c r="C31" s="216">
        <f>SUM(C9:C30)</f>
        <v>0</v>
      </c>
      <c r="D31" s="216">
        <f t="shared" ref="D31:K31" si="3">SUM(D9:D30)</f>
        <v>277168</v>
      </c>
      <c r="E31" s="216">
        <f t="shared" si="3"/>
        <v>20945287</v>
      </c>
      <c r="F31" s="216">
        <f t="shared" si="3"/>
        <v>0</v>
      </c>
      <c r="G31" s="216">
        <f t="shared" si="3"/>
        <v>0</v>
      </c>
      <c r="H31" s="216">
        <f t="shared" si="3"/>
        <v>19083864</v>
      </c>
      <c r="I31" s="208">
        <f>B31+D31+E31+H31</f>
        <v>56597831</v>
      </c>
      <c r="J31" s="217">
        <f t="shared" si="3"/>
        <v>0</v>
      </c>
      <c r="K31" s="218">
        <f t="shared" si="3"/>
        <v>56597831</v>
      </c>
      <c r="L31" s="219"/>
      <c r="M31" s="58">
        <f>K31-Ф1!C44</f>
        <v>0</v>
      </c>
    </row>
    <row r="32" spans="1:13" s="203" customFormat="1" ht="15.75">
      <c r="A32" s="220" t="s">
        <v>180</v>
      </c>
      <c r="B32" s="208">
        <v>16291512</v>
      </c>
      <c r="C32" s="208"/>
      <c r="D32" s="208">
        <v>277168</v>
      </c>
      <c r="E32" s="208">
        <v>23007668</v>
      </c>
      <c r="F32" s="208"/>
      <c r="G32" s="208"/>
      <c r="H32" s="208">
        <v>11541443</v>
      </c>
      <c r="I32" s="221">
        <f>SUM(B32:H32)</f>
        <v>51117791</v>
      </c>
      <c r="J32" s="222"/>
      <c r="K32" s="223">
        <f t="shared" ref="K32:K52" si="4">I32+J32</f>
        <v>51117791</v>
      </c>
      <c r="L32" s="202"/>
      <c r="M32" s="58"/>
    </row>
    <row r="33" spans="1:13" s="203" customFormat="1" ht="15.75">
      <c r="A33" s="211" t="s">
        <v>153</v>
      </c>
      <c r="B33" s="212"/>
      <c r="C33" s="212"/>
      <c r="D33" s="212"/>
      <c r="E33" s="212"/>
      <c r="F33" s="212"/>
      <c r="G33" s="212"/>
      <c r="H33" s="212"/>
      <c r="I33" s="213">
        <f t="shared" ref="I33:I52" si="5">SUM(B33:H33)</f>
        <v>0</v>
      </c>
      <c r="J33" s="212"/>
      <c r="K33" s="214">
        <f t="shared" si="4"/>
        <v>0</v>
      </c>
      <c r="L33" s="219"/>
      <c r="M33" s="58"/>
    </row>
    <row r="34" spans="1:13" s="203" customFormat="1" ht="31.5" hidden="1">
      <c r="A34" s="211" t="s">
        <v>174</v>
      </c>
      <c r="B34" s="212"/>
      <c r="C34" s="212"/>
      <c r="D34" s="212"/>
      <c r="E34" s="212"/>
      <c r="F34" s="212"/>
      <c r="G34" s="212"/>
      <c r="H34" s="212"/>
      <c r="I34" s="213">
        <f t="shared" si="5"/>
        <v>0</v>
      </c>
      <c r="J34" s="212"/>
      <c r="K34" s="214">
        <f t="shared" si="4"/>
        <v>0</v>
      </c>
      <c r="L34" s="202"/>
      <c r="M34" s="58"/>
    </row>
    <row r="35" spans="1:13" s="203" customFormat="1" ht="15.75" hidden="1">
      <c r="A35" s="211" t="s">
        <v>156</v>
      </c>
      <c r="B35" s="212"/>
      <c r="C35" s="212"/>
      <c r="D35" s="212"/>
      <c r="E35" s="212"/>
      <c r="F35" s="212"/>
      <c r="G35" s="212"/>
      <c r="H35" s="212"/>
      <c r="I35" s="213">
        <f t="shared" si="5"/>
        <v>0</v>
      </c>
      <c r="J35" s="212"/>
      <c r="K35" s="214">
        <f t="shared" si="4"/>
        <v>0</v>
      </c>
      <c r="L35" s="202"/>
      <c r="M35" s="58"/>
    </row>
    <row r="36" spans="1:13" s="203" customFormat="1" ht="15.75" hidden="1" customHeight="1">
      <c r="A36" s="211" t="s">
        <v>158</v>
      </c>
      <c r="B36" s="212"/>
      <c r="C36" s="212"/>
      <c r="D36" s="212"/>
      <c r="E36" s="212"/>
      <c r="F36" s="212"/>
      <c r="G36" s="212"/>
      <c r="H36" s="212"/>
      <c r="I36" s="213">
        <f t="shared" si="5"/>
        <v>0</v>
      </c>
      <c r="J36" s="212"/>
      <c r="K36" s="214">
        <f t="shared" si="4"/>
        <v>0</v>
      </c>
      <c r="L36" s="202"/>
      <c r="M36" s="58"/>
    </row>
    <row r="37" spans="1:13" s="203" customFormat="1" ht="15.75" hidden="1" customHeight="1">
      <c r="A37" s="211" t="s">
        <v>159</v>
      </c>
      <c r="B37" s="212"/>
      <c r="C37" s="212"/>
      <c r="D37" s="212"/>
      <c r="E37" s="212"/>
      <c r="F37" s="212"/>
      <c r="G37" s="212"/>
      <c r="H37" s="212"/>
      <c r="I37" s="213">
        <f t="shared" si="5"/>
        <v>0</v>
      </c>
      <c r="J37" s="212"/>
      <c r="K37" s="214">
        <f t="shared" si="4"/>
        <v>0</v>
      </c>
      <c r="L37" s="202"/>
      <c r="M37" s="58"/>
    </row>
    <row r="38" spans="1:13" s="203" customFormat="1" ht="15.75" hidden="1" customHeight="1">
      <c r="A38" s="211" t="s">
        <v>160</v>
      </c>
      <c r="B38" s="212"/>
      <c r="C38" s="212"/>
      <c r="D38" s="212"/>
      <c r="E38" s="212"/>
      <c r="F38" s="212"/>
      <c r="G38" s="212"/>
      <c r="H38" s="212"/>
      <c r="I38" s="213">
        <f t="shared" si="5"/>
        <v>0</v>
      </c>
      <c r="J38" s="212"/>
      <c r="K38" s="214">
        <f t="shared" si="4"/>
        <v>0</v>
      </c>
      <c r="L38" s="202"/>
      <c r="M38" s="58"/>
    </row>
    <row r="39" spans="1:13" s="203" customFormat="1" ht="33" hidden="1" customHeight="1">
      <c r="A39" s="211" t="s">
        <v>157</v>
      </c>
      <c r="B39" s="212"/>
      <c r="C39" s="212"/>
      <c r="D39" s="212"/>
      <c r="E39" s="212"/>
      <c r="F39" s="212"/>
      <c r="G39" s="212"/>
      <c r="H39" s="212"/>
      <c r="I39" s="213">
        <f t="shared" si="5"/>
        <v>0</v>
      </c>
      <c r="J39" s="212"/>
      <c r="K39" s="214">
        <f t="shared" si="4"/>
        <v>0</v>
      </c>
      <c r="L39" s="202"/>
      <c r="M39" s="58"/>
    </row>
    <row r="40" spans="1:13" s="203" customFormat="1" ht="33.75" customHeight="1">
      <c r="A40" s="211" t="s">
        <v>162</v>
      </c>
      <c r="B40" s="212"/>
      <c r="C40" s="212"/>
      <c r="D40" s="212"/>
      <c r="E40" s="212">
        <v>-1445498</v>
      </c>
      <c r="F40" s="212"/>
      <c r="G40" s="212"/>
      <c r="H40" s="212">
        <f>-E40</f>
        <v>1445498</v>
      </c>
      <c r="I40" s="213">
        <f t="shared" si="5"/>
        <v>0</v>
      </c>
      <c r="J40" s="212"/>
      <c r="K40" s="214">
        <f t="shared" si="4"/>
        <v>0</v>
      </c>
      <c r="L40" s="202"/>
      <c r="M40" s="58"/>
    </row>
    <row r="41" spans="1:13" s="203" customFormat="1" ht="15.75" hidden="1" customHeight="1">
      <c r="A41" s="211" t="s">
        <v>175</v>
      </c>
      <c r="B41" s="212"/>
      <c r="C41" s="212"/>
      <c r="D41" s="212"/>
      <c r="E41" s="212"/>
      <c r="F41" s="212"/>
      <c r="G41" s="212"/>
      <c r="H41" s="212"/>
      <c r="I41" s="213">
        <f t="shared" si="5"/>
        <v>0</v>
      </c>
      <c r="J41" s="212"/>
      <c r="K41" s="214">
        <f t="shared" si="4"/>
        <v>0</v>
      </c>
      <c r="L41" s="202"/>
      <c r="M41" s="58"/>
    </row>
    <row r="42" spans="1:13" s="203" customFormat="1" ht="31.5" hidden="1">
      <c r="A42" s="211" t="s">
        <v>163</v>
      </c>
      <c r="B42" s="212"/>
      <c r="C42" s="212"/>
      <c r="D42" s="212"/>
      <c r="E42" s="212"/>
      <c r="F42" s="212"/>
      <c r="G42" s="212"/>
      <c r="H42" s="212"/>
      <c r="I42" s="213">
        <f t="shared" si="5"/>
        <v>0</v>
      </c>
      <c r="J42" s="212"/>
      <c r="K42" s="214">
        <f t="shared" si="4"/>
        <v>0</v>
      </c>
      <c r="L42" s="202"/>
      <c r="M42" s="58"/>
    </row>
    <row r="43" spans="1:13" s="203" customFormat="1" ht="31.5" hidden="1">
      <c r="A43" s="211" t="s">
        <v>176</v>
      </c>
      <c r="B43" s="212"/>
      <c r="C43" s="212"/>
      <c r="D43" s="212"/>
      <c r="E43" s="212"/>
      <c r="F43" s="212"/>
      <c r="G43" s="212"/>
      <c r="H43" s="212"/>
      <c r="I43" s="213">
        <f t="shared" si="5"/>
        <v>0</v>
      </c>
      <c r="J43" s="212"/>
      <c r="K43" s="214">
        <f t="shared" si="4"/>
        <v>0</v>
      </c>
      <c r="L43" s="202"/>
      <c r="M43" s="58"/>
    </row>
    <row r="44" spans="1:13" s="203" customFormat="1" ht="15.75" hidden="1" customHeight="1">
      <c r="A44" s="211" t="s">
        <v>165</v>
      </c>
      <c r="B44" s="212"/>
      <c r="C44" s="212"/>
      <c r="D44" s="212"/>
      <c r="E44" s="212"/>
      <c r="F44" s="212"/>
      <c r="G44" s="212"/>
      <c r="H44" s="212"/>
      <c r="I44" s="213">
        <f t="shared" si="5"/>
        <v>0</v>
      </c>
      <c r="J44" s="212"/>
      <c r="K44" s="214">
        <f t="shared" si="4"/>
        <v>0</v>
      </c>
      <c r="L44" s="202"/>
      <c r="M44" s="58"/>
    </row>
    <row r="45" spans="1:13" s="203" customFormat="1" ht="15.75" hidden="1">
      <c r="A45" s="211" t="s">
        <v>166</v>
      </c>
      <c r="B45" s="212"/>
      <c r="C45" s="212"/>
      <c r="D45" s="212"/>
      <c r="E45" s="212"/>
      <c r="F45" s="212"/>
      <c r="G45" s="212"/>
      <c r="H45" s="212"/>
      <c r="I45" s="213">
        <f t="shared" si="5"/>
        <v>0</v>
      </c>
      <c r="J45" s="212"/>
      <c r="K45" s="214">
        <f t="shared" si="4"/>
        <v>0</v>
      </c>
      <c r="L45" s="202"/>
      <c r="M45" s="58"/>
    </row>
    <row r="46" spans="1:13" s="203" customFormat="1" ht="15.75" hidden="1">
      <c r="A46" s="211" t="s">
        <v>167</v>
      </c>
      <c r="B46" s="212"/>
      <c r="C46" s="212"/>
      <c r="D46" s="212"/>
      <c r="E46" s="212"/>
      <c r="F46" s="212"/>
      <c r="G46" s="212"/>
      <c r="H46" s="212"/>
      <c r="I46" s="213">
        <f t="shared" si="5"/>
        <v>0</v>
      </c>
      <c r="J46" s="212"/>
      <c r="K46" s="214">
        <f t="shared" si="4"/>
        <v>0</v>
      </c>
      <c r="L46" s="202"/>
      <c r="M46" s="58"/>
    </row>
    <row r="47" spans="1:13" s="203" customFormat="1" ht="15.75" hidden="1" customHeight="1">
      <c r="A47" s="224" t="s">
        <v>177</v>
      </c>
      <c r="B47" s="212"/>
      <c r="C47" s="212"/>
      <c r="D47" s="212"/>
      <c r="E47" s="212"/>
      <c r="F47" s="212"/>
      <c r="G47" s="212"/>
      <c r="H47" s="212"/>
      <c r="I47" s="213">
        <f t="shared" si="5"/>
        <v>0</v>
      </c>
      <c r="J47" s="212"/>
      <c r="K47" s="214">
        <f t="shared" si="4"/>
        <v>0</v>
      </c>
      <c r="L47" s="202"/>
      <c r="M47" s="58"/>
    </row>
    <row r="48" spans="1:13" s="203" customFormat="1" ht="15.75" hidden="1">
      <c r="A48" s="211" t="s">
        <v>178</v>
      </c>
      <c r="B48" s="212"/>
      <c r="C48" s="212"/>
      <c r="D48" s="212"/>
      <c r="E48" s="212"/>
      <c r="F48" s="212"/>
      <c r="G48" s="212"/>
      <c r="H48" s="212"/>
      <c r="I48" s="213">
        <f t="shared" si="5"/>
        <v>0</v>
      </c>
      <c r="J48" s="212"/>
      <c r="K48" s="214">
        <f t="shared" si="4"/>
        <v>0</v>
      </c>
      <c r="L48" s="202"/>
      <c r="M48" s="58"/>
    </row>
    <row r="49" spans="1:13" s="203" customFormat="1" ht="15.75">
      <c r="A49" s="211" t="s">
        <v>161</v>
      </c>
      <c r="B49" s="212"/>
      <c r="C49" s="212"/>
      <c r="D49" s="212"/>
      <c r="E49" s="212"/>
      <c r="F49" s="212"/>
      <c r="G49" s="212"/>
      <c r="H49" s="212"/>
      <c r="I49" s="213">
        <f t="shared" si="5"/>
        <v>0</v>
      </c>
      <c r="J49" s="212"/>
      <c r="K49" s="214">
        <f t="shared" si="4"/>
        <v>0</v>
      </c>
      <c r="L49" s="202"/>
      <c r="M49" s="58"/>
    </row>
    <row r="50" spans="1:13" s="203" customFormat="1" ht="15.75">
      <c r="A50" s="211" t="s">
        <v>170</v>
      </c>
      <c r="B50" s="212"/>
      <c r="C50" s="212"/>
      <c r="D50" s="212"/>
      <c r="E50" s="212"/>
      <c r="F50" s="212"/>
      <c r="G50" s="212"/>
      <c r="H50" s="212"/>
      <c r="I50" s="213">
        <f t="shared" si="5"/>
        <v>0</v>
      </c>
      <c r="J50" s="212"/>
      <c r="K50" s="214">
        <f t="shared" si="4"/>
        <v>0</v>
      </c>
      <c r="L50" s="202"/>
      <c r="M50" s="58"/>
    </row>
    <row r="51" spans="1:13" s="203" customFormat="1" ht="15.75">
      <c r="A51" s="211" t="str">
        <f>A29</f>
        <v>Прибыль (убыток) за период</v>
      </c>
      <c r="B51" s="212"/>
      <c r="C51" s="212"/>
      <c r="D51" s="212"/>
      <c r="E51" s="212"/>
      <c r="F51" s="212"/>
      <c r="G51" s="212"/>
      <c r="H51" s="212">
        <f>Ф2!G35</f>
        <v>3452948</v>
      </c>
      <c r="I51" s="213">
        <f t="shared" si="5"/>
        <v>3452948</v>
      </c>
      <c r="J51" s="212"/>
      <c r="K51" s="214">
        <f t="shared" si="4"/>
        <v>3452948</v>
      </c>
      <c r="L51" s="202"/>
      <c r="M51" s="58"/>
    </row>
    <row r="52" spans="1:13" s="203" customFormat="1" ht="15.75" hidden="1">
      <c r="A52" s="211" t="s">
        <v>173</v>
      </c>
      <c r="B52" s="212"/>
      <c r="C52" s="212"/>
      <c r="D52" s="212"/>
      <c r="E52" s="212"/>
      <c r="F52" s="212"/>
      <c r="G52" s="212"/>
      <c r="H52" s="212"/>
      <c r="I52" s="213">
        <f t="shared" si="5"/>
        <v>0</v>
      </c>
      <c r="J52" s="212"/>
      <c r="K52" s="214">
        <f t="shared" si="4"/>
        <v>0</v>
      </c>
      <c r="L52" s="202"/>
      <c r="M52" s="58"/>
    </row>
    <row r="53" spans="1:13" s="229" customFormat="1" ht="16.5" thickBot="1">
      <c r="A53" s="207" t="s">
        <v>202</v>
      </c>
      <c r="B53" s="216">
        <f>SUM(B32:B52)</f>
        <v>16291512</v>
      </c>
      <c r="C53" s="216"/>
      <c r="D53" s="216">
        <f t="shared" ref="D53:J53" si="6">SUM(D32:D52)</f>
        <v>277168</v>
      </c>
      <c r="E53" s="216">
        <f t="shared" si="6"/>
        <v>21562170</v>
      </c>
      <c r="F53" s="216">
        <f t="shared" si="6"/>
        <v>0</v>
      </c>
      <c r="G53" s="216">
        <f t="shared" si="6"/>
        <v>0</v>
      </c>
      <c r="H53" s="216">
        <f t="shared" si="6"/>
        <v>16439889</v>
      </c>
      <c r="I53" s="216">
        <f>SUM(I32:I52)</f>
        <v>54570739</v>
      </c>
      <c r="J53" s="216">
        <f t="shared" si="6"/>
        <v>0</v>
      </c>
      <c r="K53" s="226">
        <f>SUM(K32:K52)</f>
        <v>54570739</v>
      </c>
      <c r="L53" s="227"/>
      <c r="M53" s="228"/>
    </row>
    <row r="54" spans="1:13" s="229" customFormat="1" ht="15.75" hidden="1">
      <c r="A54" s="230"/>
      <c r="B54" s="231">
        <f>B53-B9</f>
        <v>0</v>
      </c>
      <c r="C54" s="231">
        <f t="shared" ref="C54:K54" si="7">C53-C9</f>
        <v>0</v>
      </c>
      <c r="D54" s="231">
        <f t="shared" si="7"/>
        <v>0</v>
      </c>
      <c r="E54" s="231">
        <f t="shared" si="7"/>
        <v>81421</v>
      </c>
      <c r="F54" s="231">
        <f t="shared" si="7"/>
        <v>0</v>
      </c>
      <c r="G54" s="231">
        <f t="shared" si="7"/>
        <v>0</v>
      </c>
      <c r="H54" s="231">
        <f t="shared" si="7"/>
        <v>-1514197</v>
      </c>
      <c r="I54" s="231">
        <f t="shared" si="7"/>
        <v>-1432776</v>
      </c>
      <c r="J54" s="231">
        <f t="shared" si="7"/>
        <v>0</v>
      </c>
      <c r="K54" s="231">
        <f t="shared" si="7"/>
        <v>-1432776</v>
      </c>
      <c r="L54" s="227"/>
      <c r="M54" s="228"/>
    </row>
    <row r="55" spans="1:13" s="229" customFormat="1" ht="15.75">
      <c r="A55" s="230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27"/>
      <c r="M55" s="228"/>
    </row>
    <row r="56" spans="1:13" s="229" customFormat="1" ht="15.75" hidden="1">
      <c r="A56" s="187"/>
      <c r="B56" s="187"/>
      <c r="D56" s="232"/>
      <c r="E56" s="196"/>
      <c r="F56" s="233"/>
      <c r="G56" s="233"/>
      <c r="H56" s="234"/>
      <c r="I56" s="235"/>
      <c r="J56" s="236"/>
      <c r="K56" s="237"/>
      <c r="L56" s="202"/>
      <c r="M56" s="228"/>
    </row>
    <row r="57" spans="1:13" s="229" customFormat="1" ht="15.75" customHeight="1">
      <c r="A57" s="282" t="str">
        <f>Ф3!A65</f>
        <v>Генеральный директор</v>
      </c>
      <c r="B57" s="282"/>
      <c r="C57" s="282"/>
      <c r="D57" s="282"/>
      <c r="E57" s="7"/>
      <c r="F57" s="10"/>
      <c r="G57" s="10"/>
      <c r="H57" s="238" t="s">
        <v>179</v>
      </c>
      <c r="I57" s="10" t="str">
        <f>Ф3!C65</f>
        <v>Ларичев Л.В.</v>
      </c>
      <c r="J57" s="234"/>
      <c r="K57" s="202"/>
      <c r="L57" s="227"/>
      <c r="M57" s="228"/>
    </row>
    <row r="58" spans="1:13" s="229" customFormat="1" ht="15.75">
      <c r="A58" s="250"/>
      <c r="B58" s="250"/>
      <c r="C58" s="250"/>
      <c r="D58" s="239"/>
      <c r="E58" s="196"/>
      <c r="F58" s="238"/>
      <c r="G58" s="238"/>
      <c r="H58" s="238"/>
      <c r="I58" s="238"/>
      <c r="J58" s="240"/>
      <c r="K58" s="240"/>
      <c r="L58" s="227"/>
      <c r="M58" s="228"/>
    </row>
    <row r="59" spans="1:13" s="229" customFormat="1" ht="15.75">
      <c r="A59" s="251"/>
      <c r="B59" s="251"/>
      <c r="C59" s="145"/>
      <c r="D59" s="239"/>
      <c r="E59" s="238"/>
      <c r="F59" s="238"/>
      <c r="G59" s="238"/>
      <c r="H59" s="238"/>
      <c r="I59" s="238"/>
      <c r="J59" s="241"/>
      <c r="K59" s="240"/>
      <c r="L59" s="227"/>
      <c r="M59" s="228"/>
    </row>
    <row r="60" spans="1:13" ht="15.75" customHeight="1">
      <c r="A60" s="282" t="s">
        <v>65</v>
      </c>
      <c r="B60" s="282"/>
      <c r="C60" s="282"/>
      <c r="D60" s="242"/>
      <c r="E60" s="10"/>
      <c r="F60" s="10"/>
      <c r="G60" s="10"/>
      <c r="H60" s="10" t="s">
        <v>179</v>
      </c>
      <c r="I60" s="10" t="s">
        <v>66</v>
      </c>
    </row>
    <row r="61" spans="1:13" ht="15.75">
      <c r="A61" s="251"/>
      <c r="B61" s="251"/>
      <c r="C61" s="251"/>
      <c r="D61" s="243"/>
    </row>
    <row r="62" spans="1:13">
      <c r="A62" s="68" t="s">
        <v>67</v>
      </c>
      <c r="B62" s="68"/>
    </row>
  </sheetData>
  <mergeCells count="6">
    <mergeCell ref="A60:C60"/>
    <mergeCell ref="A7:A8"/>
    <mergeCell ref="B7:I7"/>
    <mergeCell ref="J7:J8"/>
    <mergeCell ref="K7:K8"/>
    <mergeCell ref="A57:D57"/>
  </mergeCells>
  <pageMargins left="0.70866141732283472" right="0.70866141732283472" top="0.35433070866141736" bottom="0.35433070866141736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Ф1</vt:lpstr>
      <vt:lpstr>Ф2</vt:lpstr>
      <vt:lpstr>Ф3</vt:lpstr>
      <vt:lpstr>Ф4</vt:lpstr>
      <vt:lpstr>Ф4 вар 2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2017-11-13T07:34:50Z</cp:lastPrinted>
  <dcterms:created xsi:type="dcterms:W3CDTF">2015-11-19T03:34:18Z</dcterms:created>
  <dcterms:modified xsi:type="dcterms:W3CDTF">2017-11-13T07:36:38Z</dcterms:modified>
</cp:coreProperties>
</file>