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4\"/>
    </mc:Choice>
  </mc:AlternateContent>
  <xr:revisionPtr revIDLastSave="0" documentId="13_ncr:1_{47F67DEA-BD9C-4B98-8A79-BF956653C4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Ф2!$A$1:$F$50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E40" i="4"/>
  <c r="I52" i="4"/>
  <c r="C41" i="1" l="1"/>
  <c r="G21" i="1" l="1"/>
  <c r="G26" i="1"/>
  <c r="G20" i="1"/>
  <c r="E54" i="4" l="1"/>
  <c r="G60" i="1" l="1"/>
  <c r="G59" i="1"/>
  <c r="G62" i="1"/>
  <c r="G64" i="1"/>
  <c r="G63" i="1"/>
  <c r="G65" i="1"/>
  <c r="G66" i="1"/>
  <c r="G67" i="1"/>
  <c r="G61" i="1"/>
  <c r="G22" i="1"/>
  <c r="G23" i="1"/>
  <c r="G24" i="1"/>
  <c r="G25" i="1"/>
  <c r="G27" i="1"/>
  <c r="H40" i="4" l="1"/>
  <c r="H19" i="4"/>
  <c r="I19" i="4" s="1"/>
  <c r="K19" i="4" s="1"/>
  <c r="H54" i="4" l="1"/>
  <c r="F14" i="2"/>
  <c r="F19" i="2" s="1"/>
  <c r="F29" i="2" s="1"/>
  <c r="D88" i="1"/>
  <c r="C88" i="1"/>
  <c r="D56" i="1" l="1"/>
  <c r="D89" i="1" s="1"/>
  <c r="D42" i="1"/>
  <c r="D44" i="1" s="1"/>
  <c r="M9" i="4" s="1"/>
  <c r="D33" i="1"/>
  <c r="D29" i="1"/>
  <c r="D18" i="1"/>
  <c r="D31" i="1" l="1"/>
  <c r="D87" i="1" s="1"/>
  <c r="I51" i="4"/>
  <c r="K51" i="4" s="1"/>
  <c r="A9" i="4"/>
  <c r="C64" i="3" l="1"/>
  <c r="C52" i="3"/>
  <c r="D69" i="1" l="1"/>
  <c r="D90" i="1" s="1"/>
  <c r="D91" i="1" s="1"/>
  <c r="D92" i="1" s="1"/>
  <c r="D71" i="1" l="1"/>
  <c r="F31" i="2" l="1"/>
  <c r="F36" i="2" s="1"/>
  <c r="F55" i="2" l="1"/>
  <c r="B64" i="3"/>
  <c r="I41" i="4" l="1"/>
  <c r="K41" i="4" s="1"/>
  <c r="I42" i="4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89" i="1" s="1"/>
  <c r="C69" i="1"/>
  <c r="C90" i="1" s="1"/>
  <c r="A1" i="2"/>
  <c r="E14" i="2"/>
  <c r="E19" i="2" s="1"/>
  <c r="E29" i="2" s="1"/>
  <c r="A45" i="2"/>
  <c r="A71" i="3" s="1"/>
  <c r="A58" i="4" s="1"/>
  <c r="C71" i="3"/>
  <c r="I58" i="4" s="1"/>
  <c r="A1" i="3"/>
  <c r="A4" i="3"/>
  <c r="A5" i="3"/>
  <c r="B7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F54" i="4"/>
  <c r="G54" i="4"/>
  <c r="J54" i="4"/>
  <c r="J55" i="4" s="1"/>
  <c r="C55" i="4"/>
  <c r="K42" i="4" l="1"/>
  <c r="I54" i="4"/>
  <c r="G31" i="4"/>
  <c r="B78" i="3"/>
  <c r="K50" i="4"/>
  <c r="C9" i="3"/>
  <c r="C24" i="3" s="1"/>
  <c r="B9" i="3"/>
  <c r="E31" i="2"/>
  <c r="E36" i="2" s="1"/>
  <c r="C31" i="1"/>
  <c r="C87" i="1" s="1"/>
  <c r="C91" i="1" s="1"/>
  <c r="C92" i="1" s="1"/>
  <c r="B24" i="3" l="1"/>
  <c r="B37" i="3" s="1"/>
  <c r="B40" i="3" s="1"/>
  <c r="F31" i="4"/>
  <c r="E31" i="4"/>
  <c r="C37" i="3"/>
  <c r="C40" i="3" s="1"/>
  <c r="C65" i="3" s="1"/>
  <c r="C68" i="3" s="1"/>
  <c r="G55" i="4"/>
  <c r="F55" i="4"/>
  <c r="E55" i="4"/>
  <c r="E55" i="2"/>
  <c r="D82" i="1"/>
  <c r="E51" i="2" l="1"/>
  <c r="H31" i="4"/>
  <c r="B65" i="3"/>
  <c r="B68" i="3" s="1"/>
  <c r="B79" i="3" s="1"/>
  <c r="K52" i="4"/>
  <c r="I29" i="4"/>
  <c r="I31" i="4" s="1"/>
  <c r="K29" i="4" l="1"/>
  <c r="K32" i="4"/>
  <c r="K54" i="4" s="1"/>
  <c r="H55" i="4" l="1"/>
  <c r="C42" i="1" l="1"/>
  <c r="C44" i="1" s="1"/>
  <c r="C71" i="1" s="1"/>
  <c r="C82" i="1" s="1"/>
  <c r="K31" i="4"/>
  <c r="I55" i="4"/>
  <c r="M31" i="4" l="1"/>
  <c r="K55" i="4"/>
</calcChain>
</file>

<file path=xl/sharedStrings.xml><?xml version="1.0" encoding="utf-8"?>
<sst xmlns="http://schemas.openxmlformats.org/spreadsheetml/2006/main" count="259" uniqueCount="216">
  <si>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</si>
  <si>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</si>
  <si>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</si>
  <si>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</si>
  <si>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</si>
  <si>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</si>
  <si>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</si>
  <si>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</si>
  <si>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</si>
  <si>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</si>
  <si>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</si>
  <si>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</si>
  <si>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</si>
  <si>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</si>
  <si>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</si>
  <si>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</si>
  <si>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</si>
  <si>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</si>
  <si>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</si>
  <si>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</si>
  <si>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</si>
  <si>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</si>
  <si>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</si>
  <si>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</si>
  <si>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</si>
  <si>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</si>
  <si>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</si>
  <si>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</si>
  <si>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</si>
  <si>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</si>
  <si>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</si>
  <si>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</si>
  <si>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</si>
  <si>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</si>
  <si>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</si>
  <si>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</si>
  <si>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</si>
  <si>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</si>
  <si>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</si>
  <si>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</si>
  <si>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</si>
  <si>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</si>
  <si>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</si>
  <si>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</si>
  <si>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</si>
  <si>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</si>
  <si>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</si>
  <si>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</si>
  <si>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</si>
  <si>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</si>
  <si>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</si>
  <si>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</si>
  <si>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</si>
  <si>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</si>
  <si>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</si>
  <si>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</si>
  <si>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</si>
  <si>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</si>
  <si>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</si>
  <si>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</si>
  <si>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</si>
  <si>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</si>
  <si>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</si>
  <si>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</si>
  <si>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</si>
  <si>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</si>
  <si>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</si>
  <si>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</si>
  <si>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</si>
  <si>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</si>
  <si>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</si>
  <si>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</si>
  <si>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</si>
  <si>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</si>
  <si>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</si>
  <si>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</si>
  <si>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</si>
  <si>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</si>
  <si>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</si>
  <si>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</si>
  <si>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</si>
  <si>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</si>
  <si>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</si>
  <si>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</si>
  <si>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</si>
  <si>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</si>
  <si>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</si>
  <si>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</si>
  <si>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</si>
  <si>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</si>
  <si>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</si>
  <si>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</si>
  <si>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</si>
  <si>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</si>
  <si>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</si>
  <si>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</si>
  <si>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</si>
  <si>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</si>
  <si>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</si>
  <si>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</si>
  <si>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</si>
  <si>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</si>
  <si>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</si>
  <si>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</si>
  <si>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</si>
  <si>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</si>
  <si>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</si>
  <si>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</si>
  <si>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</si>
  <si>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</si>
  <si>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</si>
  <si>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</si>
  <si>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</si>
  <si>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</si>
  <si>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</si>
  <si>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</si>
  <si>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</si>
  <si>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</si>
  <si>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</si>
  <si>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</si>
  <si>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</si>
  <si>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</si>
  <si>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</si>
  <si>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</si>
  <si>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</si>
  <si>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</si>
  <si>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</si>
  <si>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</si>
  <si>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</si>
  <si>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</si>
  <si>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</si>
  <si>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</si>
  <si>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</si>
  <si>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</si>
  <si>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</si>
  <si>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</si>
  <si>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</si>
  <si>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</si>
  <si>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</si>
  <si>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</si>
  <si>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</si>
  <si>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</si>
  <si>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</si>
  <si>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</si>
  <si>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</si>
  <si>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</si>
  <si>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</si>
  <si>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</si>
  <si>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</si>
  <si>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</si>
  <si>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</si>
  <si>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</si>
  <si>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</si>
  <si>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</si>
  <si>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</si>
  <si>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</si>
  <si>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</si>
  <si>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</si>
  <si>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</si>
  <si>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</si>
  <si>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</si>
  <si>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</si>
  <si>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</si>
  <si>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</si>
  <si>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</si>
  <si>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</si>
  <si>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</si>
  <si>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</si>
  <si>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</si>
  <si>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</si>
  <si>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</si>
  <si>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</si>
  <si>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</si>
  <si>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</si>
  <si>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</si>
  <si>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</si>
  <si>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</si>
  <si>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</si>
  <si>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</si>
  <si>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</si>
  <si>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</si>
  <si>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</si>
  <si>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</si>
  <si>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</si>
  <si>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</si>
  <si>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</si>
  <si>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</si>
  <si>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</si>
  <si>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</si>
  <si>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</si>
  <si>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</si>
  <si>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</si>
  <si>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</si>
  <si>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</si>
  <si>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</si>
  <si>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</si>
  <si>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</si>
  <si>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</si>
  <si>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</si>
  <si>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</si>
  <si>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</si>
  <si>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</si>
  <si>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</si>
  <si>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</si>
  <si>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Погашение финансовой помощи</t>
  </si>
  <si>
    <t>Прибыль от операций с ТМЦ</t>
  </si>
  <si>
    <t>Сальдо на 31.12.22 г.</t>
  </si>
  <si>
    <t>Казановский А.А.</t>
  </si>
  <si>
    <t>Сальдо на 31.12.23 г.</t>
  </si>
  <si>
    <t>Убыток от обесценения основных средств</t>
  </si>
  <si>
    <t>Амортизация резерва переоценки основных средств</t>
  </si>
  <si>
    <t>по состоянию на 30 июня 2024 года</t>
  </si>
  <si>
    <t>за период, заканчивающийся 30 июня 2024 года</t>
  </si>
  <si>
    <t>6 мес 2024 г.</t>
  </si>
  <si>
    <t>6 мес 2023 г.</t>
  </si>
  <si>
    <t>Сальдо на 30.06.24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</si>
</sst>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5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-* #,##0_р_._-;\-* #,##0_р_._-;_-* &quot;-&quot;_р_._-;_-@_-"/>
    <numFmt numFmtId="223" formatCode="_-* #,##0.00&quot;р.&quot;_-;\-* #,##0.00&quot;р.&quot;_-;_-* &quot;-&quot;??&quot;р.&quot;_-;_-@_-"/>
    <numFmt numFmtId="224" formatCode="_-* #,##0.00_р_._-;\-* #,##0.00_р_._-;_-* &quot;-&quot;??_р_._-;_-@_-"/>
    <numFmt numFmtId="225" formatCode="_-* #,##0.00_т_._-;\-* #,##0.00_т_._-;_-* &quot;-&quot;??_т_._-;_-@_-"/>
    <numFmt numFmtId="226" formatCode="0%_);\(0%\)"/>
    <numFmt numFmtId="227" formatCode="#,##0.0"/>
    <numFmt numFmtId="228" formatCode="0.000"/>
    <numFmt numFmtId="229" formatCode="\60\4\7\:"/>
    <numFmt numFmtId="230" formatCode="_(* #,##0.0_);_(* \(#,##0.00\);_(* &quot;-&quot;??_);_(@_)"/>
    <numFmt numFmtId="231" formatCode="#,##0.000_);\(#,##0.000\)"/>
    <numFmt numFmtId="232" formatCode="&quot;$&quot;#,\);\(&quot;$&quot;#,##0\)"/>
    <numFmt numFmtId="233" formatCode="&quot;$&quot;#,\);\(&quot;$&quot;#,\)"/>
    <numFmt numFmtId="234" formatCode="&quot;$&quot;#,;\(&quot;$&quot;#,\)"/>
    <numFmt numFmtId="235" formatCode="0&quot;  &quot;"/>
    <numFmt numFmtId="236" formatCode="_-* #,##0\ _р_._-;\-* #,##0\ _р_._-;_-* &quot;-&quot;\ _р_._-;_-@_-"/>
    <numFmt numFmtId="237" formatCode="0.0_)"/>
    <numFmt numFmtId="238" formatCode="#,##0_);\(#,##0\);&quot;- &quot;;&quot;  &quot;@"/>
    <numFmt numFmtId="239" formatCode="&quot;error&quot;;&quot;error&quot;;&quot;OK&quot;;&quot;  &quot;@"/>
    <numFmt numFmtId="240" formatCode=";;&quot;zero&quot;;&quot;  &quot;@"/>
    <numFmt numFmtId="241" formatCode="dd\ mmm\ yyyy_);;;&quot;  &quot;@"/>
    <numFmt numFmtId="242" formatCode="#,##0.0000_);\(#,##0.0000\);&quot;- &quot;;&quot;  &quot;@"/>
    <numFmt numFmtId="243" formatCode="0_);\(0\)"/>
    <numFmt numFmtId="244" formatCode="#,##0______;;&quot;------------      &quot;"/>
    <numFmt numFmtId="245" formatCode="#,##0__\ \ \ \ "/>
    <numFmt numFmtId="246" formatCode="#,##0\т"/>
    <numFmt numFmtId="247" formatCode="_-* #,##0.00[$€-1]_-;\-* #,##0.00[$€-1]_-;_-* &quot;-&quot;??[$€-1]_-"/>
    <numFmt numFmtId="248" formatCode="#,##0\ \ "/>
    <numFmt numFmtId="249" formatCode="#,##0.0\ \ "/>
    <numFmt numFmtId="250" formatCode="#,##0\ \?;\-#,##0\ \?"/>
    <numFmt numFmtId="251" formatCode="#,##0\ \k\t"/>
    <numFmt numFmtId="252" formatCode="#,##0.00\ \?;\-#,##0.00\ \?"/>
    <numFmt numFmtId="253" formatCode="#,##0.000\ \ "/>
    <numFmt numFmtId="254" formatCode="#,##0.0\ \?;\-#,##0.0\ \?"/>
    <numFmt numFmtId="255" formatCode="\+#,##0\ \ ;\-#,##0\ \ ;0\ \ "/>
    <numFmt numFmtId="256" formatCode="\+#,##0.0\ \ ;\-#,##0.0\ \ ;0.0\ \ "/>
    <numFmt numFmtId="257" formatCode="\+#,##0.00\ \ ;\-#,##0.00\ \ ;0.00\ \ "/>
    <numFmt numFmtId="258" formatCode="#,##0.00\ \ "/>
    <numFmt numFmtId="259" formatCode="#,##0.0\ \x_);\(#,##0.0\ \x\)"/>
    <numFmt numFmtId="260" formatCode="[$-409]dddd\,\ mmmm\ dd\,\ yyyy"/>
    <numFmt numFmtId="261" formatCode="0.0_)\%;\(0.0\)\%;0.0_)\%;@_)_%"/>
    <numFmt numFmtId="262" formatCode="&quot;£&quot;_(#,##0.00_);&quot;£&quot;\(#,##0.00\)"/>
    <numFmt numFmtId="263" formatCode="&quot;£&quot;_(#,##0.00_);&quot;£&quot;\(#,##0.00\);&quot;£&quot;_(0.00_);@_)"/>
    <numFmt numFmtId="264" formatCode="_-* #,##0.000_-;\-* #,##0.000_-;_-* &quot;-&quot;_-;_-@_-"/>
    <numFmt numFmtId="265" formatCode="\€_(#,##0.00_);\€\(#,##0.00\);\€_(0.00_);@_)"/>
    <numFmt numFmtId="266" formatCode="#,##0.0_)\x;\(#,##0.0\)\x"/>
    <numFmt numFmtId="267" formatCode="#,##0_)\x;\(#,##0\)\x;0_)\x;@_)_x"/>
    <numFmt numFmtId="268" formatCode="0.0_)\%;\(0.0\)\%"/>
    <numFmt numFmtId="269" formatCode="_-* #,##0\ &quot;руб&quot;_-;\-* #,##0\ &quot;руб&quot;_-;_-* &quot;-&quot;\ &quot;руб&quot;_-;_-@_-"/>
    <numFmt numFmtId="270" formatCode="mmm\-yyyy"/>
    <numFmt numFmtId="271" formatCode="[$-409]d\-mmm\-yy;@"/>
    <numFmt numFmtId="272" formatCode="\$#,##0\ ;\(\$#,##0\)"/>
    <numFmt numFmtId="273" formatCode="#,##0.00_ ;[Red]\(#,##0.00\)\ "/>
    <numFmt numFmtId="274" formatCode="&quot;€&quot;#,##0.00;[Red]\-&quot;€&quot;#,##0.00"/>
    <numFmt numFmtId="275" formatCode="0.0,,_);\(0.0,,\);\-_0_)"/>
    <numFmt numFmtId="276" formatCode="0.0\ \x;&quot;NM &quot;"/>
    <numFmt numFmtId="277" formatCode="_ * #,##0.00_ ;_ * \-#,##0.00_ ;_ * &quot;-&quot;??_ ;_ @_ "/>
    <numFmt numFmtId="278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49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2" fontId="35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6" fontId="35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6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8" fontId="35" fillId="0" borderId="0" applyFont="0" applyFill="0" applyBorder="0" applyAlignment="0" applyProtection="0"/>
    <xf numFmtId="268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50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8" fontId="35" fillId="0" borderId="0" applyFont="0" applyBorder="0">
      <alignment horizontal="right"/>
    </xf>
    <xf numFmtId="166" fontId="35" fillId="0" borderId="0" applyFont="0" applyBorder="0">
      <alignment horizontal="right"/>
    </xf>
    <xf numFmtId="249" fontId="35" fillId="0" borderId="0" applyFont="0" applyBorder="0">
      <alignment horizontal="right"/>
    </xf>
    <xf numFmtId="168" fontId="35" fillId="0" borderId="0" applyFont="0" applyBorder="0">
      <alignment horizontal="right"/>
    </xf>
    <xf numFmtId="254" fontId="54" fillId="0" borderId="0" applyFont="0" applyBorder="0">
      <alignment horizontal="right"/>
    </xf>
    <xf numFmtId="258" fontId="35" fillId="0" borderId="0" applyFont="0" applyBorder="0">
      <alignment horizontal="right"/>
    </xf>
    <xf numFmtId="170" fontId="54" fillId="0" borderId="0" applyFont="0" applyFill="0" applyBorder="0"/>
    <xf numFmtId="269" fontId="36" fillId="0" borderId="0">
      <alignment horizontal="center"/>
    </xf>
    <xf numFmtId="269" fontId="36" fillId="0" borderId="0">
      <alignment horizontal="center"/>
    </xf>
    <xf numFmtId="252" fontId="54" fillId="0" borderId="0" applyFont="0" applyBorder="0">
      <alignment horizontal="right"/>
    </xf>
    <xf numFmtId="253" fontId="54" fillId="0" borderId="0" applyFont="0" applyFill="0" applyBorder="0"/>
    <xf numFmtId="4" fontId="3" fillId="0" borderId="52" applyBorder="0" applyProtection="0">
      <alignment horizontal="left" wrapText="1"/>
    </xf>
    <xf numFmtId="250" fontId="54" fillId="0" borderId="0" applyFont="0" applyBorder="0">
      <alignment horizontal="right"/>
    </xf>
    <xf numFmtId="248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53">
      <protection locked="0"/>
    </xf>
    <xf numFmtId="0" fontId="59" fillId="0" borderId="0">
      <alignment vertical="center"/>
    </xf>
    <xf numFmtId="0" fontId="60" fillId="28" borderId="53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54">
      <alignment horizontal="center"/>
    </xf>
    <xf numFmtId="230" fontId="66" fillId="0" borderId="0" applyFill="0" applyBorder="0" applyAlignment="0"/>
    <xf numFmtId="177" fontId="66" fillId="0" borderId="0" applyFill="0" applyBorder="0" applyAlignment="0"/>
    <xf numFmtId="228" fontId="66" fillId="0" borderId="0" applyFill="0" applyBorder="0" applyAlignment="0"/>
    <xf numFmtId="207" fontId="45" fillId="0" borderId="0" applyFill="0" applyBorder="0" applyAlignment="0"/>
    <xf numFmtId="231" fontId="45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0" fontId="67" fillId="33" borderId="55" applyNumberFormat="0" applyAlignment="0" applyProtection="0"/>
    <xf numFmtId="239" fontId="35" fillId="0" borderId="0" applyFont="0" applyFill="0" applyBorder="0" applyAlignment="0" applyProtection="0"/>
    <xf numFmtId="239" fontId="35" fillId="0" borderId="0" applyFont="0" applyFill="0" applyBorder="0" applyAlignment="0" applyProtection="0"/>
    <xf numFmtId="0" fontId="68" fillId="34" borderId="56" applyNumberFormat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30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4" fontId="36" fillId="0" borderId="0" applyFont="0" applyFill="0" applyBorder="0" applyAlignment="0" applyProtection="0"/>
    <xf numFmtId="224" fontId="36" fillId="0" borderId="0" applyFont="0" applyFill="0" applyBorder="0" applyAlignment="0" applyProtection="0"/>
    <xf numFmtId="277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3" fontId="70" fillId="0" borderId="57" applyNumberFormat="0" applyFill="0" applyBorder="0" applyAlignment="0" applyProtection="0"/>
    <xf numFmtId="270" fontId="71" fillId="0" borderId="0"/>
    <xf numFmtId="271" fontId="71" fillId="0" borderId="0"/>
    <xf numFmtId="260" fontId="71" fillId="0" borderId="0"/>
    <xf numFmtId="0" fontId="72" fillId="0" borderId="58">
      <alignment horizontal="left"/>
    </xf>
    <xf numFmtId="177" fontId="66" fillId="0" borderId="0" applyFont="0" applyFill="0" applyBorder="0" applyAlignment="0" applyProtection="0"/>
    <xf numFmtId="272" fontId="35" fillId="0" borderId="0" applyFont="0" applyFill="0" applyBorder="0" applyAlignment="0" applyProtection="0"/>
    <xf numFmtId="0" fontId="73" fillId="0" borderId="0"/>
    <xf numFmtId="0" fontId="73" fillId="0" borderId="1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59">
      <alignment vertical="center"/>
    </xf>
    <xf numFmtId="38" fontId="4" fillId="0" borderId="59">
      <alignment vertical="center"/>
    </xf>
    <xf numFmtId="238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5" fontId="54" fillId="0" borderId="0" applyFont="0" applyBorder="0">
      <alignment horizontal="right"/>
    </xf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247" fontId="35" fillId="0" borderId="0" applyFont="0" applyFill="0" applyBorder="0" applyAlignment="0" applyProtection="0"/>
    <xf numFmtId="247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2" fontId="79" fillId="0" borderId="0" applyAlignment="0" applyProtection="0"/>
    <xf numFmtId="164" fontId="79" fillId="36" borderId="0" applyAlignment="0" applyProtection="0"/>
    <xf numFmtId="222" fontId="79" fillId="36" borderId="0" applyAlignment="0" applyProtection="0"/>
    <xf numFmtId="238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2" fontId="84" fillId="0" borderId="0" applyAlignment="0"/>
    <xf numFmtId="164" fontId="84" fillId="36" borderId="0" applyAlignment="0"/>
    <xf numFmtId="222" fontId="84" fillId="36" borderId="0" applyAlignment="0"/>
    <xf numFmtId="0" fontId="85" fillId="0" borderId="60" applyNumberFormat="0" applyAlignment="0" applyProtection="0">
      <alignment horizontal="left" vertical="center"/>
    </xf>
    <xf numFmtId="0" fontId="85" fillId="0" borderId="61">
      <alignment horizontal="left" vertical="center"/>
    </xf>
    <xf numFmtId="14" fontId="86" fillId="37" borderId="62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7" fontId="98" fillId="0" borderId="0" applyNumberFormat="0"/>
    <xf numFmtId="0" fontId="35" fillId="0" borderId="0">
      <alignment horizontal="center"/>
    </xf>
    <xf numFmtId="2" fontId="99" fillId="0" borderId="0"/>
    <xf numFmtId="238" fontId="35" fillId="40" borderId="49" applyNumberFormat="0" applyFont="0" applyAlignment="0">
      <protection locked="0"/>
    </xf>
    <xf numFmtId="9" fontId="84" fillId="41" borderId="49" applyAlignment="0" applyProtection="0"/>
    <xf numFmtId="10" fontId="82" fillId="41" borderId="49" applyNumberFormat="0" applyBorder="0" applyAlignment="0" applyProtection="0"/>
    <xf numFmtId="238" fontId="35" fillId="40" borderId="49" applyNumberFormat="0" applyFont="0" applyAlignment="0">
      <protection locked="0"/>
    </xf>
    <xf numFmtId="238" fontId="35" fillId="40" borderId="49" applyNumberFormat="0" applyFont="0" applyAlignment="0">
      <protection locked="0"/>
    </xf>
    <xf numFmtId="238" fontId="35" fillId="40" borderId="49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49">
      <protection locked="0"/>
    </xf>
    <xf numFmtId="227" fontId="103" fillId="42" borderId="49">
      <alignment horizontal="left"/>
      <protection locked="0"/>
    </xf>
    <xf numFmtId="273" fontId="103" fillId="42" borderId="49">
      <protection locked="0"/>
    </xf>
    <xf numFmtId="0" fontId="103" fillId="42" borderId="49">
      <alignment horizontal="center"/>
      <protection locked="0"/>
    </xf>
    <xf numFmtId="274" fontId="35" fillId="0" borderId="64" applyFont="0" applyFill="0" applyBorder="0" applyAlignment="0" applyProtection="0"/>
    <xf numFmtId="274" fontId="35" fillId="0" borderId="64" applyFont="0" applyFill="0" applyBorder="0" applyAlignment="0" applyProtection="0"/>
    <xf numFmtId="251" fontId="35" fillId="0" borderId="0" applyFont="0" applyBorder="0">
      <alignment horizontal="right"/>
    </xf>
    <xf numFmtId="0" fontId="104" fillId="43" borderId="1"/>
    <xf numFmtId="0" fontId="105" fillId="28" borderId="65"/>
    <xf numFmtId="243" fontId="54" fillId="0" borderId="0" applyFill="0" applyBorder="0" applyAlignment="0" applyProtection="0"/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0" fontId="106" fillId="0" borderId="66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5" fontId="99" fillId="0" borderId="0"/>
    <xf numFmtId="245" fontId="108" fillId="0" borderId="49">
      <alignment horizontal="right"/>
      <protection locked="0"/>
    </xf>
    <xf numFmtId="276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64"/>
    <xf numFmtId="235" fontId="36" fillId="0" borderId="0"/>
    <xf numFmtId="235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67" applyNumberFormat="0" applyFill="0" applyBorder="0" applyAlignment="0" applyProtection="0"/>
    <xf numFmtId="0" fontId="113" fillId="0" borderId="0"/>
    <xf numFmtId="0" fontId="114" fillId="33" borderId="68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6" fontId="35" fillId="0" borderId="0" applyFont="0" applyFill="0" applyBorder="0" applyAlignment="0" applyProtection="0"/>
    <xf numFmtId="231" fontId="45" fillId="0" borderId="0" applyFont="0" applyFill="0" applyBorder="0" applyAlignment="0" applyProtection="0"/>
    <xf numFmtId="229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244" fontId="118" fillId="0" borderId="69" applyBorder="0">
      <alignment horizontal="right"/>
      <protection locked="0"/>
    </xf>
    <xf numFmtId="3" fontId="119" fillId="0" borderId="64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0" applyFill="0" applyBorder="0" applyProtection="0">
      <alignment horizontal="left" vertical="top"/>
    </xf>
    <xf numFmtId="0" fontId="69" fillId="0" borderId="71"/>
    <xf numFmtId="49" fontId="74" fillId="0" borderId="0" applyFill="0" applyBorder="0" applyAlignment="0"/>
    <xf numFmtId="233" fontId="45" fillId="0" borderId="0" applyFill="0" applyBorder="0" applyAlignment="0"/>
    <xf numFmtId="234" fontId="45" fillId="0" borderId="0" applyFill="0" applyBorder="0" applyAlignment="0"/>
    <xf numFmtId="0" fontId="127" fillId="0" borderId="0" applyFill="0" applyBorder="0" applyProtection="0">
      <alignment horizontal="left" vertical="top"/>
    </xf>
    <xf numFmtId="259" fontId="35" fillId="0" borderId="0" applyFont="0" applyFill="0" applyBorder="0" applyAlignment="0" applyProtection="0"/>
    <xf numFmtId="243" fontId="86" fillId="0" borderId="0" applyNumberFormat="0" applyFill="0" applyBorder="0" applyProtection="0">
      <alignment vertical="top"/>
    </xf>
    <xf numFmtId="0" fontId="128" fillId="45" borderId="0"/>
    <xf numFmtId="238" fontId="129" fillId="0" borderId="0" applyNumberFormat="0" applyFill="0" applyBorder="0" applyAlignment="0" applyProtection="0"/>
    <xf numFmtId="0" fontId="35" fillId="0" borderId="72" applyNumberFormat="0" applyFont="0" applyFill="0" applyAlignment="0" applyProtection="0"/>
    <xf numFmtId="0" fontId="104" fillId="0" borderId="73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55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68" applyNumberFormat="0" applyAlignment="0" applyProtection="0"/>
    <xf numFmtId="0" fontId="132" fillId="48" borderId="55" applyNumberFormat="0" applyAlignment="0" applyProtection="0"/>
    <xf numFmtId="222" fontId="27" fillId="0" borderId="49" applyAlignment="0">
      <alignment horizontal="left" vertical="center"/>
    </xf>
    <xf numFmtId="222" fontId="27" fillId="0" borderId="49" applyAlignment="0">
      <alignment horizontal="left" vertical="center"/>
    </xf>
    <xf numFmtId="0" fontId="133" fillId="0" borderId="74" applyNumberFormat="0" applyFill="0" applyAlignment="0" applyProtection="0"/>
    <xf numFmtId="0" fontId="134" fillId="0" borderId="75" applyNumberFormat="0" applyFill="0" applyAlignment="0" applyProtection="0"/>
    <xf numFmtId="0" fontId="135" fillId="0" borderId="7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77" applyNumberFormat="0" applyFill="0" applyAlignment="0" applyProtection="0"/>
    <xf numFmtId="0" fontId="35" fillId="0" borderId="0"/>
    <xf numFmtId="0" fontId="137" fillId="34" borderId="56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78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79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6" fontId="126" fillId="0" borderId="0"/>
    <xf numFmtId="246" fontId="126" fillId="0" borderId="0"/>
    <xf numFmtId="3" fontId="144" fillId="0" borderId="65" applyFont="0" applyBorder="0">
      <alignment horizontal="right"/>
      <protection locked="0"/>
    </xf>
    <xf numFmtId="236" fontId="145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0" applyNumberFormat="0">
      <alignment horizontal="right" wrapText="1"/>
    </xf>
    <xf numFmtId="0" fontId="36" fillId="40" borderId="60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8" fontId="35" fillId="40" borderId="49" applyNumberFormat="0" applyFont="0" applyAlignment="0">
      <protection locked="0"/>
    </xf>
    <xf numFmtId="243" fontId="86" fillId="0" borderId="0" applyNumberFormat="0" applyFill="0" applyBorder="0" applyProtection="0">
      <alignment vertical="top"/>
    </xf>
    <xf numFmtId="225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63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00" fontId="22" fillId="0" borderId="0" xfId="1478" applyNumberFormat="1" applyFont="1"/>
    <xf numFmtId="200" fontId="17" fillId="0" borderId="8" xfId="1478" applyNumberFormat="1" applyFont="1" applyBorder="1" applyAlignment="1">
      <alignment horizontal="center" vertical="top"/>
    </xf>
    <xf numFmtId="200" fontId="2" fillId="0" borderId="8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200" fontId="21" fillId="0" borderId="1" xfId="1478" applyNumberFormat="1" applyFont="1" applyBorder="1" applyAlignment="1">
      <alignment horizontal="right" wrapText="1"/>
    </xf>
    <xf numFmtId="200" fontId="21" fillId="0" borderId="0" xfId="1478" applyNumberFormat="1" applyFont="1"/>
    <xf numFmtId="49" fontId="16" fillId="0" borderId="12" xfId="1478" applyNumberFormat="1" applyFont="1" applyBorder="1" applyAlignment="1">
      <alignment horizontal="center" vertical="center" wrapText="1"/>
    </xf>
    <xf numFmtId="200" fontId="2" fillId="0" borderId="12" xfId="1478" applyNumberFormat="1" applyFont="1" applyBorder="1" applyAlignment="1">
      <alignment horizontal="right" wrapText="1"/>
    </xf>
    <xf numFmtId="200" fontId="16" fillId="0" borderId="13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center" vertical="center"/>
    </xf>
    <xf numFmtId="200" fontId="2" fillId="0" borderId="0" xfId="1478" applyNumberFormat="1" applyFont="1" applyAlignment="1">
      <alignment horizontal="right" wrapText="1"/>
    </xf>
    <xf numFmtId="200" fontId="17" fillId="0" borderId="8" xfId="1478" applyNumberFormat="1" applyFont="1" applyBorder="1" applyAlignment="1">
      <alignment horizontal="center" vertical="center"/>
    </xf>
    <xf numFmtId="49" fontId="16" fillId="0" borderId="1" xfId="1478" applyNumberFormat="1" applyFont="1" applyBorder="1" applyAlignment="1">
      <alignment horizontal="center" vertical="center" wrapText="1"/>
    </xf>
    <xf numFmtId="200" fontId="17" fillId="0" borderId="1" xfId="1478" applyNumberFormat="1" applyFont="1" applyBorder="1" applyAlignment="1">
      <alignment horizontal="center" vertical="center"/>
    </xf>
    <xf numFmtId="49" fontId="16" fillId="0" borderId="12" xfId="1478" applyNumberFormat="1" applyFont="1" applyBorder="1" applyAlignment="1">
      <alignment horizontal="center" wrapText="1"/>
    </xf>
    <xf numFmtId="200" fontId="21" fillId="0" borderId="12" xfId="1478" applyNumberFormat="1" applyFont="1" applyBorder="1" applyAlignment="1">
      <alignment horizontal="right" wrapText="1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4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0" fontId="27" fillId="0" borderId="0" xfId="1478" applyFont="1" applyAlignment="1">
      <alignment horizontal="center"/>
    </xf>
    <xf numFmtId="49" fontId="2" fillId="0" borderId="0" xfId="1478" applyNumberFormat="1" applyFont="1" applyAlignment="1">
      <alignment horizontal="center" vertical="center" wrapText="1"/>
    </xf>
    <xf numFmtId="0" fontId="2" fillId="0" borderId="8" xfId="1478" applyFont="1" applyBorder="1" applyAlignment="1">
      <alignment horizontal="center" vertical="center"/>
    </xf>
    <xf numFmtId="200" fontId="21" fillId="0" borderId="8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1" xfId="1478" applyNumberFormat="1" applyFont="1" applyBorder="1" applyAlignment="1">
      <alignment horizontal="right" wrapText="1"/>
    </xf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/>
    <xf numFmtId="0" fontId="21" fillId="0" borderId="1" xfId="1478" applyFont="1" applyBorder="1" applyAlignment="1">
      <alignment horizontal="center" vertical="center"/>
    </xf>
    <xf numFmtId="200" fontId="21" fillId="0" borderId="1" xfId="1478" applyNumberFormat="1" applyFont="1" applyBorder="1"/>
    <xf numFmtId="200" fontId="21" fillId="0" borderId="1" xfId="1478" applyNumberFormat="1" applyFont="1" applyBorder="1" applyAlignment="1">
      <alignment wrapText="1"/>
    </xf>
    <xf numFmtId="0" fontId="2" fillId="0" borderId="8" xfId="1478" applyFont="1" applyBorder="1" applyAlignment="1">
      <alignment horizontal="center" vertical="center" wrapText="1"/>
    </xf>
    <xf numFmtId="200" fontId="2" fillId="0" borderId="9" xfId="1478" applyNumberFormat="1" applyFont="1" applyBorder="1" applyAlignment="1">
      <alignment horizontal="right" wrapText="1"/>
    </xf>
    <xf numFmtId="0" fontId="2" fillId="0" borderId="16" xfId="1478" applyFont="1" applyBorder="1" applyAlignment="1">
      <alignment horizontal="center" vertical="center" wrapText="1"/>
    </xf>
    <xf numFmtId="200" fontId="2" fillId="0" borderId="16" xfId="1478" applyNumberFormat="1" applyFont="1" applyBorder="1" applyAlignment="1">
      <alignment horizontal="right" wrapText="1"/>
    </xf>
    <xf numFmtId="200" fontId="2" fillId="0" borderId="17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4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0" fontId="17" fillId="0" borderId="0" xfId="1478" applyFont="1" applyAlignment="1">
      <alignment horizontal="center" vertical="center" wrapText="1"/>
    </xf>
    <xf numFmtId="200" fontId="21" fillId="0" borderId="14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200" fontId="2" fillId="0" borderId="18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" fillId="0" borderId="1" xfId="1478" applyNumberFormat="1" applyFont="1" applyBorder="1" applyAlignment="1">
      <alignment horizontal="left" wrapText="1"/>
    </xf>
    <xf numFmtId="200" fontId="21" fillId="0" borderId="16" xfId="1478" applyNumberFormat="1" applyFont="1" applyBorder="1" applyAlignment="1">
      <alignment wrapText="1"/>
    </xf>
    <xf numFmtId="200" fontId="2" fillId="0" borderId="1" xfId="1478" applyNumberFormat="1" applyFont="1" applyBorder="1" applyAlignment="1">
      <alignment horizontal="left"/>
    </xf>
    <xf numFmtId="200" fontId="2" fillId="0" borderId="19" xfId="1478" applyNumberFormat="1" applyFont="1" applyBorder="1" applyAlignment="1">
      <alignment horizontal="left"/>
    </xf>
    <xf numFmtId="0" fontId="2" fillId="0" borderId="14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6" xfId="1478" applyNumberFormat="1" applyFont="1" applyBorder="1" applyAlignment="1">
      <alignment horizontal="center" vertical="center" wrapText="1"/>
    </xf>
    <xf numFmtId="0" fontId="16" fillId="0" borderId="16" xfId="1478" applyFont="1" applyBorder="1" applyAlignment="1">
      <alignment horizontal="center" vertical="center" wrapText="1"/>
    </xf>
    <xf numFmtId="49" fontId="17" fillId="0" borderId="16" xfId="1478" applyNumberFormat="1" applyFont="1" applyBorder="1" applyAlignment="1">
      <alignment horizontal="center" vertical="center" wrapText="1"/>
    </xf>
    <xf numFmtId="200" fontId="17" fillId="0" borderId="8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6" xfId="1478" applyNumberFormat="1" applyFont="1" applyBorder="1"/>
    <xf numFmtId="200" fontId="17" fillId="0" borderId="12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18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27" xfId="1478" applyNumberFormat="1" applyFont="1" applyBorder="1"/>
    <xf numFmtId="200" fontId="17" fillId="0" borderId="28" xfId="1478" applyNumberFormat="1" applyFont="1" applyBorder="1"/>
    <xf numFmtId="0" fontId="16" fillId="0" borderId="29" xfId="1478" applyFont="1" applyBorder="1" applyAlignment="1">
      <alignment wrapText="1"/>
    </xf>
    <xf numFmtId="200" fontId="17" fillId="0" borderId="30" xfId="1478" applyNumberFormat="1" applyFont="1" applyBorder="1"/>
    <xf numFmtId="200" fontId="17" fillId="0" borderId="32" xfId="1478" applyNumberFormat="1" applyFont="1" applyBorder="1"/>
    <xf numFmtId="200" fontId="17" fillId="0" borderId="34" xfId="1478" applyNumberFormat="1" applyFont="1" applyBorder="1"/>
    <xf numFmtId="0" fontId="16" fillId="0" borderId="29" xfId="1478" applyFont="1" applyBorder="1" applyAlignment="1">
      <alignment horizontal="left" vertical="center"/>
    </xf>
    <xf numFmtId="1" fontId="17" fillId="0" borderId="35" xfId="1478" applyNumberFormat="1" applyFont="1" applyBorder="1"/>
    <xf numFmtId="200" fontId="17" fillId="0" borderId="36" xfId="1478" applyNumberFormat="1" applyFont="1" applyBorder="1"/>
    <xf numFmtId="200" fontId="17" fillId="0" borderId="37" xfId="1478" applyNumberFormat="1" applyFont="1" applyBorder="1"/>
    <xf numFmtId="200" fontId="2" fillId="0" borderId="20" xfId="1478" applyNumberFormat="1" applyFont="1" applyBorder="1"/>
    <xf numFmtId="200" fontId="17" fillId="0" borderId="21" xfId="1478" applyNumberFormat="1" applyFont="1" applyBorder="1" applyAlignment="1">
      <alignment horizontal="center"/>
    </xf>
    <xf numFmtId="200" fontId="17" fillId="0" borderId="38" xfId="1478" applyNumberFormat="1" applyFont="1" applyBorder="1" applyAlignment="1">
      <alignment horizontal="center" vertical="center"/>
    </xf>
    <xf numFmtId="221" fontId="21" fillId="0" borderId="23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/>
    </xf>
    <xf numFmtId="49" fontId="16" fillId="0" borderId="29" xfId="1478" applyNumberFormat="1" applyFont="1" applyBorder="1" applyAlignment="1">
      <alignment horizontal="left" wrapText="1" indent="2"/>
    </xf>
    <xf numFmtId="200" fontId="17" fillId="0" borderId="29" xfId="1478" applyNumberFormat="1" applyFont="1" applyBorder="1" applyAlignment="1">
      <alignment horizontal="left" wrapText="1" indent="1"/>
    </xf>
    <xf numFmtId="200" fontId="17" fillId="0" borderId="29" xfId="1478" applyNumberFormat="1" applyFont="1" applyBorder="1" applyAlignment="1">
      <alignment horizontal="left" indent="2"/>
    </xf>
    <xf numFmtId="200" fontId="17" fillId="0" borderId="29" xfId="1478" applyNumberFormat="1" applyFont="1" applyBorder="1" applyAlignment="1">
      <alignment horizontal="left"/>
    </xf>
    <xf numFmtId="200" fontId="21" fillId="0" borderId="30" xfId="1478" applyNumberFormat="1" applyFont="1" applyBorder="1" applyAlignment="1">
      <alignment horizontal="right" wrapText="1"/>
    </xf>
    <xf numFmtId="49" fontId="16" fillId="0" borderId="31" xfId="1478" applyNumberFormat="1" applyFont="1" applyBorder="1" applyAlignment="1">
      <alignment horizontal="left" wrapText="1" indent="2"/>
    </xf>
    <xf numFmtId="220" fontId="21" fillId="0" borderId="32" xfId="1478" applyNumberFormat="1" applyFont="1" applyBorder="1" applyAlignment="1">
      <alignment horizontal="right" wrapText="1"/>
    </xf>
    <xf numFmtId="200" fontId="17" fillId="0" borderId="39" xfId="1478" applyNumberFormat="1" applyFont="1" applyBorder="1" applyAlignment="1">
      <alignment horizontal="left"/>
    </xf>
    <xf numFmtId="200" fontId="17" fillId="0" borderId="40" xfId="1478" applyNumberFormat="1" applyFont="1" applyBorder="1" applyAlignment="1">
      <alignment horizontal="center"/>
    </xf>
    <xf numFmtId="200" fontId="21" fillId="0" borderId="41" xfId="1478" applyNumberFormat="1" applyFont="1" applyBorder="1" applyAlignment="1">
      <alignment horizontal="right" wrapText="1"/>
    </xf>
    <xf numFmtId="200" fontId="21" fillId="0" borderId="42" xfId="1478" applyNumberFormat="1" applyFont="1" applyBorder="1" applyAlignment="1">
      <alignment horizontal="right" wrapText="1"/>
    </xf>
    <xf numFmtId="200" fontId="21" fillId="0" borderId="43" xfId="1478" applyNumberFormat="1" applyFont="1" applyBorder="1" applyAlignment="1">
      <alignment horizontal="left"/>
    </xf>
    <xf numFmtId="0" fontId="21" fillId="0" borderId="44" xfId="1478" applyFont="1" applyBorder="1" applyAlignment="1">
      <alignment horizontal="left" wrapText="1"/>
    </xf>
    <xf numFmtId="200" fontId="2" fillId="0" borderId="22" xfId="1478" applyNumberFormat="1" applyFont="1" applyBorder="1" applyAlignment="1">
      <alignment horizontal="left"/>
    </xf>
    <xf numFmtId="0" fontId="2" fillId="0" borderId="29" xfId="1478" applyFont="1" applyBorder="1" applyAlignment="1">
      <alignment horizontal="left" wrapText="1" indent="2"/>
    </xf>
    <xf numFmtId="0" fontId="21" fillId="0" borderId="29" xfId="1478" applyFont="1" applyBorder="1" applyAlignment="1">
      <alignment horizontal="left" wrapText="1"/>
    </xf>
    <xf numFmtId="0" fontId="21" fillId="0" borderId="46" xfId="1478" applyFont="1" applyBorder="1" applyAlignment="1">
      <alignment wrapText="1"/>
    </xf>
    <xf numFmtId="200" fontId="21" fillId="0" borderId="36" xfId="1478" applyNumberFormat="1" applyFont="1" applyBorder="1" applyAlignment="1">
      <alignment horizontal="left"/>
    </xf>
    <xf numFmtId="200" fontId="2" fillId="0" borderId="22" xfId="1478" applyNumberFormat="1" applyFont="1" applyBorder="1" applyAlignment="1">
      <alignment horizontal="right" wrapText="1"/>
    </xf>
    <xf numFmtId="200" fontId="2" fillId="0" borderId="45" xfId="1478" applyNumberFormat="1" applyFont="1" applyBorder="1" applyAlignment="1">
      <alignment horizontal="right"/>
    </xf>
    <xf numFmtId="200" fontId="21" fillId="0" borderId="30" xfId="1478" applyNumberFormat="1" applyFont="1" applyBorder="1" applyAlignment="1">
      <alignment horizontal="left" wrapText="1"/>
    </xf>
    <xf numFmtId="0" fontId="21" fillId="0" borderId="47" xfId="1478" applyFont="1" applyBorder="1" applyAlignment="1">
      <alignment horizontal="left" wrapText="1"/>
    </xf>
    <xf numFmtId="0" fontId="21" fillId="0" borderId="33" xfId="1478" applyFont="1" applyBorder="1" applyAlignment="1">
      <alignment horizontal="left" wrapText="1"/>
    </xf>
    <xf numFmtId="0" fontId="21" fillId="0" borderId="46" xfId="1478" applyFont="1" applyBorder="1" applyAlignment="1">
      <alignment horizontal="left" wrapText="1"/>
    </xf>
    <xf numFmtId="200" fontId="21" fillId="0" borderId="36" xfId="1478" applyNumberFormat="1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46" xfId="1478" applyNumberFormat="1" applyFont="1" applyBorder="1"/>
    <xf numFmtId="200" fontId="2" fillId="12" borderId="1" xfId="1478" applyNumberFormat="1" applyFont="1" applyFill="1" applyBorder="1" applyAlignment="1">
      <alignment horizontal="right" wrapText="1"/>
    </xf>
    <xf numFmtId="200" fontId="21" fillId="12" borderId="1" xfId="1478" applyNumberFormat="1" applyFont="1" applyFill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200" fontId="16" fillId="12" borderId="1" xfId="1478" applyNumberFormat="1" applyFont="1" applyFill="1" applyBorder="1"/>
    <xf numFmtId="200" fontId="17" fillId="12" borderId="16" xfId="1478" applyNumberFormat="1" applyFont="1" applyFill="1" applyBorder="1"/>
    <xf numFmtId="200" fontId="17" fillId="12" borderId="48" xfId="1478" applyNumberFormat="1" applyFont="1" applyFill="1" applyBorder="1"/>
    <xf numFmtId="200" fontId="16" fillId="12" borderId="8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0" fontId="21" fillId="0" borderId="80" xfId="1478" applyFont="1" applyBorder="1" applyAlignment="1">
      <alignment horizontal="center" vertical="top"/>
    </xf>
    <xf numFmtId="49" fontId="21" fillId="0" borderId="81" xfId="1478" applyNumberFormat="1" applyFont="1" applyBorder="1" applyAlignment="1">
      <alignment horizontal="center" vertical="top" wrapText="1"/>
    </xf>
    <xf numFmtId="49" fontId="21" fillId="0" borderId="82" xfId="1478" applyNumberFormat="1" applyFont="1" applyBorder="1" applyAlignment="1">
      <alignment horizontal="center" vertical="top" wrapText="1"/>
    </xf>
    <xf numFmtId="200" fontId="2" fillId="12" borderId="30" xfId="1478" applyNumberFormat="1" applyFont="1" applyFill="1" applyBorder="1" applyAlignment="1">
      <alignment horizontal="left" wrapText="1"/>
    </xf>
    <xf numFmtId="200" fontId="21" fillId="0" borderId="30" xfId="1478" applyNumberFormat="1" applyFont="1" applyBorder="1" applyAlignment="1">
      <alignment wrapText="1"/>
    </xf>
    <xf numFmtId="200" fontId="2" fillId="0" borderId="30" xfId="1478" applyNumberFormat="1" applyFont="1" applyBorder="1" applyAlignment="1">
      <alignment horizontal="left" wrapText="1"/>
    </xf>
    <xf numFmtId="200" fontId="21" fillId="0" borderId="83" xfId="1478" applyNumberFormat="1" applyFont="1" applyBorder="1" applyAlignment="1">
      <alignment wrapText="1"/>
    </xf>
    <xf numFmtId="200" fontId="2" fillId="0" borderId="34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left"/>
    </xf>
    <xf numFmtId="200" fontId="21" fillId="0" borderId="37" xfId="1478" applyNumberFormat="1" applyFont="1" applyBorder="1" applyAlignment="1">
      <alignment horizontal="left" wrapText="1"/>
    </xf>
    <xf numFmtId="200" fontId="2" fillId="0" borderId="45" xfId="1478" applyNumberFormat="1" applyFont="1" applyBorder="1" applyAlignment="1">
      <alignment horizontal="left"/>
    </xf>
    <xf numFmtId="200" fontId="21" fillId="0" borderId="30" xfId="1478" applyNumberFormat="1" applyFont="1" applyBorder="1"/>
    <xf numFmtId="200" fontId="21" fillId="0" borderId="37" xfId="1478" applyNumberFormat="1" applyFont="1" applyBorder="1" applyAlignment="1">
      <alignment horizontal="left"/>
    </xf>
    <xf numFmtId="0" fontId="21" fillId="0" borderId="84" xfId="1478" applyFont="1" applyBorder="1" applyAlignment="1">
      <alignment horizontal="left" wrapText="1"/>
    </xf>
    <xf numFmtId="200" fontId="21" fillId="0" borderId="85" xfId="1478" applyNumberFormat="1" applyFont="1" applyBorder="1" applyAlignment="1">
      <alignment horizontal="left"/>
    </xf>
    <xf numFmtId="0" fontId="2" fillId="0" borderId="86" xfId="1478" applyFont="1" applyBorder="1" applyAlignment="1">
      <alignment horizontal="left" wrapText="1"/>
    </xf>
    <xf numFmtId="200" fontId="2" fillId="0" borderId="87" xfId="1478" applyNumberFormat="1" applyFont="1" applyBorder="1" applyAlignment="1">
      <alignment horizontal="left"/>
    </xf>
    <xf numFmtId="0" fontId="21" fillId="0" borderId="39" xfId="1478" applyFont="1" applyBorder="1" applyAlignment="1">
      <alignment horizontal="left" wrapText="1"/>
    </xf>
    <xf numFmtId="200" fontId="21" fillId="0" borderId="41" xfId="1478" applyNumberFormat="1" applyFont="1" applyBorder="1" applyAlignment="1">
      <alignment horizontal="left"/>
    </xf>
    <xf numFmtId="200" fontId="21" fillId="0" borderId="42" xfId="1478" applyNumberFormat="1" applyFont="1" applyBorder="1" applyAlignment="1">
      <alignment horizontal="left"/>
    </xf>
    <xf numFmtId="200" fontId="17" fillId="0" borderId="38" xfId="1478" applyNumberFormat="1" applyFont="1" applyBorder="1" applyAlignment="1">
      <alignment horizontal="center"/>
    </xf>
    <xf numFmtId="221" fontId="21" fillId="0" borderId="24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 vertical="top"/>
    </xf>
    <xf numFmtId="220" fontId="2" fillId="0" borderId="28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right" wrapText="1"/>
    </xf>
    <xf numFmtId="200" fontId="2" fillId="12" borderId="30" xfId="1478" applyNumberFormat="1" applyFont="1" applyFill="1" applyBorder="1" applyAlignment="1">
      <alignment horizontal="right" wrapText="1"/>
    </xf>
    <xf numFmtId="200" fontId="2" fillId="0" borderId="32" xfId="1478" applyNumberFormat="1" applyFont="1" applyBorder="1" applyAlignment="1">
      <alignment horizontal="right" wrapText="1"/>
    </xf>
    <xf numFmtId="200" fontId="17" fillId="0" borderId="40" xfId="1478" applyNumberFormat="1" applyFont="1" applyBorder="1" applyAlignment="1">
      <alignment horizontal="center" vertical="center"/>
    </xf>
    <xf numFmtId="200" fontId="21" fillId="0" borderId="88" xfId="1478" applyNumberFormat="1" applyFont="1" applyBorder="1" applyAlignment="1">
      <alignment horizontal="right" wrapText="1"/>
    </xf>
    <xf numFmtId="200" fontId="2" fillId="0" borderId="28" xfId="1478" applyNumberFormat="1" applyFont="1" applyBorder="1" applyAlignment="1">
      <alignment horizontal="right" wrapText="1"/>
    </xf>
    <xf numFmtId="200" fontId="21" fillId="12" borderId="30" xfId="1478" applyNumberFormat="1" applyFont="1" applyFill="1" applyBorder="1" applyAlignment="1">
      <alignment horizontal="right" wrapText="1"/>
    </xf>
    <xf numFmtId="49" fontId="21" fillId="0" borderId="23" xfId="1478" applyNumberFormat="1" applyFont="1" applyBorder="1" applyAlignment="1">
      <alignment horizontal="center" vertical="center" wrapText="1"/>
    </xf>
    <xf numFmtId="49" fontId="21" fillId="0" borderId="24" xfId="1478" applyNumberFormat="1" applyFont="1" applyBorder="1" applyAlignment="1">
      <alignment horizontal="center" vertical="center" wrapText="1"/>
    </xf>
    <xf numFmtId="200" fontId="21" fillId="0" borderId="28" xfId="1478" applyNumberFormat="1" applyFont="1" applyBorder="1" applyAlignment="1">
      <alignment horizontal="right" wrapText="1"/>
    </xf>
    <xf numFmtId="0" fontId="21" fillId="0" borderId="29" xfId="1478" applyFont="1" applyBorder="1"/>
    <xf numFmtId="200" fontId="21" fillId="0" borderId="30" xfId="1478" applyNumberFormat="1" applyFont="1" applyBorder="1" applyAlignment="1">
      <alignment horizontal="left" vertical="center" wrapText="1"/>
    </xf>
    <xf numFmtId="0" fontId="21" fillId="0" borderId="46" xfId="1478" applyFont="1" applyBorder="1"/>
    <xf numFmtId="0" fontId="21" fillId="0" borderId="36" xfId="1478" applyFont="1" applyBorder="1" applyAlignment="1">
      <alignment wrapText="1"/>
    </xf>
    <xf numFmtId="0" fontId="21" fillId="0" borderId="36" xfId="1478" applyFont="1" applyBorder="1" applyAlignment="1">
      <alignment horizontal="center" wrapText="1"/>
    </xf>
    <xf numFmtId="0" fontId="21" fillId="0" borderId="36" xfId="1478" applyFont="1" applyBorder="1" applyAlignment="1">
      <alignment horizontal="center" vertical="center" wrapText="1"/>
    </xf>
    <xf numFmtId="200" fontId="21" fillId="0" borderId="36" xfId="1478" applyNumberFormat="1" applyFont="1" applyBorder="1" applyAlignment="1">
      <alignment horizontal="right" wrapText="1"/>
    </xf>
    <xf numFmtId="200" fontId="21" fillId="0" borderId="37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vertical="center" wrapText="1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29" xfId="1478" applyFont="1" applyBorder="1" applyAlignment="1">
      <alignment horizontal="left" wrapText="1" indent="2"/>
    </xf>
    <xf numFmtId="0" fontId="2" fillId="0" borderId="10" xfId="1478" applyFont="1" applyBorder="1" applyAlignment="1">
      <alignment horizontal="left" wrapText="1" indent="2"/>
    </xf>
    <xf numFmtId="49" fontId="21" fillId="0" borderId="21" xfId="1478" applyNumberFormat="1" applyFont="1" applyBorder="1" applyAlignment="1">
      <alignment horizontal="center" vertical="center" wrapText="1"/>
    </xf>
    <xf numFmtId="49" fontId="21" fillId="0" borderId="89" xfId="1478" applyNumberFormat="1" applyFont="1" applyBorder="1" applyAlignment="1">
      <alignment horizontal="center" vertical="center" wrapText="1"/>
    </xf>
    <xf numFmtId="0" fontId="21" fillId="0" borderId="27" xfId="1478" applyFont="1" applyBorder="1" applyAlignment="1">
      <alignment horizontal="left"/>
    </xf>
    <xf numFmtId="0" fontId="21" fillId="0" borderId="7" xfId="1478" applyFont="1" applyBorder="1" applyAlignment="1">
      <alignment horizontal="left"/>
    </xf>
    <xf numFmtId="0" fontId="21" fillId="0" borderId="29" xfId="1478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0" fontId="21" fillId="0" borderId="29" xfId="1478" applyFont="1" applyBorder="1" applyAlignment="1">
      <alignment horizontal="left"/>
    </xf>
    <xf numFmtId="0" fontId="21" fillId="0" borderId="10" xfId="1478" applyFont="1" applyBorder="1" applyAlignment="1">
      <alignment horizontal="left"/>
    </xf>
    <xf numFmtId="0" fontId="16" fillId="0" borderId="29" xfId="1478" applyFont="1" applyBorder="1" applyAlignment="1">
      <alignment horizontal="left" wrapText="1" indent="2"/>
    </xf>
    <xf numFmtId="0" fontId="16" fillId="0" borderId="10" xfId="1478" applyFont="1" applyBorder="1" applyAlignment="1">
      <alignment horizontal="left" wrapText="1" indent="2"/>
    </xf>
    <xf numFmtId="0" fontId="2" fillId="0" borderId="29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4" fillId="0" borderId="0" xfId="1478" applyFont="1" applyAlignment="1">
      <alignment horizontal="left" vertical="center" wrapText="1"/>
    </xf>
    <xf numFmtId="0" fontId="2" fillId="0" borderId="7" xfId="1478" applyFont="1" applyBorder="1" applyAlignment="1">
      <alignment horizontal="left" wrapText="1" indent="1"/>
    </xf>
    <xf numFmtId="0" fontId="2" fillId="0" borderId="15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17" fillId="0" borderId="21" xfId="1478" applyFont="1" applyBorder="1" applyAlignment="1">
      <alignment horizontal="center" vertical="center" wrapText="1"/>
    </xf>
    <xf numFmtId="0" fontId="17" fillId="0" borderId="25" xfId="1478" applyFont="1" applyBorder="1" applyAlignment="1">
      <alignment horizontal="center" vertical="center" wrapText="1"/>
    </xf>
    <xf numFmtId="3" fontId="17" fillId="0" borderId="22" xfId="1478" applyNumberFormat="1" applyFont="1" applyBorder="1" applyAlignment="1">
      <alignment horizontal="center" vertical="center" wrapText="1"/>
    </xf>
    <xf numFmtId="0" fontId="17" fillId="0" borderId="23" xfId="1478" applyFont="1" applyBorder="1" applyAlignment="1">
      <alignment horizontal="center" vertical="center" wrapText="1"/>
    </xf>
    <xf numFmtId="0" fontId="17" fillId="0" borderId="6" xfId="1478" applyFont="1" applyBorder="1" applyAlignment="1">
      <alignment horizontal="center" vertical="center" wrapText="1"/>
    </xf>
    <xf numFmtId="0" fontId="17" fillId="0" borderId="24" xfId="1478" applyFont="1" applyBorder="1" applyAlignment="1">
      <alignment horizontal="center" vertical="center" wrapText="1"/>
    </xf>
    <xf numFmtId="0" fontId="17" fillId="0" borderId="26" xfId="1478" applyFont="1" applyBorder="1" applyAlignment="1">
      <alignment horizontal="center" vertical="center" wrapText="1"/>
    </xf>
    <xf numFmtId="0" fontId="2" fillId="0" borderId="12" xfId="1478" applyFont="1" applyBorder="1" applyAlignment="1">
      <alignment horizontal="center" vertical="center" wrapText="1"/>
    </xf>
    <xf numFmtId="0" fontId="2" fillId="0" borderId="8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960664</xdr:colOff>
      <xdr:row>0</xdr:row>
      <xdr:rowOff>0</xdr:rowOff>
    </xdr:from>
    <xdr:to>
      <xdr:col>4</xdr:col>
      <xdr:colOff>48985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2054678" cy="963386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42808</xdr:colOff>
      <xdr:row>0</xdr:row>
      <xdr:rowOff>95250</xdr:rowOff>
    </xdr:from>
    <xdr:to>
      <xdr:col>5</xdr:col>
      <xdr:colOff>1369245</xdr:colOff>
      <xdr:row>3</xdr:row>
      <xdr:rowOff>96321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1825" y="95250"/>
          <a:ext cx="1326437" cy="66461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galieva-gr\&#1060;&#1080;&#1085;&#1054;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7\E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  <sheetName val="Мес. отчет ТЭП Русс-Июнь'23"/>
      <sheetName val="Мес. отчет ТЭП Русс-Май'23"/>
      <sheetName val="Sheet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4">
          <cell r="A4" t="str">
            <v>РАСШИФРОВКА</v>
          </cell>
        </row>
      </sheetData>
      <sheetData sheetId="75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>
        <row r="32">
          <cell r="C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92"/>
  <sheetViews>
    <sheetView showGridLines="0" topLeftCell="A18" zoomScale="70" zoomScaleNormal="70" zoomScaleSheetLayoutView="100" workbookViewId="0">
      <selection activeCell="M21" sqref="M21"/>
    </sheetView>
  </sheetViews>
  <sheetFormatPr defaultRowHeight="15.75" outlineLevelRow="1"/>
  <cols>
    <col min="1" max="1" width="66.7109375" style="1" customWidth="1"/>
    <col min="2" max="2" width="8.85546875" style="2" bestFit="1" customWidth="1"/>
    <col min="3" max="3" width="22.140625" style="3" customWidth="1"/>
    <col min="4" max="4" width="22.140625" style="4" customWidth="1"/>
    <col min="5" max="5" width="7.42578125" style="3" customWidth="1"/>
    <col min="6" max="6" width="9.140625" style="3"/>
    <col min="7" max="7" width="16.140625" style="3" hidden="1" customWidth="1"/>
    <col min="8" max="16384" width="9.140625" style="3"/>
  </cols>
  <sheetData>
    <row r="1" spans="1:4">
      <c r="A1" s="5" t="s">
        <v>0</v>
      </c>
      <c r="B1" s="6"/>
      <c r="C1" s="7"/>
      <c r="D1" s="8"/>
    </row>
    <row r="2" spans="1:4">
      <c r="A2" s="5"/>
      <c r="B2" s="6"/>
    </row>
    <row r="3" spans="1:4" ht="15.75" customHeight="1">
      <c r="A3" s="5" t="s">
        <v>1</v>
      </c>
      <c r="B3" s="6"/>
      <c r="C3" s="9"/>
      <c r="D3" s="10"/>
    </row>
    <row r="4" spans="1:4" ht="17.25" customHeight="1">
      <c r="A4" s="5" t="s">
        <v>211</v>
      </c>
      <c r="B4" s="6"/>
      <c r="C4" s="9"/>
      <c r="D4" s="10"/>
    </row>
    <row r="5" spans="1:4" ht="16.5" thickBot="1">
      <c r="A5" s="11" t="s">
        <v>2</v>
      </c>
      <c r="B5" s="12"/>
      <c r="C5" s="13"/>
      <c r="D5" s="14"/>
    </row>
    <row r="6" spans="1:4" ht="16.5" thickBot="1">
      <c r="A6" s="15"/>
      <c r="B6" s="16"/>
      <c r="C6" s="9"/>
      <c r="D6" s="10"/>
    </row>
    <row r="7" spans="1:4" s="17" customFormat="1" ht="16.5" thickBot="1">
      <c r="A7" s="141" t="s">
        <v>3</v>
      </c>
      <c r="B7" s="207" t="s">
        <v>4</v>
      </c>
      <c r="C7" s="143">
        <v>45473</v>
      </c>
      <c r="D7" s="208">
        <v>45291</v>
      </c>
    </row>
    <row r="8" spans="1:4">
      <c r="A8" s="209" t="s">
        <v>5</v>
      </c>
      <c r="B8" s="18"/>
      <c r="C8" s="19"/>
      <c r="D8" s="210"/>
    </row>
    <row r="9" spans="1:4">
      <c r="A9" s="145" t="s">
        <v>6</v>
      </c>
      <c r="B9" s="20">
        <v>1</v>
      </c>
      <c r="C9" s="21">
        <v>107001015</v>
      </c>
      <c r="D9" s="211">
        <v>108846000</v>
      </c>
    </row>
    <row r="10" spans="1:4" hidden="1" outlineLevel="1">
      <c r="A10" s="145" t="s">
        <v>7</v>
      </c>
      <c r="B10" s="20"/>
      <c r="C10" s="21"/>
      <c r="D10" s="211"/>
    </row>
    <row r="11" spans="1:4" collapsed="1">
      <c r="A11" s="145" t="s">
        <v>8</v>
      </c>
      <c r="B11" s="20"/>
      <c r="C11" s="21">
        <v>218346</v>
      </c>
      <c r="D11" s="211">
        <v>228311</v>
      </c>
    </row>
    <row r="12" spans="1:4" outlineLevel="1">
      <c r="A12" s="145" t="s">
        <v>173</v>
      </c>
      <c r="B12" s="20"/>
      <c r="C12" s="21">
        <v>676284</v>
      </c>
      <c r="D12" s="211">
        <v>676284</v>
      </c>
    </row>
    <row r="13" spans="1:4">
      <c r="A13" s="145" t="s">
        <v>198</v>
      </c>
      <c r="B13" s="20">
        <v>2</v>
      </c>
      <c r="C13" s="21">
        <v>4664359</v>
      </c>
      <c r="D13" s="211">
        <v>4028177</v>
      </c>
    </row>
    <row r="14" spans="1:4">
      <c r="A14" s="145" t="s">
        <v>167</v>
      </c>
      <c r="B14" s="20"/>
      <c r="C14" s="21">
        <v>3266</v>
      </c>
      <c r="D14" s="211">
        <v>3266</v>
      </c>
    </row>
    <row r="15" spans="1:4" ht="16.5" hidden="1" customHeight="1" outlineLevel="1">
      <c r="A15" s="145" t="s">
        <v>10</v>
      </c>
      <c r="B15" s="22"/>
      <c r="C15" s="21">
        <v>0</v>
      </c>
      <c r="D15" s="211">
        <v>0</v>
      </c>
    </row>
    <row r="16" spans="1:4" ht="14.25" customHeight="1" collapsed="1">
      <c r="A16" s="145" t="s">
        <v>174</v>
      </c>
      <c r="B16" s="20">
        <v>3</v>
      </c>
      <c r="C16" s="21">
        <v>0</v>
      </c>
      <c r="D16" s="211">
        <v>0</v>
      </c>
    </row>
    <row r="17" spans="1:7" ht="15.75" hidden="1" customHeight="1" outlineLevel="1">
      <c r="A17" s="145" t="s">
        <v>12</v>
      </c>
      <c r="B17" s="20"/>
      <c r="C17" s="21"/>
      <c r="D17" s="211"/>
    </row>
    <row r="18" spans="1:7" s="25" customFormat="1" collapsed="1">
      <c r="A18" s="147" t="s">
        <v>13</v>
      </c>
      <c r="B18" s="23"/>
      <c r="C18" s="24">
        <f>SUM(C9:C17)</f>
        <v>112563270</v>
      </c>
      <c r="D18" s="149">
        <f>SUM(D9:D17)</f>
        <v>113782038</v>
      </c>
    </row>
    <row r="19" spans="1:7">
      <c r="A19" s="148" t="s">
        <v>14</v>
      </c>
      <c r="B19" s="23"/>
      <c r="C19" s="21"/>
      <c r="D19" s="211"/>
    </row>
    <row r="20" spans="1:7">
      <c r="A20" s="145" t="s">
        <v>15</v>
      </c>
      <c r="B20" s="20">
        <v>4</v>
      </c>
      <c r="C20" s="21">
        <v>2501556</v>
      </c>
      <c r="D20" s="212">
        <v>2573295</v>
      </c>
      <c r="G20" s="3">
        <f>D20-C20</f>
        <v>71739</v>
      </c>
    </row>
    <row r="21" spans="1:7">
      <c r="A21" s="145" t="s">
        <v>16</v>
      </c>
      <c r="B21" s="20">
        <v>5</v>
      </c>
      <c r="C21" s="21">
        <v>7941396</v>
      </c>
      <c r="D21" s="212">
        <v>4341407</v>
      </c>
      <c r="G21" s="3">
        <f>D21-C21</f>
        <v>-3599989</v>
      </c>
    </row>
    <row r="22" spans="1:7">
      <c r="A22" s="145" t="s">
        <v>17</v>
      </c>
      <c r="B22" s="20">
        <v>6</v>
      </c>
      <c r="C22" s="21">
        <v>1264906</v>
      </c>
      <c r="D22" s="212">
        <v>547947</v>
      </c>
      <c r="G22" s="3">
        <f>D22-C22</f>
        <v>-716959</v>
      </c>
    </row>
    <row r="23" spans="1:7" ht="16.5" customHeight="1">
      <c r="A23" s="145" t="s">
        <v>18</v>
      </c>
      <c r="B23" s="20"/>
      <c r="C23" s="177">
        <v>345305</v>
      </c>
      <c r="D23" s="212">
        <v>272062</v>
      </c>
      <c r="G23" s="3">
        <f>D23-C23</f>
        <v>-73243</v>
      </c>
    </row>
    <row r="24" spans="1:7">
      <c r="A24" s="145" t="s">
        <v>166</v>
      </c>
      <c r="B24" s="20">
        <v>7</v>
      </c>
      <c r="C24" s="177">
        <v>780780</v>
      </c>
      <c r="D24" s="212">
        <v>776143</v>
      </c>
      <c r="G24" s="3">
        <f t="shared" ref="G24:G27" si="0">D24-C24</f>
        <v>-4637</v>
      </c>
    </row>
    <row r="25" spans="1:7" hidden="1" outlineLevel="1">
      <c r="A25" s="145" t="s">
        <v>9</v>
      </c>
      <c r="B25" s="20"/>
      <c r="C25" s="177"/>
      <c r="D25" s="212"/>
      <c r="G25" s="3">
        <f t="shared" si="0"/>
        <v>0</v>
      </c>
    </row>
    <row r="26" spans="1:7" outlineLevel="1">
      <c r="A26" s="145" t="s">
        <v>174</v>
      </c>
      <c r="B26" s="20">
        <v>3</v>
      </c>
      <c r="C26" s="21">
        <v>5147590</v>
      </c>
      <c r="D26" s="212">
        <v>4702749</v>
      </c>
      <c r="G26" s="3">
        <f>D26-C26</f>
        <v>-444841</v>
      </c>
    </row>
    <row r="27" spans="1:7">
      <c r="A27" s="145" t="s">
        <v>11</v>
      </c>
      <c r="B27" s="22"/>
      <c r="C27" s="177">
        <v>549631</v>
      </c>
      <c r="D27" s="212">
        <v>31494</v>
      </c>
      <c r="G27" s="3">
        <f t="shared" si="0"/>
        <v>-518137</v>
      </c>
    </row>
    <row r="28" spans="1:7">
      <c r="A28" s="145" t="s">
        <v>19</v>
      </c>
      <c r="B28" s="20">
        <v>8</v>
      </c>
      <c r="C28" s="177">
        <v>3705931</v>
      </c>
      <c r="D28" s="212">
        <v>340578</v>
      </c>
    </row>
    <row r="29" spans="1:7" s="25" customFormat="1" ht="16.5" thickBot="1">
      <c r="A29" s="147" t="s">
        <v>20</v>
      </c>
      <c r="B29" s="23"/>
      <c r="C29" s="178">
        <f>SUM(C20:C28)</f>
        <v>22237095</v>
      </c>
      <c r="D29" s="149">
        <f>SUM(D20:D28)</f>
        <v>13585675</v>
      </c>
    </row>
    <row r="30" spans="1:7" ht="18" hidden="1" customHeight="1" outlineLevel="1">
      <c r="A30" s="150" t="s">
        <v>21</v>
      </c>
      <c r="B30" s="26"/>
      <c r="C30" s="27"/>
      <c r="D30" s="213"/>
    </row>
    <row r="31" spans="1:7" s="25" customFormat="1" ht="16.5" collapsed="1" thickBot="1">
      <c r="A31" s="152" t="s">
        <v>22</v>
      </c>
      <c r="B31" s="214"/>
      <c r="C31" s="215">
        <f>C18+C29+C30</f>
        <v>134800365</v>
      </c>
      <c r="D31" s="155">
        <f>D18+D29+D30</f>
        <v>127367713</v>
      </c>
    </row>
    <row r="32" spans="1:7" ht="15.75" customHeight="1" thickBot="1">
      <c r="A32" s="28"/>
      <c r="B32" s="29"/>
      <c r="C32" s="30"/>
      <c r="D32" s="30"/>
    </row>
    <row r="33" spans="1:4" ht="16.5" thickBot="1">
      <c r="A33" s="141" t="s">
        <v>23</v>
      </c>
      <c r="B33" s="142"/>
      <c r="C33" s="143">
        <f>C7</f>
        <v>45473</v>
      </c>
      <c r="D33" s="208">
        <f>D7</f>
        <v>45291</v>
      </c>
    </row>
    <row r="34" spans="1:4">
      <c r="A34" s="144" t="s">
        <v>24</v>
      </c>
      <c r="B34" s="31"/>
      <c r="C34" s="19"/>
      <c r="D34" s="216"/>
    </row>
    <row r="35" spans="1:4">
      <c r="A35" s="145" t="s">
        <v>25</v>
      </c>
      <c r="B35" s="20">
        <v>9</v>
      </c>
      <c r="C35" s="21">
        <v>16291512</v>
      </c>
      <c r="D35" s="211">
        <v>16291512</v>
      </c>
    </row>
    <row r="36" spans="1:4" hidden="1" outlineLevel="1">
      <c r="A36" s="145" t="s">
        <v>26</v>
      </c>
      <c r="B36" s="20"/>
      <c r="C36" s="21"/>
      <c r="D36" s="211"/>
    </row>
    <row r="37" spans="1:4" collapsed="1">
      <c r="A37" s="145" t="s">
        <v>27</v>
      </c>
      <c r="B37" s="20">
        <v>9</v>
      </c>
      <c r="C37" s="21">
        <v>277168</v>
      </c>
      <c r="D37" s="211">
        <v>277168</v>
      </c>
    </row>
    <row r="38" spans="1:4">
      <c r="A38" s="145" t="s">
        <v>28</v>
      </c>
      <c r="B38" s="20">
        <v>9</v>
      </c>
      <c r="C38" s="21">
        <v>30188960</v>
      </c>
      <c r="D38" s="211">
        <v>31770748</v>
      </c>
    </row>
    <row r="39" spans="1:4" ht="15.75" hidden="1" customHeight="1" outlineLevel="1">
      <c r="A39" s="145" t="s">
        <v>29</v>
      </c>
      <c r="B39" s="20"/>
      <c r="C39" s="21"/>
      <c r="D39" s="211"/>
    </row>
    <row r="40" spans="1:4" hidden="1" outlineLevel="1">
      <c r="A40" s="145" t="s">
        <v>30</v>
      </c>
      <c r="B40" s="20"/>
      <c r="C40" s="21"/>
      <c r="D40" s="211"/>
    </row>
    <row r="41" spans="1:4" collapsed="1">
      <c r="A41" s="145" t="s">
        <v>31</v>
      </c>
      <c r="B41" s="20">
        <v>9</v>
      </c>
      <c r="C41" s="21">
        <f>8956825+11557422</f>
        <v>20514247</v>
      </c>
      <c r="D41" s="211">
        <v>11557422</v>
      </c>
    </row>
    <row r="42" spans="1:4" ht="31.5">
      <c r="A42" s="146" t="s">
        <v>32</v>
      </c>
      <c r="B42" s="20"/>
      <c r="C42" s="24">
        <f>SUM(C35:C41)</f>
        <v>67271887</v>
      </c>
      <c r="D42" s="149">
        <f>SUM(D35:D41)</f>
        <v>59896850</v>
      </c>
    </row>
    <row r="43" spans="1:4">
      <c r="A43" s="145" t="s">
        <v>33</v>
      </c>
      <c r="B43" s="20"/>
      <c r="C43" s="21"/>
      <c r="D43" s="211"/>
    </row>
    <row r="44" spans="1:4" s="25" customFormat="1" ht="18" customHeight="1">
      <c r="A44" s="147" t="s">
        <v>34</v>
      </c>
      <c r="B44" s="20"/>
      <c r="C44" s="24">
        <f>C42+C43</f>
        <v>67271887</v>
      </c>
      <c r="D44" s="149">
        <f>D42+D43</f>
        <v>59896850</v>
      </c>
    </row>
    <row r="45" spans="1:4">
      <c r="A45" s="148" t="s">
        <v>35</v>
      </c>
      <c r="B45" s="20"/>
      <c r="C45" s="21"/>
      <c r="D45" s="211"/>
    </row>
    <row r="46" spans="1:4">
      <c r="A46" s="145" t="s">
        <v>36</v>
      </c>
      <c r="B46" s="20">
        <v>10</v>
      </c>
      <c r="C46" s="21">
        <v>2500000</v>
      </c>
      <c r="D46" s="211">
        <v>3000000</v>
      </c>
    </row>
    <row r="47" spans="1:4">
      <c r="A47" s="145" t="s">
        <v>37</v>
      </c>
      <c r="B47" s="20">
        <v>15</v>
      </c>
      <c r="C47" s="21">
        <v>7102007</v>
      </c>
      <c r="D47" s="211">
        <v>8051260</v>
      </c>
    </row>
    <row r="48" spans="1:4" hidden="1" outlineLevel="1">
      <c r="A48" s="145" t="s">
        <v>38</v>
      </c>
      <c r="B48" s="20"/>
      <c r="C48" s="21">
        <v>0</v>
      </c>
      <c r="D48" s="211">
        <v>0</v>
      </c>
    </row>
    <row r="49" spans="1:7" collapsed="1">
      <c r="A49" s="145" t="s">
        <v>39</v>
      </c>
      <c r="B49" s="20">
        <v>12</v>
      </c>
      <c r="C49" s="21">
        <v>16967952</v>
      </c>
      <c r="D49" s="211">
        <v>16967952</v>
      </c>
    </row>
    <row r="50" spans="1:7" hidden="1" outlineLevel="1">
      <c r="A50" s="145" t="s">
        <v>191</v>
      </c>
      <c r="B50" s="20"/>
      <c r="C50" s="21">
        <v>0</v>
      </c>
      <c r="D50" s="211">
        <v>0</v>
      </c>
    </row>
    <row r="51" spans="1:7" hidden="1" outlineLevel="1">
      <c r="A51" s="145" t="s">
        <v>192</v>
      </c>
      <c r="B51" s="20"/>
      <c r="C51" s="21">
        <v>0</v>
      </c>
      <c r="D51" s="211">
        <v>0</v>
      </c>
    </row>
    <row r="52" spans="1:7" collapsed="1">
      <c r="A52" s="145" t="s">
        <v>40</v>
      </c>
      <c r="B52" s="20">
        <v>11</v>
      </c>
      <c r="C52" s="21">
        <v>1355492</v>
      </c>
      <c r="D52" s="211">
        <v>1355492</v>
      </c>
    </row>
    <row r="53" spans="1:7">
      <c r="A53" s="145" t="s">
        <v>41</v>
      </c>
      <c r="B53" s="20">
        <v>18</v>
      </c>
      <c r="C53" s="21">
        <v>73332</v>
      </c>
      <c r="D53" s="211">
        <v>73332</v>
      </c>
    </row>
    <row r="54" spans="1:7">
      <c r="A54" s="145" t="s">
        <v>199</v>
      </c>
      <c r="B54" s="20">
        <v>13</v>
      </c>
      <c r="C54" s="21">
        <v>0</v>
      </c>
      <c r="D54" s="211">
        <v>0</v>
      </c>
    </row>
    <row r="55" spans="1:7">
      <c r="A55" s="145" t="s">
        <v>42</v>
      </c>
      <c r="B55" s="20">
        <v>11</v>
      </c>
      <c r="C55" s="21">
        <v>442779</v>
      </c>
      <c r="D55" s="211">
        <v>442779</v>
      </c>
    </row>
    <row r="56" spans="1:7" s="25" customFormat="1">
      <c r="A56" s="147" t="s">
        <v>43</v>
      </c>
      <c r="B56" s="20"/>
      <c r="C56" s="24">
        <f>SUM(C46:C55)</f>
        <v>28441562</v>
      </c>
      <c r="D56" s="217">
        <f>SUM(D46:D55)</f>
        <v>29890815</v>
      </c>
    </row>
    <row r="57" spans="1:7">
      <c r="A57" s="148" t="s">
        <v>44</v>
      </c>
      <c r="B57" s="20"/>
      <c r="C57" s="21"/>
      <c r="D57" s="212"/>
    </row>
    <row r="58" spans="1:7">
      <c r="A58" s="145" t="s">
        <v>45</v>
      </c>
      <c r="B58" s="20">
        <v>10</v>
      </c>
      <c r="C58" s="21">
        <v>682188</v>
      </c>
      <c r="D58" s="211">
        <v>712552</v>
      </c>
    </row>
    <row r="59" spans="1:7">
      <c r="A59" s="145" t="s">
        <v>47</v>
      </c>
      <c r="B59" s="20">
        <v>15</v>
      </c>
      <c r="C59" s="21">
        <v>18475457</v>
      </c>
      <c r="D59" s="211">
        <v>18606004</v>
      </c>
      <c r="G59" s="3">
        <f>C59-D59</f>
        <v>-130547</v>
      </c>
    </row>
    <row r="60" spans="1:7" outlineLevel="1">
      <c r="A60" s="145" t="s">
        <v>183</v>
      </c>
      <c r="B60" s="20">
        <v>13</v>
      </c>
      <c r="C60" s="21">
        <v>1536770</v>
      </c>
      <c r="D60" s="211">
        <v>1536770</v>
      </c>
      <c r="G60" s="3">
        <f>C60-D60</f>
        <v>0</v>
      </c>
    </row>
    <row r="61" spans="1:7">
      <c r="A61" s="145" t="s">
        <v>46</v>
      </c>
      <c r="B61" s="20">
        <v>14</v>
      </c>
      <c r="C61" s="21">
        <v>11299420</v>
      </c>
      <c r="D61" s="211">
        <v>11262062</v>
      </c>
      <c r="G61" s="3">
        <f>C61-D61</f>
        <v>37358</v>
      </c>
    </row>
    <row r="62" spans="1:7" hidden="1">
      <c r="A62" s="145" t="s">
        <v>48</v>
      </c>
      <c r="B62" s="20">
        <v>24</v>
      </c>
      <c r="C62" s="21" t="s">
        <v>184</v>
      </c>
      <c r="D62" s="212" t="s">
        <v>184</v>
      </c>
      <c r="G62" s="3" t="e">
        <f t="shared" ref="G62:G67" si="1">C62-D62</f>
        <v>#VALUE!</v>
      </c>
    </row>
    <row r="63" spans="1:7">
      <c r="A63" s="145" t="s">
        <v>50</v>
      </c>
      <c r="B63" s="20">
        <v>16</v>
      </c>
      <c r="C63" s="21">
        <v>3686994</v>
      </c>
      <c r="D63" s="211">
        <v>1697378</v>
      </c>
      <c r="G63" s="3">
        <f t="shared" si="1"/>
        <v>1989616</v>
      </c>
    </row>
    <row r="64" spans="1:7">
      <c r="A64" s="145" t="s">
        <v>49</v>
      </c>
      <c r="B64" s="20"/>
      <c r="C64" s="21">
        <v>9114</v>
      </c>
      <c r="D64" s="211">
        <v>9114</v>
      </c>
      <c r="G64" s="3">
        <f>C64-D64</f>
        <v>0</v>
      </c>
    </row>
    <row r="65" spans="1:7">
      <c r="A65" s="145" t="s">
        <v>51</v>
      </c>
      <c r="B65" s="20"/>
      <c r="C65" s="21">
        <v>0</v>
      </c>
      <c r="D65" s="212">
        <v>0</v>
      </c>
      <c r="G65" s="3">
        <f t="shared" si="1"/>
        <v>0</v>
      </c>
    </row>
    <row r="66" spans="1:7" hidden="1" outlineLevel="1">
      <c r="A66" s="145" t="s">
        <v>52</v>
      </c>
      <c r="B66" s="20"/>
      <c r="C66" s="177">
        <v>0</v>
      </c>
      <c r="D66" s="212">
        <v>0</v>
      </c>
      <c r="G66" s="3">
        <f t="shared" si="1"/>
        <v>0</v>
      </c>
    </row>
    <row r="67" spans="1:7" collapsed="1">
      <c r="A67" s="145" t="s">
        <v>53</v>
      </c>
      <c r="B67" s="20">
        <v>17</v>
      </c>
      <c r="C67" s="177">
        <v>3396973</v>
      </c>
      <c r="D67" s="212">
        <v>3756168</v>
      </c>
      <c r="G67" s="3">
        <f t="shared" si="1"/>
        <v>-359195</v>
      </c>
    </row>
    <row r="68" spans="1:7" outlineLevel="1">
      <c r="A68" s="145" t="s">
        <v>42</v>
      </c>
      <c r="B68" s="32"/>
      <c r="C68" s="177">
        <v>0</v>
      </c>
      <c r="D68" s="212">
        <v>0</v>
      </c>
    </row>
    <row r="69" spans="1:7" s="25" customFormat="1" ht="16.5" thickBot="1">
      <c r="A69" s="147" t="s">
        <v>54</v>
      </c>
      <c r="B69" s="33"/>
      <c r="C69" s="24">
        <f>SUM(C58:C68)</f>
        <v>39086916</v>
      </c>
      <c r="D69" s="149">
        <f>SUM(D58:D68)</f>
        <v>37580048</v>
      </c>
    </row>
    <row r="70" spans="1:7" s="25" customFormat="1" ht="32.25" hidden="1" outlineLevel="1" thickBot="1">
      <c r="A70" s="150" t="s">
        <v>55</v>
      </c>
      <c r="B70" s="34"/>
      <c r="C70" s="35"/>
      <c r="D70" s="151"/>
    </row>
    <row r="71" spans="1:7" s="25" customFormat="1" ht="26.25" customHeight="1" collapsed="1" thickBot="1">
      <c r="A71" s="152" t="s">
        <v>56</v>
      </c>
      <c r="B71" s="153"/>
      <c r="C71" s="154">
        <f>C44+C56+C69+C70</f>
        <v>134800365</v>
      </c>
      <c r="D71" s="155">
        <f>D44+D56+D69+D70</f>
        <v>127367713</v>
      </c>
    </row>
    <row r="72" spans="1:7" ht="16.5" thickBot="1">
      <c r="G72" s="140"/>
    </row>
    <row r="73" spans="1:7" s="174" customFormat="1" hidden="1">
      <c r="A73" s="172" t="s">
        <v>196</v>
      </c>
      <c r="B73" s="173"/>
      <c r="D73" s="175"/>
    </row>
    <row r="74" spans="1:7" s="174" customFormat="1" hidden="1">
      <c r="A74" s="172" t="s">
        <v>194</v>
      </c>
      <c r="B74" s="173"/>
      <c r="D74" s="175"/>
    </row>
    <row r="75" spans="1:7">
      <c r="A75" s="230"/>
      <c r="B75" s="230"/>
      <c r="C75" s="230"/>
      <c r="D75" s="230"/>
    </row>
    <row r="76" spans="1:7" s="17" customFormat="1">
      <c r="A76" s="1"/>
      <c r="B76" s="2"/>
      <c r="D76" s="36"/>
    </row>
    <row r="77" spans="1:7" s="17" customFormat="1" ht="20.25" customHeight="1">
      <c r="A77" s="37" t="s">
        <v>57</v>
      </c>
      <c r="B77" s="38"/>
      <c r="C77" s="39"/>
      <c r="D77" s="40" t="s">
        <v>207</v>
      </c>
    </row>
    <row r="78" spans="1:7" ht="16.5" customHeight="1">
      <c r="A78" s="231"/>
      <c r="B78" s="231"/>
      <c r="C78" s="231"/>
      <c r="D78" s="41"/>
    </row>
    <row r="79" spans="1:7" ht="19.5" customHeight="1">
      <c r="A79" s="37" t="s">
        <v>58</v>
      </c>
      <c r="B79" s="38"/>
      <c r="C79" s="39"/>
      <c r="D79" s="40" t="s">
        <v>59</v>
      </c>
    </row>
    <row r="80" spans="1:7" ht="15.75" customHeight="1">
      <c r="A80" s="232"/>
      <c r="B80" s="232"/>
      <c r="C80" s="232"/>
      <c r="D80" s="42"/>
    </row>
    <row r="81" spans="1:4">
      <c r="A81" s="43" t="s">
        <v>60</v>
      </c>
      <c r="B81" s="44"/>
      <c r="C81" s="43"/>
      <c r="D81" s="45"/>
    </row>
    <row r="82" spans="1:4">
      <c r="C82" s="17">
        <f>C31-C71</f>
        <v>0</v>
      </c>
      <c r="D82" s="36">
        <f>D31-D71</f>
        <v>0</v>
      </c>
    </row>
    <row r="84" spans="1:4">
      <c r="C84" s="46"/>
      <c r="D84" s="46"/>
    </row>
    <row r="86" spans="1:4" hidden="1">
      <c r="A86" s="170" t="s">
        <v>175</v>
      </c>
      <c r="B86" s="47"/>
      <c r="C86" s="47">
        <v>143863799</v>
      </c>
      <c r="D86" s="47">
        <v>143863799</v>
      </c>
    </row>
    <row r="87" spans="1:4" hidden="1">
      <c r="A87" s="170" t="s">
        <v>176</v>
      </c>
      <c r="B87" s="3"/>
      <c r="C87" s="3">
        <f>C31</f>
        <v>134800365</v>
      </c>
      <c r="D87" s="3">
        <f>D31</f>
        <v>127367713</v>
      </c>
    </row>
    <row r="88" spans="1:4" hidden="1">
      <c r="A88" s="171" t="s">
        <v>177</v>
      </c>
      <c r="C88" s="3">
        <f>C11</f>
        <v>218346</v>
      </c>
      <c r="D88" s="3">
        <f>D11</f>
        <v>228311</v>
      </c>
    </row>
    <row r="89" spans="1:4" hidden="1">
      <c r="A89" s="171" t="s">
        <v>178</v>
      </c>
      <c r="C89" s="3">
        <f>C56</f>
        <v>28441562</v>
      </c>
      <c r="D89" s="3">
        <f>D56</f>
        <v>29890815</v>
      </c>
    </row>
    <row r="90" spans="1:4" hidden="1">
      <c r="A90" s="171" t="s">
        <v>179</v>
      </c>
      <c r="C90" s="3">
        <f>C69</f>
        <v>39086916</v>
      </c>
      <c r="D90" s="3">
        <f>D69</f>
        <v>37580048</v>
      </c>
    </row>
    <row r="91" spans="1:4" hidden="1">
      <c r="A91" s="171" t="s">
        <v>180</v>
      </c>
      <c r="C91" s="3">
        <f>C87-C88-C89-C90</f>
        <v>67053541</v>
      </c>
      <c r="D91" s="3">
        <f>D87-D88-D89-D90</f>
        <v>59668539</v>
      </c>
    </row>
    <row r="92" spans="1:4" hidden="1">
      <c r="A92" s="171" t="s">
        <v>181</v>
      </c>
      <c r="C92" s="3">
        <f>C91*1000/C86</f>
        <v>466.09043738654503</v>
      </c>
      <c r="D92" s="3">
        <f>D91*1000/D86</f>
        <v>414.75714818291431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8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61"/>
  <sheetViews>
    <sheetView tabSelected="1"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3" sqref="D23"/>
    </sheetView>
  </sheetViews>
  <sheetFormatPr defaultRowHeight="15.75" outlineLevelRow="1"/>
  <cols>
    <col min="1" max="1" width="6" style="47" customWidth="1"/>
    <col min="2" max="2" width="8.140625" style="47" customWidth="1"/>
    <col min="3" max="3" width="44.7109375" style="48" customWidth="1"/>
    <col min="4" max="4" width="7" style="48" bestFit="1" customWidth="1"/>
    <col min="5" max="6" width="20.85546875" style="48" customWidth="1"/>
    <col min="7" max="7" width="8.42578125" style="49" customWidth="1"/>
    <col min="8" max="8" width="13.140625" style="50" customWidth="1"/>
    <col min="9" max="9" width="17.85546875" style="50" customWidth="1"/>
    <col min="10" max="11" width="13.140625" style="50" customWidth="1"/>
    <col min="12" max="12" width="17.85546875" style="50" customWidth="1"/>
    <col min="13" max="15" width="13.140625" style="50" customWidth="1"/>
    <col min="16" max="16" width="23.28515625" style="50" customWidth="1"/>
    <col min="17" max="17" width="24" style="49" customWidth="1"/>
    <col min="18" max="16384" width="9.140625" style="47"/>
  </cols>
  <sheetData>
    <row r="1" spans="1:17" s="3" customFormat="1">
      <c r="A1" s="51" t="str">
        <f>Ф1!A1</f>
        <v xml:space="preserve">АКЦИОНЕРНОЕ ОБЩЕСТВО "СЕВКАЗЭНЕРГО" </v>
      </c>
      <c r="B1" s="51"/>
      <c r="C1" s="51"/>
      <c r="D1" s="52"/>
      <c r="E1" s="51"/>
      <c r="F1" s="51"/>
    </row>
    <row r="2" spans="1:17" s="3" customFormat="1">
      <c r="A2" s="47"/>
      <c r="D2" s="53"/>
    </row>
    <row r="3" spans="1:17" s="3" customFormat="1" ht="20.25" customHeight="1">
      <c r="A3" s="51" t="s">
        <v>61</v>
      </c>
      <c r="B3" s="47"/>
      <c r="C3" s="47"/>
      <c r="D3" s="48"/>
      <c r="E3" s="47"/>
      <c r="F3" s="47"/>
    </row>
    <row r="4" spans="1:17" s="3" customFormat="1" ht="16.5" customHeight="1">
      <c r="A4" s="51" t="s">
        <v>212</v>
      </c>
      <c r="B4" s="47"/>
      <c r="C4" s="47"/>
      <c r="D4" s="48"/>
      <c r="E4" s="47"/>
      <c r="F4" s="47"/>
    </row>
    <row r="5" spans="1:17" s="3" customFormat="1" ht="16.5" thickBot="1">
      <c r="A5" s="54" t="s">
        <v>2</v>
      </c>
      <c r="B5" s="55"/>
      <c r="C5" s="55"/>
      <c r="D5" s="56"/>
      <c r="E5" s="55"/>
      <c r="F5" s="55"/>
    </row>
    <row r="6" spans="1:17" s="3" customFormat="1" ht="16.5" thickBot="1">
      <c r="A6" s="47"/>
      <c r="B6" s="57"/>
      <c r="C6" s="57"/>
      <c r="D6" s="58"/>
      <c r="E6" s="57"/>
      <c r="F6" s="57"/>
    </row>
    <row r="7" spans="1:17" s="59" customFormat="1" ht="44.25" customHeight="1" thickBot="1">
      <c r="A7" s="235" t="s">
        <v>62</v>
      </c>
      <c r="B7" s="236"/>
      <c r="C7" s="236"/>
      <c r="D7" s="218" t="s">
        <v>4</v>
      </c>
      <c r="E7" s="218" t="s">
        <v>213</v>
      </c>
      <c r="F7" s="219" t="s">
        <v>214</v>
      </c>
    </row>
    <row r="8" spans="1:17" s="51" customFormat="1">
      <c r="A8" s="237" t="s">
        <v>63</v>
      </c>
      <c r="B8" s="238"/>
      <c r="C8" s="238"/>
      <c r="D8" s="60"/>
      <c r="E8" s="61"/>
      <c r="F8" s="220"/>
    </row>
    <row r="9" spans="1:17" ht="21.95" customHeight="1">
      <c r="A9" s="233" t="s">
        <v>64</v>
      </c>
      <c r="B9" s="234"/>
      <c r="C9" s="234"/>
      <c r="D9" s="62">
        <v>18</v>
      </c>
      <c r="E9" s="177">
        <v>42429367</v>
      </c>
      <c r="F9" s="212">
        <v>22230535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5.75" hidden="1" customHeight="1" outlineLevel="1">
      <c r="A10" s="233" t="s">
        <v>65</v>
      </c>
      <c r="B10" s="234"/>
      <c r="C10" s="234"/>
      <c r="D10" s="62"/>
      <c r="E10" s="21"/>
      <c r="F10" s="211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51" customFormat="1" collapsed="1">
      <c r="A11" s="221" t="s">
        <v>66</v>
      </c>
      <c r="B11" s="64"/>
      <c r="C11" s="65"/>
      <c r="D11" s="62"/>
      <c r="E11" s="24"/>
      <c r="F11" s="149"/>
    </row>
    <row r="12" spans="1:17" s="66" customFormat="1" ht="15.75" customHeight="1">
      <c r="A12" s="233" t="s">
        <v>64</v>
      </c>
      <c r="B12" s="234"/>
      <c r="C12" s="234"/>
      <c r="D12" s="62">
        <v>19</v>
      </c>
      <c r="E12" s="177">
        <v>-32326061</v>
      </c>
      <c r="F12" s="212">
        <v>-20046881</v>
      </c>
    </row>
    <row r="13" spans="1:17" ht="15.75" hidden="1" customHeight="1" outlineLevel="1">
      <c r="A13" s="233" t="s">
        <v>65</v>
      </c>
      <c r="B13" s="234"/>
      <c r="C13" s="234"/>
      <c r="D13" s="62"/>
      <c r="E13" s="21"/>
      <c r="F13" s="211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collapsed="1">
      <c r="A14" s="221" t="s">
        <v>67</v>
      </c>
      <c r="B14" s="64"/>
      <c r="C14" s="65"/>
      <c r="D14" s="67"/>
      <c r="E14" s="24">
        <f>SUM(E8:E13)</f>
        <v>10103306</v>
      </c>
      <c r="F14" s="149">
        <f>SUM(F8:F13)</f>
        <v>2183654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ht="15.75" customHeight="1">
      <c r="A15" s="233" t="s">
        <v>68</v>
      </c>
      <c r="B15" s="234"/>
      <c r="C15" s="234"/>
      <c r="D15" s="261">
        <v>20</v>
      </c>
      <c r="E15" s="21">
        <v>-1432990</v>
      </c>
      <c r="F15" s="211">
        <v>-1513699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15.75" customHeight="1">
      <c r="A16" s="233" t="s">
        <v>69</v>
      </c>
      <c r="B16" s="234"/>
      <c r="C16" s="234"/>
      <c r="D16" s="262"/>
      <c r="E16" s="21">
        <v>-230859</v>
      </c>
      <c r="F16" s="211">
        <v>-231362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1.5" hidden="1" customHeight="1" outlineLevel="1">
      <c r="A17" s="233" t="s">
        <v>70</v>
      </c>
      <c r="B17" s="234"/>
      <c r="C17" s="234"/>
      <c r="D17" s="62"/>
      <c r="E17" s="21"/>
      <c r="F17" s="211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s="57" customFormat="1" ht="15.75" hidden="1" customHeight="1" outlineLevel="1">
      <c r="A18" s="233" t="s">
        <v>71</v>
      </c>
      <c r="B18" s="234"/>
      <c r="C18" s="234"/>
      <c r="D18" s="62"/>
      <c r="E18" s="21"/>
      <c r="F18" s="211"/>
    </row>
    <row r="19" spans="1:17" s="57" customFormat="1" ht="31.5" customHeight="1" collapsed="1">
      <c r="A19" s="239" t="s">
        <v>72</v>
      </c>
      <c r="B19" s="240"/>
      <c r="C19" s="240"/>
      <c r="D19" s="67"/>
      <c r="E19" s="68">
        <f>SUM(E14:E18)</f>
        <v>8439457</v>
      </c>
      <c r="F19" s="222">
        <f>SUM(F14:F18)</f>
        <v>438593</v>
      </c>
    </row>
    <row r="20" spans="1:17" s="57" customFormat="1" ht="30.75" hidden="1" customHeight="1" outlineLevel="1">
      <c r="A20" s="233" t="s">
        <v>73</v>
      </c>
      <c r="B20" s="234"/>
      <c r="C20" s="234"/>
      <c r="D20" s="62"/>
      <c r="E20" s="21"/>
      <c r="F20" s="211"/>
    </row>
    <row r="21" spans="1:17" ht="15.75" hidden="1" customHeight="1" outlineLevel="1">
      <c r="A21" s="233" t="s">
        <v>75</v>
      </c>
      <c r="B21" s="234"/>
      <c r="C21" s="234"/>
      <c r="D21" s="229"/>
      <c r="E21" s="21"/>
      <c r="F21" s="211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17.25" customHeight="1" collapsed="1">
      <c r="A22" s="243" t="s">
        <v>77</v>
      </c>
      <c r="B22" s="244"/>
      <c r="C22" s="244"/>
      <c r="D22" s="69">
        <v>22</v>
      </c>
      <c r="E22" s="177">
        <v>634303</v>
      </c>
      <c r="F22" s="212">
        <v>567843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s="57" customFormat="1" ht="15.75" customHeight="1">
      <c r="A23" s="233" t="s">
        <v>78</v>
      </c>
      <c r="B23" s="234"/>
      <c r="C23" s="234"/>
      <c r="D23" s="62">
        <v>21</v>
      </c>
      <c r="E23" s="21">
        <v>-2249303</v>
      </c>
      <c r="F23" s="211">
        <v>-2072496</v>
      </c>
    </row>
    <row r="24" spans="1:17" ht="15.75" customHeight="1">
      <c r="A24" s="233" t="s">
        <v>76</v>
      </c>
      <c r="B24" s="234"/>
      <c r="C24" s="234"/>
      <c r="D24" s="261">
        <v>23</v>
      </c>
      <c r="E24" s="21">
        <v>-157551</v>
      </c>
      <c r="F24" s="211">
        <v>421536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15.75" customHeight="1">
      <c r="A25" s="233" t="s">
        <v>74</v>
      </c>
      <c r="B25" s="234"/>
      <c r="C25" s="234"/>
      <c r="D25" s="262"/>
      <c r="E25" s="21">
        <v>708131</v>
      </c>
      <c r="F25" s="211">
        <v>45339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s="57" customFormat="1" ht="48" hidden="1" customHeight="1" outlineLevel="1">
      <c r="A26" s="233" t="s">
        <v>79</v>
      </c>
      <c r="B26" s="234"/>
      <c r="C26" s="234"/>
      <c r="D26" s="62"/>
      <c r="E26" s="21"/>
      <c r="F26" s="211"/>
    </row>
    <row r="27" spans="1:17" s="57" customFormat="1" ht="13.5" hidden="1" customHeight="1" outlineLevel="1">
      <c r="A27" s="233" t="s">
        <v>80</v>
      </c>
      <c r="B27" s="234"/>
      <c r="C27" s="234"/>
      <c r="D27" s="62"/>
      <c r="E27" s="21"/>
      <c r="F27" s="211"/>
    </row>
    <row r="28" spans="1:17" s="66" customFormat="1" ht="15.75" hidden="1" customHeight="1" outlineLevel="1">
      <c r="A28" s="233" t="s">
        <v>81</v>
      </c>
      <c r="B28" s="234"/>
      <c r="C28" s="234"/>
      <c r="D28" s="62"/>
      <c r="E28" s="21"/>
      <c r="F28" s="211"/>
    </row>
    <row r="29" spans="1:17" s="51" customFormat="1" collapsed="1">
      <c r="A29" s="221" t="s">
        <v>82</v>
      </c>
      <c r="B29" s="70"/>
      <c r="C29" s="70"/>
      <c r="D29" s="71"/>
      <c r="E29" s="72">
        <f>SUM(E19:E28)</f>
        <v>7375037</v>
      </c>
      <c r="F29" s="198">
        <f>SUM(F19:F28)</f>
        <v>-599185</v>
      </c>
    </row>
    <row r="30" spans="1:17" ht="15.75" customHeight="1">
      <c r="A30" s="245" t="s">
        <v>83</v>
      </c>
      <c r="B30" s="246"/>
      <c r="C30" s="246"/>
      <c r="D30" s="62">
        <v>35</v>
      </c>
      <c r="E30" s="21">
        <v>0</v>
      </c>
      <c r="F30" s="211">
        <v>0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15.75" customHeight="1">
      <c r="A31" s="239" t="s">
        <v>84</v>
      </c>
      <c r="B31" s="240"/>
      <c r="C31" s="240"/>
      <c r="D31" s="67"/>
      <c r="E31" s="73">
        <f>SUM(E29:E30)</f>
        <v>7375037</v>
      </c>
      <c r="F31" s="191">
        <f>SUM(F29:F30)</f>
        <v>-599185</v>
      </c>
      <c r="G31" s="47"/>
      <c r="L31" s="47"/>
      <c r="M31" s="47"/>
      <c r="N31" s="47"/>
      <c r="O31" s="47"/>
      <c r="P31" s="47"/>
      <c r="Q31" s="47"/>
    </row>
    <row r="32" spans="1:17" ht="15.75" customHeight="1">
      <c r="A32" s="241" t="s">
        <v>85</v>
      </c>
      <c r="B32" s="242"/>
      <c r="C32" s="242"/>
      <c r="D32" s="67"/>
      <c r="E32" s="21"/>
      <c r="F32" s="211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ht="15.75" customHeight="1">
      <c r="A33" s="245" t="s">
        <v>86</v>
      </c>
      <c r="B33" s="246"/>
      <c r="C33" s="246"/>
      <c r="D33" s="62"/>
      <c r="E33" s="21">
        <v>0</v>
      </c>
      <c r="F33" s="211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ht="15.75" customHeight="1">
      <c r="A34" s="245" t="s">
        <v>209</v>
      </c>
      <c r="B34" s="246"/>
      <c r="C34" s="246"/>
      <c r="D34" s="62"/>
      <c r="E34" s="21">
        <v>0</v>
      </c>
      <c r="F34" s="211">
        <v>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15.75" customHeight="1">
      <c r="A35" s="245" t="s">
        <v>87</v>
      </c>
      <c r="B35" s="246"/>
      <c r="C35" s="246"/>
      <c r="D35" s="62"/>
      <c r="E35" s="21">
        <v>0</v>
      </c>
      <c r="F35" s="211">
        <v>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ht="18" customHeight="1" thickBot="1">
      <c r="A36" s="223" t="s">
        <v>165</v>
      </c>
      <c r="B36" s="224"/>
      <c r="C36" s="225"/>
      <c r="D36" s="226"/>
      <c r="E36" s="227">
        <f>E31+SUM(E33:E35)</f>
        <v>7375037</v>
      </c>
      <c r="F36" s="228">
        <f>F31+SUM(F33:F35)</f>
        <v>-599185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s="66" customFormat="1" ht="18.75" hidden="1" customHeight="1">
      <c r="A37" s="248" t="s">
        <v>88</v>
      </c>
      <c r="B37" s="248"/>
      <c r="C37" s="248"/>
      <c r="D37" s="74"/>
      <c r="E37" s="19"/>
      <c r="F37" s="75"/>
    </row>
    <row r="38" spans="1:17" s="57" customFormat="1" ht="16.5" hidden="1" customHeight="1">
      <c r="A38" s="246" t="s">
        <v>89</v>
      </c>
      <c r="B38" s="246"/>
      <c r="C38" s="246"/>
      <c r="D38" s="62"/>
      <c r="E38" s="21"/>
      <c r="F38" s="63"/>
    </row>
    <row r="39" spans="1:17" s="57" customFormat="1" ht="17.25" hidden="1" customHeight="1">
      <c r="A39" s="249" t="s">
        <v>33</v>
      </c>
      <c r="B39" s="249"/>
      <c r="C39" s="249"/>
      <c r="D39" s="76"/>
      <c r="E39" s="77"/>
      <c r="F39" s="78"/>
    </row>
    <row r="40" spans="1:17" s="57" customFormat="1">
      <c r="A40" s="17"/>
      <c r="B40" s="79"/>
      <c r="C40" s="79"/>
      <c r="D40" s="80"/>
      <c r="E40" s="30"/>
      <c r="F40" s="30"/>
    </row>
    <row r="41" spans="1:17" s="185" customFormat="1" ht="15.75" hidden="1" customHeight="1">
      <c r="A41" s="250" t="s">
        <v>197</v>
      </c>
      <c r="B41" s="250"/>
      <c r="C41" s="250"/>
      <c r="D41" s="250"/>
      <c r="E41" s="250"/>
      <c r="F41" s="250"/>
      <c r="G41" s="174"/>
    </row>
    <row r="42" spans="1:17" s="186" customFormat="1" ht="2.1" hidden="1" customHeight="1">
      <c r="A42" s="250"/>
      <c r="B42" s="250"/>
      <c r="C42" s="250"/>
      <c r="D42" s="250"/>
      <c r="E42" s="250"/>
      <c r="F42" s="250"/>
      <c r="G42" s="250"/>
    </row>
    <row r="43" spans="1:17" s="186" customFormat="1" ht="15.75" hidden="1" customHeight="1">
      <c r="A43" s="250" t="s">
        <v>195</v>
      </c>
      <c r="B43" s="250"/>
      <c r="C43" s="250"/>
      <c r="D43" s="250"/>
      <c r="E43" s="250"/>
      <c r="F43" s="250"/>
      <c r="G43" s="174"/>
    </row>
    <row r="44" spans="1:17" ht="15.75" customHeight="1">
      <c r="A44" s="53"/>
      <c r="B44" s="53"/>
      <c r="C44" s="53"/>
      <c r="D44" s="53"/>
      <c r="E44" s="53"/>
      <c r="F44" s="53"/>
      <c r="G44" s="3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ht="31.5" customHeight="1">
      <c r="A45" s="251" t="str">
        <f>Ф1!A77</f>
        <v>Генеральный директор</v>
      </c>
      <c r="B45" s="251"/>
      <c r="C45" s="251"/>
      <c r="D45" s="82"/>
      <c r="E45" s="84"/>
      <c r="F45" s="85" t="str">
        <f>Ф1!D77</f>
        <v>Казановский А.А.</v>
      </c>
      <c r="G45" s="47"/>
      <c r="H45" s="47"/>
      <c r="I45" s="47"/>
      <c r="O45" s="49"/>
      <c r="P45" s="47"/>
      <c r="Q45" s="47"/>
    </row>
    <row r="46" spans="1:17" ht="15.75" customHeight="1">
      <c r="A46" s="81"/>
      <c r="B46" s="81"/>
      <c r="C46" s="81"/>
      <c r="D46" s="82"/>
      <c r="E46" s="86"/>
      <c r="F46" s="52"/>
      <c r="G46" s="47"/>
      <c r="H46" s="47"/>
      <c r="I46" s="47"/>
      <c r="O46" s="49"/>
      <c r="P46" s="47"/>
      <c r="Q46" s="47"/>
    </row>
    <row r="47" spans="1:17">
      <c r="A47" s="85"/>
      <c r="B47" s="85"/>
      <c r="C47" s="52"/>
      <c r="D47" s="52"/>
      <c r="E47" s="52"/>
      <c r="F47" s="52"/>
      <c r="G47" s="47"/>
      <c r="H47" s="47"/>
      <c r="I47" s="47"/>
    </row>
    <row r="48" spans="1:17" ht="15.75" customHeight="1">
      <c r="A48" s="252" t="s">
        <v>58</v>
      </c>
      <c r="B48" s="252"/>
      <c r="C48" s="252"/>
      <c r="D48" s="82"/>
      <c r="E48" s="87"/>
      <c r="F48" s="83" t="s">
        <v>59</v>
      </c>
      <c r="G48" s="47"/>
      <c r="H48" s="47"/>
      <c r="I48" s="47"/>
    </row>
    <row r="49" spans="1:8" ht="15.75" customHeight="1">
      <c r="A49" s="253"/>
      <c r="B49" s="253"/>
      <c r="C49" s="253"/>
      <c r="D49" s="88"/>
      <c r="E49" s="30"/>
    </row>
    <row r="50" spans="1:8" ht="15.75" customHeight="1">
      <c r="A50" s="247" t="s">
        <v>60</v>
      </c>
      <c r="B50" s="247"/>
      <c r="C50" s="247"/>
      <c r="D50" s="44"/>
    </row>
    <row r="51" spans="1:8">
      <c r="E51" s="53">
        <f>E36-Ф4!H29</f>
        <v>0</v>
      </c>
      <c r="F51" s="53"/>
    </row>
    <row r="53" spans="1:8">
      <c r="E53" s="129"/>
      <c r="F53" s="129"/>
    </row>
    <row r="54" spans="1:8" hidden="1">
      <c r="C54" s="170" t="s">
        <v>175</v>
      </c>
      <c r="D54" s="47"/>
      <c r="E54" s="47">
        <v>143863799</v>
      </c>
      <c r="F54" s="47">
        <v>143863799</v>
      </c>
    </row>
    <row r="55" spans="1:8" hidden="1">
      <c r="E55" s="129">
        <f>E31*1000/E54</f>
        <v>51.264022299313808</v>
      </c>
      <c r="F55" s="129">
        <f>F31*1000/F54</f>
        <v>-4.1649463184271953</v>
      </c>
    </row>
    <row r="61" spans="1:8">
      <c r="H61" s="128"/>
    </row>
  </sheetData>
  <sheetProtection selectLockedCells="1" selectUnlockedCells="1"/>
  <mergeCells count="38">
    <mergeCell ref="D24:D25"/>
    <mergeCell ref="D15:D16"/>
    <mergeCell ref="A50:C50"/>
    <mergeCell ref="A33:C33"/>
    <mergeCell ref="A35:C35"/>
    <mergeCell ref="A37:C37"/>
    <mergeCell ref="A38:C38"/>
    <mergeCell ref="A39:C39"/>
    <mergeCell ref="A41:F41"/>
    <mergeCell ref="A42:G42"/>
    <mergeCell ref="A43:F43"/>
    <mergeCell ref="A45:C45"/>
    <mergeCell ref="A48:C48"/>
    <mergeCell ref="A49:C49"/>
    <mergeCell ref="A34:C34"/>
    <mergeCell ref="A32:C32"/>
    <mergeCell ref="A25:C25"/>
    <mergeCell ref="A21:C21"/>
    <mergeCell ref="A24:C24"/>
    <mergeCell ref="A22:C22"/>
    <mergeCell ref="A23:C23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4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79"/>
  <sheetViews>
    <sheetView zoomScale="75" zoomScaleNormal="75" workbookViewId="0">
      <pane xSplit="1" ySplit="7" topLeftCell="B34" activePane="bottomRight" state="frozen"/>
      <selection pane="topRight" activeCell="B1" sqref="B1"/>
      <selection pane="bottomLeft" activeCell="A22" sqref="A22"/>
      <selection pane="bottomRight" activeCell="B43" sqref="B43"/>
    </sheetView>
  </sheetViews>
  <sheetFormatPr defaultRowHeight="15.75" outlineLevelRow="1"/>
  <cols>
    <col min="1" max="1" width="74.42578125" style="47" customWidth="1"/>
    <col min="2" max="2" width="19" style="47" customWidth="1"/>
    <col min="3" max="3" width="20.7109375" style="47" customWidth="1"/>
    <col min="4" max="4" width="9.140625" style="47"/>
    <col min="5" max="5" width="10.28515625" style="47" customWidth="1"/>
    <col min="6" max="6" width="15.140625" style="47" customWidth="1"/>
    <col min="7" max="16384" width="9.140625" style="47"/>
  </cols>
  <sheetData>
    <row r="1" spans="1:6">
      <c r="A1" s="51" t="str">
        <f>Ф1!A1</f>
        <v xml:space="preserve">АКЦИОНЕРНОЕ ОБЩЕСТВО "СЕВКАЗЭНЕРГО" </v>
      </c>
    </row>
    <row r="2" spans="1:6">
      <c r="A2" s="51"/>
    </row>
    <row r="3" spans="1:6">
      <c r="A3" s="51" t="s">
        <v>90</v>
      </c>
    </row>
    <row r="4" spans="1:6">
      <c r="A4" s="51" t="str">
        <f>Ф2!A4</f>
        <v>за период, заканчивающийся 30 июня 2024 года</v>
      </c>
    </row>
    <row r="5" spans="1:6">
      <c r="A5" s="89" t="str">
        <f>Ф2!A5</f>
        <v>(в тыс. тенге)</v>
      </c>
      <c r="B5" s="54"/>
      <c r="C5" s="54"/>
    </row>
    <row r="6" spans="1:6" ht="16.5" thickBot="1"/>
    <row r="7" spans="1:6" ht="16.5" thickBot="1">
      <c r="A7" s="187" t="s">
        <v>62</v>
      </c>
      <c r="B7" s="188" t="str">
        <f>Ф2!E7</f>
        <v>6 мес 2024 г.</v>
      </c>
      <c r="C7" s="189" t="str">
        <f>Ф2!F7</f>
        <v>6 мес 2023 г.</v>
      </c>
    </row>
    <row r="8" spans="1:6" ht="31.5">
      <c r="A8" s="157" t="s">
        <v>91</v>
      </c>
      <c r="B8" s="163"/>
      <c r="C8" s="164"/>
    </row>
    <row r="9" spans="1:6">
      <c r="A9" s="160" t="s">
        <v>92</v>
      </c>
      <c r="B9" s="184">
        <f>Ф2!E29</f>
        <v>7375037</v>
      </c>
      <c r="C9" s="165">
        <f>Ф2!F29</f>
        <v>-599185</v>
      </c>
    </row>
    <row r="10" spans="1:6">
      <c r="A10" s="160" t="s">
        <v>93</v>
      </c>
      <c r="B10" s="184"/>
      <c r="C10" s="165"/>
    </row>
    <row r="11" spans="1:6">
      <c r="A11" s="159" t="s">
        <v>94</v>
      </c>
      <c r="B11" s="179">
        <v>4181982</v>
      </c>
      <c r="C11" s="190">
        <v>4101449</v>
      </c>
    </row>
    <row r="12" spans="1:6">
      <c r="A12" s="159" t="s">
        <v>78</v>
      </c>
      <c r="B12" s="179">
        <v>2249303</v>
      </c>
      <c r="C12" s="190">
        <v>2072496</v>
      </c>
    </row>
    <row r="13" spans="1:6">
      <c r="A13" s="159" t="s">
        <v>77</v>
      </c>
      <c r="B13" s="179">
        <v>-634303</v>
      </c>
      <c r="C13" s="190">
        <v>-567843</v>
      </c>
    </row>
    <row r="14" spans="1:6" ht="15.75" customHeight="1">
      <c r="A14" s="159" t="s">
        <v>193</v>
      </c>
      <c r="B14" s="179">
        <v>35670</v>
      </c>
      <c r="C14" s="190">
        <v>120097</v>
      </c>
      <c r="E14" s="3"/>
      <c r="F14" s="3"/>
    </row>
    <row r="15" spans="1:6">
      <c r="A15" s="159" t="s">
        <v>96</v>
      </c>
      <c r="B15" s="179">
        <v>11600</v>
      </c>
      <c r="C15" s="190">
        <v>6803</v>
      </c>
    </row>
    <row r="16" spans="1:6" hidden="1">
      <c r="A16" s="159" t="s">
        <v>95</v>
      </c>
      <c r="B16" s="179">
        <v>0</v>
      </c>
      <c r="C16" s="190">
        <v>0</v>
      </c>
    </row>
    <row r="17" spans="1:6" ht="15.75" hidden="1" customHeight="1">
      <c r="A17" s="159" t="s">
        <v>97</v>
      </c>
      <c r="B17" s="179"/>
      <c r="C17" s="190"/>
    </row>
    <row r="18" spans="1:6" ht="14.25" hidden="1" customHeight="1">
      <c r="A18" s="159" t="s">
        <v>98</v>
      </c>
      <c r="B18" s="179"/>
      <c r="C18" s="190"/>
    </row>
    <row r="19" spans="1:6" ht="15" hidden="1" customHeight="1">
      <c r="A19" s="159" t="s">
        <v>200</v>
      </c>
      <c r="B19" s="179"/>
      <c r="C19" s="190"/>
    </row>
    <row r="20" spans="1:6">
      <c r="A20" s="159" t="s">
        <v>99</v>
      </c>
      <c r="B20" s="179">
        <v>157551</v>
      </c>
      <c r="C20" s="190">
        <v>-421536</v>
      </c>
    </row>
    <row r="21" spans="1:6" hidden="1">
      <c r="A21" s="159" t="s">
        <v>201</v>
      </c>
      <c r="B21" s="179">
        <v>0</v>
      </c>
      <c r="C21" s="190">
        <v>0</v>
      </c>
    </row>
    <row r="22" spans="1:6" hidden="1">
      <c r="A22" s="159" t="s">
        <v>205</v>
      </c>
      <c r="B22" s="179"/>
      <c r="C22" s="190"/>
    </row>
    <row r="23" spans="1:6">
      <c r="A23" s="159" t="s">
        <v>100</v>
      </c>
      <c r="B23" s="179">
        <v>-34958</v>
      </c>
      <c r="C23" s="190">
        <v>0</v>
      </c>
      <c r="E23" s="3"/>
      <c r="F23" s="3"/>
    </row>
    <row r="24" spans="1:6">
      <c r="A24" s="160" t="s">
        <v>101</v>
      </c>
      <c r="B24" s="73">
        <f>SUM(B9:B23)</f>
        <v>13341882</v>
      </c>
      <c r="C24" s="191">
        <f>SUM(C9:C23)</f>
        <v>4712281</v>
      </c>
    </row>
    <row r="25" spans="1:6">
      <c r="A25" s="160" t="s">
        <v>102</v>
      </c>
      <c r="B25" s="73"/>
      <c r="C25" s="191"/>
    </row>
    <row r="26" spans="1:6">
      <c r="A26" s="159" t="s">
        <v>103</v>
      </c>
      <c r="B26" s="92">
        <v>109426</v>
      </c>
      <c r="C26" s="192">
        <v>116667</v>
      </c>
    </row>
    <row r="27" spans="1:6">
      <c r="A27" s="159" t="s">
        <v>104</v>
      </c>
      <c r="B27" s="92">
        <v>-3612427</v>
      </c>
      <c r="C27" s="192">
        <v>23369</v>
      </c>
    </row>
    <row r="28" spans="1:6" ht="15.75" customHeight="1">
      <c r="A28" s="159" t="s">
        <v>105</v>
      </c>
      <c r="B28" s="92">
        <v>-716959</v>
      </c>
      <c r="C28" s="192">
        <v>55123</v>
      </c>
    </row>
    <row r="29" spans="1:6" ht="15.75" hidden="1" customHeight="1">
      <c r="A29" s="159" t="s">
        <v>170</v>
      </c>
      <c r="B29" s="92"/>
      <c r="C29" s="192"/>
    </row>
    <row r="30" spans="1:6">
      <c r="A30" s="159" t="s">
        <v>106</v>
      </c>
      <c r="B30" s="92">
        <v>1858</v>
      </c>
      <c r="C30" s="192">
        <v>365216</v>
      </c>
    </row>
    <row r="31" spans="1:6">
      <c r="A31" s="159" t="s">
        <v>107</v>
      </c>
      <c r="B31" s="92">
        <v>533098</v>
      </c>
      <c r="C31" s="192">
        <v>559584</v>
      </c>
    </row>
    <row r="32" spans="1:6">
      <c r="A32" s="159" t="s">
        <v>108</v>
      </c>
      <c r="B32" s="92">
        <v>1989616</v>
      </c>
      <c r="C32" s="192">
        <v>1450699</v>
      </c>
    </row>
    <row r="33" spans="1:8" hidden="1">
      <c r="A33" s="159" t="s">
        <v>171</v>
      </c>
      <c r="B33" s="92"/>
      <c r="C33" s="192"/>
    </row>
    <row r="34" spans="1:8" ht="16.5" customHeight="1">
      <c r="A34" s="159" t="s">
        <v>109</v>
      </c>
      <c r="B34" s="92">
        <v>-366708</v>
      </c>
      <c r="C34" s="192">
        <v>77397</v>
      </c>
    </row>
    <row r="35" spans="1:8" hidden="1" outlineLevel="1">
      <c r="A35" s="159" t="s">
        <v>110</v>
      </c>
      <c r="B35" s="92"/>
      <c r="C35" s="192"/>
    </row>
    <row r="36" spans="1:8" ht="31.5" hidden="1" outlineLevel="1">
      <c r="A36" s="159" t="s">
        <v>111</v>
      </c>
      <c r="B36" s="92">
        <v>0</v>
      </c>
      <c r="C36" s="192"/>
    </row>
    <row r="37" spans="1:8" collapsed="1">
      <c r="A37" s="160" t="s">
        <v>112</v>
      </c>
      <c r="B37" s="91">
        <f>SUM(B24:B36)</f>
        <v>11279786</v>
      </c>
      <c r="C37" s="165">
        <f>SUM(C24:C36)</f>
        <v>7360336</v>
      </c>
    </row>
    <row r="38" spans="1:8">
      <c r="A38" s="159" t="s">
        <v>114</v>
      </c>
      <c r="B38" s="92">
        <v>-2354492</v>
      </c>
      <c r="C38" s="192">
        <v>-15853</v>
      </c>
    </row>
    <row r="39" spans="1:8">
      <c r="A39" s="159" t="s">
        <v>113</v>
      </c>
      <c r="B39" s="92">
        <v>-57606</v>
      </c>
      <c r="C39" s="192">
        <v>-2123699</v>
      </c>
    </row>
    <row r="40" spans="1:8" ht="32.25" thickBot="1">
      <c r="A40" s="166" t="s">
        <v>115</v>
      </c>
      <c r="B40" s="93">
        <f>SUM(B37:B39)</f>
        <v>8867688</v>
      </c>
      <c r="C40" s="193">
        <f>SUM(C37:C39)</f>
        <v>5220784</v>
      </c>
    </row>
    <row r="41" spans="1:8" ht="31.5">
      <c r="A41" s="167" t="s">
        <v>116</v>
      </c>
      <c r="B41" s="90"/>
      <c r="C41" s="194"/>
    </row>
    <row r="42" spans="1:8">
      <c r="A42" s="159" t="s">
        <v>117</v>
      </c>
      <c r="B42" s="92">
        <v>-3988427</v>
      </c>
      <c r="C42" s="192">
        <v>-4685219</v>
      </c>
    </row>
    <row r="43" spans="1:8">
      <c r="A43" s="159" t="s">
        <v>202</v>
      </c>
      <c r="B43" s="92">
        <v>0</v>
      </c>
      <c r="C43" s="192">
        <v>0</v>
      </c>
    </row>
    <row r="44" spans="1:8">
      <c r="A44" s="159" t="s">
        <v>118</v>
      </c>
      <c r="B44" s="92">
        <v>-10100</v>
      </c>
      <c r="C44" s="192">
        <v>-3351</v>
      </c>
    </row>
    <row r="45" spans="1:8">
      <c r="A45" s="159" t="s">
        <v>119</v>
      </c>
      <c r="B45" s="94"/>
      <c r="C45" s="195"/>
    </row>
    <row r="46" spans="1:8">
      <c r="A46" s="159" t="s">
        <v>120</v>
      </c>
      <c r="B46" s="94">
        <v>144792</v>
      </c>
      <c r="C46" s="195">
        <v>49356</v>
      </c>
    </row>
    <row r="47" spans="1:8">
      <c r="A47" s="159" t="s">
        <v>121</v>
      </c>
      <c r="B47" s="92"/>
      <c r="C47" s="192"/>
      <c r="H47" s="47" t="s">
        <v>122</v>
      </c>
    </row>
    <row r="48" spans="1:8" hidden="1">
      <c r="A48" s="159" t="s">
        <v>185</v>
      </c>
      <c r="B48" s="92"/>
      <c r="C48" s="192"/>
    </row>
    <row r="49" spans="1:3">
      <c r="A49" s="159" t="s">
        <v>204</v>
      </c>
      <c r="B49" s="92">
        <v>0</v>
      </c>
      <c r="C49" s="192">
        <v>400000</v>
      </c>
    </row>
    <row r="50" spans="1:3">
      <c r="A50" s="159" t="s">
        <v>203</v>
      </c>
      <c r="B50" s="92"/>
      <c r="C50" s="192"/>
    </row>
    <row r="51" spans="1:3" hidden="1">
      <c r="A51" s="159" t="s">
        <v>123</v>
      </c>
      <c r="B51" s="92"/>
      <c r="C51" s="192"/>
    </row>
    <row r="52" spans="1:3" ht="15.75" customHeight="1" thickBot="1">
      <c r="A52" s="168" t="s">
        <v>124</v>
      </c>
      <c r="B52" s="169">
        <f>SUM(B42:B51)</f>
        <v>-3853735</v>
      </c>
      <c r="C52" s="196">
        <f>SUM(C42:C51)</f>
        <v>-4239214</v>
      </c>
    </row>
    <row r="53" spans="1:3" ht="31.5">
      <c r="A53" s="157" t="s">
        <v>125</v>
      </c>
      <c r="B53" s="158"/>
      <c r="C53" s="197"/>
    </row>
    <row r="54" spans="1:3">
      <c r="A54" s="159" t="s">
        <v>126</v>
      </c>
      <c r="B54" s="94">
        <v>18470919</v>
      </c>
      <c r="C54" s="195">
        <v>6499084</v>
      </c>
    </row>
    <row r="55" spans="1:3" hidden="1">
      <c r="A55" s="159" t="s">
        <v>127</v>
      </c>
      <c r="B55" s="94"/>
      <c r="C55" s="195"/>
    </row>
    <row r="56" spans="1:3">
      <c r="A56" s="159" t="s">
        <v>128</v>
      </c>
      <c r="B56" s="94">
        <v>-19613087</v>
      </c>
      <c r="C56" s="195">
        <v>-7594868</v>
      </c>
    </row>
    <row r="57" spans="1:3">
      <c r="A57" s="159" t="s">
        <v>129</v>
      </c>
      <c r="B57" s="94">
        <v>-500000</v>
      </c>
      <c r="C57" s="195">
        <v>-500000</v>
      </c>
    </row>
    <row r="58" spans="1:3" hidden="1">
      <c r="A58" s="159" t="s">
        <v>130</v>
      </c>
      <c r="B58" s="94"/>
      <c r="C58" s="195"/>
    </row>
    <row r="59" spans="1:3" hidden="1">
      <c r="A59" s="159" t="s">
        <v>131</v>
      </c>
      <c r="B59" s="94"/>
      <c r="C59" s="195"/>
    </row>
    <row r="60" spans="1:3" hidden="1">
      <c r="A60" s="159" t="s">
        <v>168</v>
      </c>
      <c r="B60" s="94"/>
      <c r="C60" s="195"/>
    </row>
    <row r="61" spans="1:3">
      <c r="A61" s="159" t="s">
        <v>186</v>
      </c>
      <c r="B61" s="94"/>
      <c r="C61" s="195">
        <v>0</v>
      </c>
    </row>
    <row r="62" spans="1:3" ht="16.5" hidden="1" customHeight="1">
      <c r="A62" s="159" t="s">
        <v>169</v>
      </c>
      <c r="B62" s="94"/>
      <c r="C62" s="195"/>
    </row>
    <row r="63" spans="1:3" hidden="1">
      <c r="A63" s="159" t="s">
        <v>172</v>
      </c>
      <c r="B63" s="94"/>
      <c r="C63" s="195"/>
    </row>
    <row r="64" spans="1:3" ht="31.5">
      <c r="A64" s="160" t="s">
        <v>132</v>
      </c>
      <c r="B64" s="72">
        <f>SUM(B54:B63)</f>
        <v>-1642168</v>
      </c>
      <c r="C64" s="198">
        <f>SUM(C54:C63)</f>
        <v>-1595784</v>
      </c>
    </row>
    <row r="65" spans="1:3" s="51" customFormat="1" ht="16.5" thickBot="1">
      <c r="A65" s="161" t="s">
        <v>133</v>
      </c>
      <c r="B65" s="162">
        <f>SUM(B64,B52,B40)</f>
        <v>3371785</v>
      </c>
      <c r="C65" s="199">
        <f>SUM(C64,C52,C40)</f>
        <v>-614214</v>
      </c>
    </row>
    <row r="66" spans="1:3" s="51" customFormat="1" ht="16.5" thickBot="1">
      <c r="A66" s="200" t="s">
        <v>134</v>
      </c>
      <c r="B66" s="156">
        <v>340578</v>
      </c>
      <c r="C66" s="201">
        <v>665563</v>
      </c>
    </row>
    <row r="67" spans="1:3" ht="16.5" thickBot="1">
      <c r="A67" s="202" t="s">
        <v>135</v>
      </c>
      <c r="B67" s="95">
        <v>-6432</v>
      </c>
      <c r="C67" s="203">
        <v>3905</v>
      </c>
    </row>
    <row r="68" spans="1:3" s="51" customFormat="1">
      <c r="A68" s="204" t="s">
        <v>136</v>
      </c>
      <c r="B68" s="205">
        <f>SUM(B65:B67)</f>
        <v>3705931</v>
      </c>
      <c r="C68" s="206">
        <f>SUM(C65:C67)</f>
        <v>55254</v>
      </c>
    </row>
    <row r="69" spans="1:3">
      <c r="B69" s="3"/>
      <c r="C69" s="3"/>
    </row>
    <row r="70" spans="1:3">
      <c r="B70" s="3"/>
      <c r="C70" s="3"/>
    </row>
    <row r="71" spans="1:3">
      <c r="A71" s="81" t="str">
        <f>Ф2!A45</f>
        <v>Генеральный директор</v>
      </c>
      <c r="B71" s="96"/>
      <c r="C71" s="86" t="str">
        <f>Ф2!F45</f>
        <v>Казановский А.А.</v>
      </c>
    </row>
    <row r="72" spans="1:3" ht="12" customHeight="1">
      <c r="A72" s="85"/>
      <c r="C72" s="86"/>
    </row>
    <row r="73" spans="1:3" ht="9.75" customHeight="1">
      <c r="A73" s="85"/>
      <c r="C73" s="86"/>
    </row>
    <row r="74" spans="1:3" ht="18.75" customHeight="1">
      <c r="A74" s="81" t="s">
        <v>58</v>
      </c>
      <c r="B74" s="96"/>
      <c r="C74" s="86" t="str">
        <f>Ф1!D79</f>
        <v>Алексеевене Т.В.</v>
      </c>
    </row>
    <row r="75" spans="1:3">
      <c r="A75" s="97"/>
      <c r="B75" s="97"/>
      <c r="C75" s="98"/>
    </row>
    <row r="76" spans="1:3">
      <c r="A76" s="43" t="s">
        <v>60</v>
      </c>
      <c r="B76" s="43"/>
      <c r="C76" s="43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0</v>
      </c>
      <c r="C79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8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29" sqref="Q29"/>
    </sheetView>
  </sheetViews>
  <sheetFormatPr defaultRowHeight="12.75" outlineLevelRow="2" outlineLevelCol="1"/>
  <cols>
    <col min="1" max="1" width="54.42578125" style="99" customWidth="1"/>
    <col min="2" max="2" width="13.5703125" style="99" customWidth="1"/>
    <col min="3" max="3" width="0" style="99" hidden="1" customWidth="1" outlineLevel="1"/>
    <col min="4" max="4" width="13.140625" style="99" customWidth="1" collapsed="1"/>
    <col min="5" max="5" width="13.140625" style="99" customWidth="1"/>
    <col min="6" max="7" width="0" style="99" hidden="1" customWidth="1" outlineLevel="1"/>
    <col min="8" max="8" width="14" style="99" customWidth="1" collapsed="1"/>
    <col min="9" max="9" width="14.42578125" style="99" customWidth="1"/>
    <col min="10" max="10" width="15.7109375" style="99" customWidth="1"/>
    <col min="11" max="11" width="17.5703125" style="99" customWidth="1"/>
    <col min="12" max="12" width="6" style="99" customWidth="1"/>
    <col min="13" max="13" width="16.85546875" style="100" customWidth="1"/>
    <col min="14" max="16384" width="9.140625" style="99"/>
  </cols>
  <sheetData>
    <row r="1" spans="1:13" ht="15.75">
      <c r="A1" s="5" t="str">
        <f>Ф1!A1</f>
        <v xml:space="preserve">АКЦИОНЕРНОЕ ОБЩЕСТВО "СЕВКАЗЭНЕРГО" </v>
      </c>
    </row>
    <row r="2" spans="1:13" s="101" customFormat="1" ht="15.75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s="101" customFormat="1" ht="15.75">
      <c r="A3" s="103" t="s">
        <v>137</v>
      </c>
      <c r="B3" s="104"/>
      <c r="C3" s="104"/>
      <c r="D3" s="104"/>
      <c r="E3" s="104"/>
      <c r="F3" s="102"/>
      <c r="G3" s="102"/>
      <c r="H3" s="102"/>
      <c r="I3" s="102"/>
      <c r="J3" s="102"/>
      <c r="K3" s="102"/>
      <c r="L3" s="102"/>
      <c r="M3" s="102"/>
    </row>
    <row r="4" spans="1:13" s="101" customFormat="1" ht="15.75">
      <c r="A4" s="103" t="str">
        <f>Ф2!A4</f>
        <v>за период, заканчивающийся 30 июня 2024 года</v>
      </c>
      <c r="B4" s="104"/>
      <c r="C4" s="104"/>
      <c r="D4" s="104"/>
      <c r="E4" s="104"/>
      <c r="F4" s="102"/>
      <c r="G4" s="102"/>
      <c r="H4" s="102"/>
      <c r="I4" s="102"/>
      <c r="J4" s="102"/>
      <c r="K4" s="102"/>
      <c r="L4" s="102"/>
      <c r="M4" s="102"/>
    </row>
    <row r="5" spans="1:13" s="101" customFormat="1" ht="15.75">
      <c r="A5" s="105" t="s">
        <v>2</v>
      </c>
      <c r="B5" s="106"/>
      <c r="C5" s="106"/>
      <c r="D5" s="106"/>
      <c r="E5" s="106"/>
      <c r="F5" s="107"/>
      <c r="G5" s="107"/>
      <c r="H5" s="107"/>
      <c r="I5" s="107"/>
      <c r="J5" s="107"/>
      <c r="K5" s="107"/>
      <c r="L5" s="102"/>
      <c r="M5" s="102"/>
    </row>
    <row r="6" spans="1:13" s="101" customFormat="1" ht="16.5" thickBot="1">
      <c r="A6" s="104"/>
      <c r="B6" s="104"/>
      <c r="C6" s="104"/>
      <c r="D6" s="104"/>
      <c r="E6" s="104"/>
      <c r="F6" s="102"/>
      <c r="G6" s="102"/>
      <c r="H6" s="102"/>
      <c r="I6" s="102"/>
      <c r="J6" s="102"/>
      <c r="K6" s="102"/>
      <c r="L6" s="102"/>
      <c r="M6" s="102"/>
    </row>
    <row r="7" spans="1:13" s="109" customFormat="1" ht="15.75" customHeight="1" thickBot="1">
      <c r="A7" s="254" t="s">
        <v>62</v>
      </c>
      <c r="B7" s="256" t="s">
        <v>138</v>
      </c>
      <c r="C7" s="256"/>
      <c r="D7" s="256"/>
      <c r="E7" s="256"/>
      <c r="F7" s="256"/>
      <c r="G7" s="256"/>
      <c r="H7" s="256"/>
      <c r="I7" s="256"/>
      <c r="J7" s="257" t="s">
        <v>33</v>
      </c>
      <c r="K7" s="259" t="s">
        <v>34</v>
      </c>
      <c r="L7" s="108"/>
      <c r="M7" s="1"/>
    </row>
    <row r="8" spans="1:13" s="109" customFormat="1" ht="65.25" customHeight="1" thickBot="1">
      <c r="A8" s="255"/>
      <c r="B8" s="110" t="s">
        <v>25</v>
      </c>
      <c r="C8" s="110" t="s">
        <v>26</v>
      </c>
      <c r="D8" s="110" t="s">
        <v>27</v>
      </c>
      <c r="E8" s="110" t="s">
        <v>28</v>
      </c>
      <c r="F8" s="110" t="s">
        <v>30</v>
      </c>
      <c r="G8" s="110" t="s">
        <v>139</v>
      </c>
      <c r="H8" s="111" t="s">
        <v>140</v>
      </c>
      <c r="I8" s="112" t="s">
        <v>141</v>
      </c>
      <c r="J8" s="258"/>
      <c r="K8" s="260"/>
      <c r="L8" s="108"/>
      <c r="M8" s="1"/>
    </row>
    <row r="9" spans="1:13" s="109" customFormat="1" ht="15.75">
      <c r="A9" s="130" t="str">
        <f>A54</f>
        <v>Сальдо на 31.12.23 г.</v>
      </c>
      <c r="B9" s="113">
        <v>16291512</v>
      </c>
      <c r="C9" s="113"/>
      <c r="D9" s="113">
        <v>277168</v>
      </c>
      <c r="E9" s="113">
        <v>31770748</v>
      </c>
      <c r="F9" s="113">
        <v>0</v>
      </c>
      <c r="G9" s="113">
        <v>0</v>
      </c>
      <c r="H9" s="113">
        <v>11557422</v>
      </c>
      <c r="I9" s="113">
        <v>59896850</v>
      </c>
      <c r="J9" s="113">
        <v>0</v>
      </c>
      <c r="K9" s="131">
        <v>59896850</v>
      </c>
      <c r="L9" s="108"/>
      <c r="M9" s="1">
        <f>K9-Ф1!D44</f>
        <v>0</v>
      </c>
    </row>
    <row r="10" spans="1:13" s="109" customFormat="1" ht="15.75" hidden="1">
      <c r="A10" s="132" t="s">
        <v>142</v>
      </c>
      <c r="B10" s="114"/>
      <c r="C10" s="114"/>
      <c r="D10" s="114"/>
      <c r="E10" s="114"/>
      <c r="F10" s="114"/>
      <c r="G10" s="114"/>
      <c r="H10" s="114"/>
      <c r="I10" s="115">
        <f t="shared" ref="I10:I30" si="0">SUM(B10:H10)</f>
        <v>0</v>
      </c>
      <c r="J10" s="114"/>
      <c r="K10" s="133">
        <f t="shared" ref="K10:K30" si="1">I10+J10</f>
        <v>0</v>
      </c>
      <c r="L10" s="108"/>
      <c r="M10" s="1"/>
    </row>
    <row r="11" spans="1:13" s="109" customFormat="1" ht="15.75" hidden="1">
      <c r="A11" s="132" t="s">
        <v>143</v>
      </c>
      <c r="B11" s="114"/>
      <c r="C11" s="114"/>
      <c r="D11" s="114"/>
      <c r="E11" s="114"/>
      <c r="F11" s="114"/>
      <c r="G11" s="114"/>
      <c r="H11" s="114"/>
      <c r="I11" s="115">
        <f t="shared" si="0"/>
        <v>0</v>
      </c>
      <c r="J11" s="114"/>
      <c r="K11" s="133">
        <f t="shared" si="1"/>
        <v>0</v>
      </c>
      <c r="L11" s="108"/>
      <c r="M11" s="1"/>
    </row>
    <row r="12" spans="1:13" s="109" customFormat="1" ht="15.75" hidden="1" outlineLevel="1">
      <c r="A12" s="132" t="s">
        <v>144</v>
      </c>
      <c r="B12" s="114"/>
      <c r="C12" s="114"/>
      <c r="D12" s="114"/>
      <c r="E12" s="114"/>
      <c r="F12" s="114"/>
      <c r="G12" s="114"/>
      <c r="H12" s="114"/>
      <c r="I12" s="115">
        <f t="shared" si="0"/>
        <v>0</v>
      </c>
      <c r="J12" s="114"/>
      <c r="K12" s="133">
        <f t="shared" si="1"/>
        <v>0</v>
      </c>
      <c r="L12" s="108"/>
      <c r="M12" s="1"/>
    </row>
    <row r="13" spans="1:13" s="109" customFormat="1" ht="15.75" hidden="1" outlineLevel="2">
      <c r="A13" s="132" t="s">
        <v>145</v>
      </c>
      <c r="B13" s="114"/>
      <c r="C13" s="114"/>
      <c r="D13" s="114"/>
      <c r="E13" s="114"/>
      <c r="F13" s="114"/>
      <c r="G13" s="114"/>
      <c r="H13" s="114"/>
      <c r="I13" s="115">
        <f t="shared" si="0"/>
        <v>0</v>
      </c>
      <c r="J13" s="114"/>
      <c r="K13" s="133">
        <f t="shared" si="1"/>
        <v>0</v>
      </c>
      <c r="L13" s="108"/>
      <c r="M13" s="1"/>
    </row>
    <row r="14" spans="1:13" s="109" customFormat="1" ht="31.5" hidden="1" outlineLevel="1">
      <c r="A14" s="132" t="s">
        <v>146</v>
      </c>
      <c r="B14" s="114"/>
      <c r="C14" s="114"/>
      <c r="D14" s="114"/>
      <c r="E14" s="114"/>
      <c r="F14" s="114"/>
      <c r="G14" s="114"/>
      <c r="H14" s="114"/>
      <c r="I14" s="115">
        <f t="shared" si="0"/>
        <v>0</v>
      </c>
      <c r="J14" s="114"/>
      <c r="K14" s="133">
        <f t="shared" si="1"/>
        <v>0</v>
      </c>
      <c r="L14" s="108"/>
      <c r="M14" s="1"/>
    </row>
    <row r="15" spans="1:13" s="109" customFormat="1" ht="15.75" hidden="1" outlineLevel="1">
      <c r="A15" s="132" t="s">
        <v>147</v>
      </c>
      <c r="B15" s="114"/>
      <c r="C15" s="114"/>
      <c r="D15" s="114"/>
      <c r="E15" s="114"/>
      <c r="F15" s="114"/>
      <c r="G15" s="114"/>
      <c r="H15" s="114"/>
      <c r="I15" s="115">
        <f t="shared" si="0"/>
        <v>0</v>
      </c>
      <c r="J15" s="114"/>
      <c r="K15" s="133">
        <f t="shared" si="1"/>
        <v>0</v>
      </c>
      <c r="L15" s="108"/>
      <c r="M15" s="1"/>
    </row>
    <row r="16" spans="1:13" s="109" customFormat="1" ht="15.75" hidden="1" outlineLevel="1">
      <c r="A16" s="132" t="s">
        <v>148</v>
      </c>
      <c r="B16" s="114"/>
      <c r="C16" s="114"/>
      <c r="D16" s="114"/>
      <c r="E16" s="114"/>
      <c r="F16" s="114"/>
      <c r="G16" s="114"/>
      <c r="H16" s="114"/>
      <c r="I16" s="115">
        <f t="shared" si="0"/>
        <v>0</v>
      </c>
      <c r="J16" s="114"/>
      <c r="K16" s="133">
        <f t="shared" si="1"/>
        <v>0</v>
      </c>
      <c r="L16" s="108"/>
      <c r="M16" s="1"/>
    </row>
    <row r="17" spans="1:13" s="109" customFormat="1" ht="15.75" hidden="1" outlineLevel="1">
      <c r="A17" s="132" t="s">
        <v>149</v>
      </c>
      <c r="B17" s="114"/>
      <c r="C17" s="114"/>
      <c r="D17" s="114"/>
      <c r="E17" s="114"/>
      <c r="F17" s="114"/>
      <c r="G17" s="114"/>
      <c r="H17" s="114"/>
      <c r="I17" s="115">
        <f t="shared" si="0"/>
        <v>0</v>
      </c>
      <c r="J17" s="114"/>
      <c r="K17" s="133">
        <f t="shared" si="1"/>
        <v>0</v>
      </c>
      <c r="L17" s="108"/>
      <c r="M17" s="1"/>
    </row>
    <row r="18" spans="1:13" s="109" customFormat="1" ht="15.75" hidden="1">
      <c r="A18" s="132" t="s">
        <v>150</v>
      </c>
      <c r="B18" s="114"/>
      <c r="C18" s="114"/>
      <c r="D18" s="114"/>
      <c r="E18" s="114"/>
      <c r="F18" s="114"/>
      <c r="G18" s="114"/>
      <c r="H18" s="114"/>
      <c r="I18" s="115">
        <f t="shared" si="0"/>
        <v>0</v>
      </c>
      <c r="J18" s="114"/>
      <c r="K18" s="133">
        <f t="shared" si="1"/>
        <v>0</v>
      </c>
      <c r="L18" s="108"/>
      <c r="M18" s="1"/>
    </row>
    <row r="19" spans="1:13" s="109" customFormat="1" ht="15.75" customHeight="1">
      <c r="A19" s="132" t="s">
        <v>210</v>
      </c>
      <c r="B19" s="114"/>
      <c r="C19" s="114"/>
      <c r="D19" s="114"/>
      <c r="E19" s="114">
        <v>-1581788</v>
      </c>
      <c r="F19" s="114"/>
      <c r="G19" s="114"/>
      <c r="H19" s="180">
        <f>E19*-1</f>
        <v>1581788</v>
      </c>
      <c r="I19" s="115">
        <f t="shared" si="0"/>
        <v>0</v>
      </c>
      <c r="J19" s="114"/>
      <c r="K19" s="133">
        <f t="shared" si="1"/>
        <v>0</v>
      </c>
      <c r="L19" s="108"/>
      <c r="M19" s="1"/>
    </row>
    <row r="20" spans="1:13" s="109" customFormat="1" ht="32.25" customHeight="1" outlineLevel="1">
      <c r="A20" s="132" t="s">
        <v>188</v>
      </c>
      <c r="B20" s="114"/>
      <c r="C20" s="114"/>
      <c r="D20" s="114"/>
      <c r="E20" s="114"/>
      <c r="F20" s="114"/>
      <c r="G20" s="114"/>
      <c r="H20" s="180"/>
      <c r="I20" s="115">
        <f t="shared" si="0"/>
        <v>0</v>
      </c>
      <c r="J20" s="114"/>
      <c r="K20" s="133">
        <f t="shared" si="1"/>
        <v>0</v>
      </c>
      <c r="L20" s="108"/>
      <c r="M20" s="1"/>
    </row>
    <row r="21" spans="1:13" s="109" customFormat="1" ht="15.75" outlineLevel="1">
      <c r="A21" s="132" t="s">
        <v>190</v>
      </c>
      <c r="B21" s="114"/>
      <c r="C21" s="114"/>
      <c r="D21" s="114"/>
      <c r="E21" s="114"/>
      <c r="F21" s="114"/>
      <c r="G21" s="114"/>
      <c r="H21" s="180"/>
      <c r="I21" s="115">
        <f t="shared" si="0"/>
        <v>0</v>
      </c>
      <c r="J21" s="114"/>
      <c r="K21" s="133">
        <f t="shared" si="1"/>
        <v>0</v>
      </c>
      <c r="L21" s="108"/>
      <c r="M21" s="1"/>
    </row>
    <row r="22" spans="1:13" s="109" customFormat="1" ht="15.75" hidden="1" customHeight="1" outlineLevel="1">
      <c r="A22" s="132" t="s">
        <v>151</v>
      </c>
      <c r="B22" s="114"/>
      <c r="C22" s="114"/>
      <c r="D22" s="114"/>
      <c r="E22" s="114"/>
      <c r="F22" s="114"/>
      <c r="G22" s="114"/>
      <c r="H22" s="180"/>
      <c r="I22" s="115">
        <f t="shared" si="0"/>
        <v>0</v>
      </c>
      <c r="J22" s="114"/>
      <c r="K22" s="133">
        <f t="shared" si="1"/>
        <v>0</v>
      </c>
      <c r="L22" s="108"/>
      <c r="M22" s="1"/>
    </row>
    <row r="23" spans="1:13" s="109" customFormat="1" ht="15.75" hidden="1" outlineLevel="1">
      <c r="A23" s="132" t="s">
        <v>152</v>
      </c>
      <c r="B23" s="114"/>
      <c r="C23" s="114"/>
      <c r="D23" s="114"/>
      <c r="E23" s="114"/>
      <c r="F23" s="114"/>
      <c r="G23" s="114"/>
      <c r="H23" s="180"/>
      <c r="I23" s="115">
        <f t="shared" si="0"/>
        <v>0</v>
      </c>
      <c r="J23" s="114"/>
      <c r="K23" s="133">
        <f t="shared" si="1"/>
        <v>0</v>
      </c>
      <c r="L23" s="108"/>
      <c r="M23" s="1"/>
    </row>
    <row r="24" spans="1:13" s="109" customFormat="1" ht="15.75" hidden="1">
      <c r="A24" s="132" t="s">
        <v>153</v>
      </c>
      <c r="B24" s="114"/>
      <c r="C24" s="114"/>
      <c r="D24" s="114"/>
      <c r="E24" s="114"/>
      <c r="F24" s="114"/>
      <c r="G24" s="114"/>
      <c r="H24" s="180"/>
      <c r="I24" s="115">
        <f t="shared" si="0"/>
        <v>0</v>
      </c>
      <c r="J24" s="114"/>
      <c r="K24" s="133">
        <f t="shared" si="1"/>
        <v>0</v>
      </c>
      <c r="L24" s="108"/>
      <c r="M24" s="1"/>
    </row>
    <row r="25" spans="1:13" s="109" customFormat="1" ht="16.5" hidden="1" customHeight="1" outlineLevel="1">
      <c r="A25" s="132" t="s">
        <v>154</v>
      </c>
      <c r="B25" s="114"/>
      <c r="C25" s="114"/>
      <c r="D25" s="114"/>
      <c r="E25" s="114"/>
      <c r="F25" s="114"/>
      <c r="G25" s="114"/>
      <c r="H25" s="180"/>
      <c r="I25" s="115">
        <f t="shared" si="0"/>
        <v>0</v>
      </c>
      <c r="J25" s="114"/>
      <c r="K25" s="133">
        <f t="shared" si="1"/>
        <v>0</v>
      </c>
      <c r="L25" s="108"/>
      <c r="M25" s="1"/>
    </row>
    <row r="26" spans="1:13" s="109" customFormat="1" ht="15.75" hidden="1" customHeight="1" outlineLevel="1">
      <c r="A26" s="132" t="s">
        <v>155</v>
      </c>
      <c r="B26" s="114"/>
      <c r="C26" s="114"/>
      <c r="D26" s="114"/>
      <c r="E26" s="114"/>
      <c r="F26" s="114"/>
      <c r="G26" s="114"/>
      <c r="H26" s="180"/>
      <c r="I26" s="115">
        <f t="shared" si="0"/>
        <v>0</v>
      </c>
      <c r="J26" s="114"/>
      <c r="K26" s="133">
        <f t="shared" si="1"/>
        <v>0</v>
      </c>
      <c r="L26" s="108"/>
      <c r="M26" s="1"/>
    </row>
    <row r="27" spans="1:13" s="109" customFormat="1" ht="15.75" collapsed="1">
      <c r="A27" s="132" t="s">
        <v>156</v>
      </c>
      <c r="B27" s="114"/>
      <c r="C27" s="114"/>
      <c r="D27" s="114"/>
      <c r="E27" s="114"/>
      <c r="F27" s="114"/>
      <c r="G27" s="114"/>
      <c r="H27" s="180"/>
      <c r="I27" s="115">
        <f t="shared" si="0"/>
        <v>0</v>
      </c>
      <c r="J27" s="114"/>
      <c r="K27" s="133">
        <f t="shared" si="1"/>
        <v>0</v>
      </c>
      <c r="L27" s="108"/>
      <c r="M27" s="1"/>
    </row>
    <row r="28" spans="1:13" s="109" customFormat="1" ht="15.75" hidden="1" outlineLevel="1">
      <c r="A28" s="132" t="s">
        <v>189</v>
      </c>
      <c r="B28" s="114"/>
      <c r="C28" s="114"/>
      <c r="D28" s="114"/>
      <c r="E28" s="114"/>
      <c r="F28" s="114"/>
      <c r="G28" s="114"/>
      <c r="H28" s="180"/>
      <c r="I28" s="115">
        <f t="shared" si="0"/>
        <v>0</v>
      </c>
      <c r="J28" s="114"/>
      <c r="K28" s="133">
        <f t="shared" si="1"/>
        <v>0</v>
      </c>
      <c r="L28" s="108"/>
      <c r="M28" s="1"/>
    </row>
    <row r="29" spans="1:13" s="109" customFormat="1" ht="15.75" collapsed="1">
      <c r="A29" s="132" t="s">
        <v>157</v>
      </c>
      <c r="B29" s="114"/>
      <c r="C29" s="114"/>
      <c r="D29" s="114"/>
      <c r="E29" s="114"/>
      <c r="F29" s="114"/>
      <c r="G29" s="114"/>
      <c r="H29" s="180">
        <v>7375037</v>
      </c>
      <c r="I29" s="115">
        <f t="shared" si="0"/>
        <v>7375037</v>
      </c>
      <c r="J29" s="114"/>
      <c r="K29" s="133">
        <f t="shared" si="1"/>
        <v>7375037</v>
      </c>
      <c r="L29" s="108"/>
      <c r="M29" s="1"/>
    </row>
    <row r="30" spans="1:13" s="109" customFormat="1" ht="15.75" hidden="1">
      <c r="A30" s="132" t="s">
        <v>158</v>
      </c>
      <c r="B30" s="114"/>
      <c r="C30" s="114"/>
      <c r="D30" s="114"/>
      <c r="E30" s="114"/>
      <c r="F30" s="114"/>
      <c r="G30" s="114"/>
      <c r="H30" s="180"/>
      <c r="I30" s="115">
        <f t="shared" si="0"/>
        <v>0</v>
      </c>
      <c r="J30" s="114"/>
      <c r="K30" s="133">
        <f t="shared" si="1"/>
        <v>0</v>
      </c>
      <c r="L30" s="108"/>
      <c r="M30" s="1"/>
    </row>
    <row r="31" spans="1:13" s="109" customFormat="1" ht="16.5" thickBot="1">
      <c r="A31" s="176" t="s">
        <v>215</v>
      </c>
      <c r="B31" s="116">
        <f>SUM(B9:B30)</f>
        <v>16291512</v>
      </c>
      <c r="C31" s="116">
        <f>SUM(C9:C30)</f>
        <v>0</v>
      </c>
      <c r="D31" s="116">
        <f t="shared" ref="D31:J31" si="2">SUM(D9:D30)</f>
        <v>277168</v>
      </c>
      <c r="E31" s="116">
        <f t="shared" si="2"/>
        <v>30188960</v>
      </c>
      <c r="F31" s="116">
        <f t="shared" si="2"/>
        <v>0</v>
      </c>
      <c r="G31" s="116">
        <f t="shared" si="2"/>
        <v>0</v>
      </c>
      <c r="H31" s="181">
        <f t="shared" si="2"/>
        <v>20514247</v>
      </c>
      <c r="I31" s="117">
        <f>SUM(I9:I30)</f>
        <v>67271887</v>
      </c>
      <c r="J31" s="117">
        <f t="shared" si="2"/>
        <v>0</v>
      </c>
      <c r="K31" s="134">
        <f>SUM(K9:K30)</f>
        <v>67271887</v>
      </c>
      <c r="L31" s="118"/>
      <c r="M31" s="1">
        <f>K31-Ф1!C44</f>
        <v>0</v>
      </c>
    </row>
    <row r="32" spans="1:13" s="109" customFormat="1" ht="15.75">
      <c r="A32" s="130" t="s">
        <v>206</v>
      </c>
      <c r="B32" s="113">
        <v>16291512</v>
      </c>
      <c r="C32" s="113"/>
      <c r="D32" s="113">
        <v>277168</v>
      </c>
      <c r="E32" s="113">
        <v>34391277</v>
      </c>
      <c r="F32" s="113">
        <v>0</v>
      </c>
      <c r="G32" s="113">
        <v>0</v>
      </c>
      <c r="H32" s="182">
        <v>6290880</v>
      </c>
      <c r="I32" s="119">
        <v>57250837</v>
      </c>
      <c r="J32" s="119"/>
      <c r="K32" s="135">
        <f t="shared" ref="K32:K53" si="3">I32+J32</f>
        <v>57250837</v>
      </c>
      <c r="L32" s="108"/>
      <c r="M32" s="1"/>
    </row>
    <row r="33" spans="1:13" s="109" customFormat="1" ht="15.75" hidden="1">
      <c r="A33" s="132" t="s">
        <v>142</v>
      </c>
      <c r="B33" s="114"/>
      <c r="C33" s="114"/>
      <c r="D33" s="114"/>
      <c r="E33" s="114"/>
      <c r="F33" s="114"/>
      <c r="G33" s="114"/>
      <c r="H33" s="183"/>
      <c r="I33" s="115">
        <f t="shared" ref="I33:I53" si="4">SUM(B33:H33)</f>
        <v>0</v>
      </c>
      <c r="J33" s="114"/>
      <c r="K33" s="133">
        <f t="shared" si="3"/>
        <v>0</v>
      </c>
      <c r="L33" s="118"/>
      <c r="M33" s="1"/>
    </row>
    <row r="34" spans="1:13" s="109" customFormat="1" ht="31.5">
      <c r="A34" s="132" t="s">
        <v>159</v>
      </c>
      <c r="B34" s="114"/>
      <c r="C34" s="114"/>
      <c r="D34" s="114"/>
      <c r="E34" s="114">
        <v>23510</v>
      </c>
      <c r="F34" s="114"/>
      <c r="G34" s="114"/>
      <c r="H34" s="180"/>
      <c r="I34" s="115">
        <f t="shared" si="4"/>
        <v>23510</v>
      </c>
      <c r="J34" s="114"/>
      <c r="K34" s="133">
        <f t="shared" si="3"/>
        <v>23510</v>
      </c>
      <c r="L34" s="108"/>
      <c r="M34" s="1"/>
    </row>
    <row r="35" spans="1:13" s="109" customFormat="1" ht="15.75" hidden="1">
      <c r="A35" s="132" t="s">
        <v>145</v>
      </c>
      <c r="B35" s="114"/>
      <c r="C35" s="114"/>
      <c r="D35" s="114"/>
      <c r="E35" s="114"/>
      <c r="F35" s="114"/>
      <c r="G35" s="114"/>
      <c r="H35" s="180"/>
      <c r="I35" s="115">
        <f t="shared" si="4"/>
        <v>0</v>
      </c>
      <c r="J35" s="114"/>
      <c r="K35" s="133">
        <f t="shared" si="3"/>
        <v>0</v>
      </c>
      <c r="L35" s="108"/>
      <c r="M35" s="1"/>
    </row>
    <row r="36" spans="1:13" s="109" customFormat="1" ht="15.75" hidden="1" customHeight="1">
      <c r="A36" s="132" t="s">
        <v>147</v>
      </c>
      <c r="B36" s="114"/>
      <c r="C36" s="114"/>
      <c r="D36" s="114"/>
      <c r="E36" s="114"/>
      <c r="F36" s="114"/>
      <c r="G36" s="114"/>
      <c r="H36" s="180"/>
      <c r="I36" s="115">
        <f t="shared" si="4"/>
        <v>0</v>
      </c>
      <c r="J36" s="114"/>
      <c r="K36" s="133">
        <f t="shared" si="3"/>
        <v>0</v>
      </c>
      <c r="L36" s="108"/>
      <c r="M36" s="1"/>
    </row>
    <row r="37" spans="1:13" s="109" customFormat="1" ht="15.75" hidden="1" customHeight="1">
      <c r="A37" s="132" t="s">
        <v>148</v>
      </c>
      <c r="B37" s="114"/>
      <c r="C37" s="114"/>
      <c r="D37" s="114"/>
      <c r="E37" s="114"/>
      <c r="F37" s="114"/>
      <c r="G37" s="114"/>
      <c r="H37" s="180"/>
      <c r="I37" s="115">
        <f t="shared" si="4"/>
        <v>0</v>
      </c>
      <c r="J37" s="114"/>
      <c r="K37" s="133">
        <f t="shared" si="3"/>
        <v>0</v>
      </c>
      <c r="L37" s="108"/>
      <c r="M37" s="1"/>
    </row>
    <row r="38" spans="1:13" s="109" customFormat="1" ht="15.75" hidden="1" customHeight="1">
      <c r="A38" s="132" t="s">
        <v>149</v>
      </c>
      <c r="B38" s="114"/>
      <c r="C38" s="114"/>
      <c r="D38" s="114"/>
      <c r="E38" s="114"/>
      <c r="F38" s="114"/>
      <c r="G38" s="114"/>
      <c r="H38" s="180"/>
      <c r="I38" s="115">
        <f t="shared" si="4"/>
        <v>0</v>
      </c>
      <c r="J38" s="114"/>
      <c r="K38" s="133">
        <f t="shared" si="3"/>
        <v>0</v>
      </c>
      <c r="L38" s="108"/>
      <c r="M38" s="1"/>
    </row>
    <row r="39" spans="1:13" s="109" customFormat="1" ht="33" hidden="1" customHeight="1">
      <c r="A39" s="132" t="s">
        <v>146</v>
      </c>
      <c r="B39" s="114"/>
      <c r="C39" s="114"/>
      <c r="D39" s="114"/>
      <c r="E39" s="114"/>
      <c r="F39" s="114"/>
      <c r="G39" s="114"/>
      <c r="H39" s="180"/>
      <c r="I39" s="115">
        <f t="shared" si="4"/>
        <v>0</v>
      </c>
      <c r="J39" s="114"/>
      <c r="K39" s="133">
        <f t="shared" si="3"/>
        <v>0</v>
      </c>
      <c r="L39" s="108"/>
      <c r="M39" s="1"/>
    </row>
    <row r="40" spans="1:13" s="109" customFormat="1" ht="15.75" customHeight="1">
      <c r="A40" s="132" t="s">
        <v>210</v>
      </c>
      <c r="B40" s="114"/>
      <c r="C40" s="114"/>
      <c r="D40" s="114"/>
      <c r="E40" s="114">
        <f>-2644039</f>
        <v>-2644039</v>
      </c>
      <c r="F40" s="114"/>
      <c r="G40" s="114"/>
      <c r="H40" s="180">
        <f>E40*-1</f>
        <v>2644039</v>
      </c>
      <c r="I40" s="115">
        <f t="shared" si="4"/>
        <v>0</v>
      </c>
      <c r="J40" s="114"/>
      <c r="K40" s="133">
        <f t="shared" si="3"/>
        <v>0</v>
      </c>
      <c r="L40" s="108"/>
      <c r="M40" s="1"/>
    </row>
    <row r="41" spans="1:13" s="109" customFormat="1" ht="15.75" hidden="1" customHeight="1">
      <c r="A41" s="132" t="s">
        <v>160</v>
      </c>
      <c r="B41" s="114"/>
      <c r="C41" s="114"/>
      <c r="D41" s="114"/>
      <c r="E41" s="114"/>
      <c r="F41" s="114"/>
      <c r="G41" s="114"/>
      <c r="H41" s="180"/>
      <c r="I41" s="115">
        <f t="shared" si="4"/>
        <v>0</v>
      </c>
      <c r="J41" s="114"/>
      <c r="K41" s="133">
        <f t="shared" si="3"/>
        <v>0</v>
      </c>
      <c r="L41" s="108"/>
      <c r="M41" s="1"/>
    </row>
    <row r="42" spans="1:13" s="109" customFormat="1" ht="31.5">
      <c r="A42" s="132" t="s">
        <v>187</v>
      </c>
      <c r="B42" s="114"/>
      <c r="C42" s="114"/>
      <c r="D42" s="114"/>
      <c r="E42" s="114"/>
      <c r="F42" s="114"/>
      <c r="G42" s="114"/>
      <c r="H42" s="180">
        <v>-47739</v>
      </c>
      <c r="I42" s="115">
        <f t="shared" si="4"/>
        <v>-47739</v>
      </c>
      <c r="J42" s="114"/>
      <c r="K42" s="133">
        <f t="shared" si="3"/>
        <v>-47739</v>
      </c>
      <c r="L42" s="108"/>
      <c r="M42" s="1"/>
    </row>
    <row r="43" spans="1:13" s="109" customFormat="1" ht="31.5" hidden="1">
      <c r="A43" s="132" t="s">
        <v>161</v>
      </c>
      <c r="B43" s="114"/>
      <c r="C43" s="114"/>
      <c r="D43" s="114"/>
      <c r="E43" s="114"/>
      <c r="F43" s="114"/>
      <c r="G43" s="114"/>
      <c r="H43" s="180"/>
      <c r="I43" s="115">
        <f t="shared" si="4"/>
        <v>0</v>
      </c>
      <c r="J43" s="114"/>
      <c r="K43" s="133">
        <f t="shared" si="3"/>
        <v>0</v>
      </c>
      <c r="L43" s="108"/>
      <c r="M43" s="1"/>
    </row>
    <row r="44" spans="1:13" s="109" customFormat="1" ht="15.75" hidden="1" customHeight="1">
      <c r="A44" s="132" t="s">
        <v>151</v>
      </c>
      <c r="B44" s="114"/>
      <c r="C44" s="114"/>
      <c r="D44" s="114"/>
      <c r="E44" s="114"/>
      <c r="F44" s="114"/>
      <c r="G44" s="114"/>
      <c r="H44" s="180"/>
      <c r="I44" s="115">
        <f t="shared" si="4"/>
        <v>0</v>
      </c>
      <c r="J44" s="114"/>
      <c r="K44" s="133">
        <f t="shared" si="3"/>
        <v>0</v>
      </c>
      <c r="L44" s="108"/>
      <c r="M44" s="1"/>
    </row>
    <row r="45" spans="1:13" s="109" customFormat="1" ht="15.75" hidden="1">
      <c r="A45" s="132" t="s">
        <v>152</v>
      </c>
      <c r="B45" s="114"/>
      <c r="C45" s="114"/>
      <c r="D45" s="114"/>
      <c r="E45" s="114"/>
      <c r="F45" s="114"/>
      <c r="G45" s="114"/>
      <c r="H45" s="180"/>
      <c r="I45" s="115">
        <f t="shared" si="4"/>
        <v>0</v>
      </c>
      <c r="J45" s="114"/>
      <c r="K45" s="133">
        <f t="shared" si="3"/>
        <v>0</v>
      </c>
      <c r="L45" s="108"/>
      <c r="M45" s="1"/>
    </row>
    <row r="46" spans="1:13" s="109" customFormat="1" ht="15.75" hidden="1">
      <c r="A46" s="132" t="s">
        <v>153</v>
      </c>
      <c r="B46" s="114"/>
      <c r="C46" s="114"/>
      <c r="D46" s="114"/>
      <c r="E46" s="114"/>
      <c r="F46" s="114"/>
      <c r="G46" s="114"/>
      <c r="H46" s="180"/>
      <c r="I46" s="115">
        <f t="shared" si="4"/>
        <v>0</v>
      </c>
      <c r="J46" s="114"/>
      <c r="K46" s="133">
        <f t="shared" si="3"/>
        <v>0</v>
      </c>
      <c r="L46" s="108"/>
      <c r="M46" s="1"/>
    </row>
    <row r="47" spans="1:13" s="109" customFormat="1" ht="15.75" hidden="1" customHeight="1">
      <c r="A47" s="136" t="s">
        <v>162</v>
      </c>
      <c r="B47" s="114"/>
      <c r="C47" s="114"/>
      <c r="D47" s="114"/>
      <c r="E47" s="114"/>
      <c r="F47" s="114"/>
      <c r="G47" s="114"/>
      <c r="H47" s="180"/>
      <c r="I47" s="115">
        <f t="shared" si="4"/>
        <v>0</v>
      </c>
      <c r="J47" s="114"/>
      <c r="K47" s="133">
        <f t="shared" si="3"/>
        <v>0</v>
      </c>
      <c r="L47" s="108"/>
      <c r="M47" s="1"/>
    </row>
    <row r="48" spans="1:13" s="109" customFormat="1" ht="15.75" hidden="1">
      <c r="A48" s="132" t="s">
        <v>163</v>
      </c>
      <c r="B48" s="114"/>
      <c r="C48" s="114"/>
      <c r="D48" s="114"/>
      <c r="E48" s="114"/>
      <c r="F48" s="114"/>
      <c r="G48" s="114"/>
      <c r="H48" s="180"/>
      <c r="I48" s="115">
        <f t="shared" si="4"/>
        <v>0</v>
      </c>
      <c r="J48" s="114"/>
      <c r="K48" s="133">
        <f t="shared" si="3"/>
        <v>0</v>
      </c>
      <c r="L48" s="108"/>
      <c r="M48" s="1"/>
    </row>
    <row r="49" spans="1:13" s="109" customFormat="1" ht="31.5" hidden="1">
      <c r="A49" s="132" t="s">
        <v>182</v>
      </c>
      <c r="B49" s="114"/>
      <c r="C49" s="114"/>
      <c r="D49" s="114"/>
      <c r="E49" s="114"/>
      <c r="F49" s="114"/>
      <c r="G49" s="114"/>
      <c r="H49" s="180"/>
      <c r="I49" s="115">
        <f t="shared" si="4"/>
        <v>0</v>
      </c>
      <c r="J49" s="114"/>
      <c r="K49" s="133">
        <f t="shared" si="3"/>
        <v>0</v>
      </c>
      <c r="L49" s="108"/>
      <c r="M49" s="1"/>
    </row>
    <row r="50" spans="1:13" s="109" customFormat="1" ht="15.75">
      <c r="A50" s="132" t="s">
        <v>156</v>
      </c>
      <c r="B50" s="114"/>
      <c r="C50" s="114"/>
      <c r="D50" s="114"/>
      <c r="E50" s="114"/>
      <c r="F50" s="114"/>
      <c r="G50" s="114"/>
      <c r="H50" s="180"/>
      <c r="I50" s="115">
        <f t="shared" si="4"/>
        <v>0</v>
      </c>
      <c r="J50" s="114"/>
      <c r="K50" s="133">
        <f t="shared" si="3"/>
        <v>0</v>
      </c>
      <c r="L50" s="108"/>
      <c r="M50" s="1"/>
    </row>
    <row r="51" spans="1:13" s="109" customFormat="1" ht="15.75">
      <c r="A51" s="132" t="s">
        <v>190</v>
      </c>
      <c r="B51" s="114"/>
      <c r="C51" s="114"/>
      <c r="D51" s="114"/>
      <c r="E51" s="114"/>
      <c r="F51" s="114"/>
      <c r="G51" s="114"/>
      <c r="H51" s="180">
        <v>521790</v>
      </c>
      <c r="I51" s="115">
        <f t="shared" si="4"/>
        <v>521790</v>
      </c>
      <c r="J51" s="114"/>
      <c r="K51" s="133">
        <f t="shared" si="3"/>
        <v>521790</v>
      </c>
      <c r="L51" s="108"/>
      <c r="M51" s="1"/>
    </row>
    <row r="52" spans="1:13" s="109" customFormat="1" ht="15.75">
      <c r="A52" s="132" t="str">
        <f>A29</f>
        <v>Прибыль (убыток) за период</v>
      </c>
      <c r="B52" s="114"/>
      <c r="C52" s="114"/>
      <c r="D52" s="114"/>
      <c r="E52" s="114"/>
      <c r="F52" s="114"/>
      <c r="G52" s="114"/>
      <c r="H52" s="180">
        <v>2148452</v>
      </c>
      <c r="I52" s="115">
        <f>SUM(B52:H52)</f>
        <v>2148452</v>
      </c>
      <c r="J52" s="114"/>
      <c r="K52" s="133">
        <f t="shared" si="3"/>
        <v>2148452</v>
      </c>
      <c r="L52" s="108"/>
      <c r="M52" s="1"/>
    </row>
    <row r="53" spans="1:13" s="109" customFormat="1" ht="15.75">
      <c r="A53" s="132" t="s">
        <v>189</v>
      </c>
      <c r="B53" s="114"/>
      <c r="C53" s="114"/>
      <c r="D53" s="114"/>
      <c r="E53" s="114"/>
      <c r="F53" s="114"/>
      <c r="G53" s="114"/>
      <c r="H53" s="114"/>
      <c r="I53" s="115">
        <f t="shared" si="4"/>
        <v>0</v>
      </c>
      <c r="J53" s="114"/>
      <c r="K53" s="133">
        <f t="shared" si="3"/>
        <v>0</v>
      </c>
      <c r="L53" s="108"/>
      <c r="M53" s="1"/>
    </row>
    <row r="54" spans="1:13" s="122" customFormat="1" ht="16.5" thickBot="1">
      <c r="A54" s="137" t="s">
        <v>208</v>
      </c>
      <c r="B54" s="138">
        <f>SUM(B32:B53)</f>
        <v>16291512</v>
      </c>
      <c r="C54" s="138"/>
      <c r="D54" s="138">
        <f t="shared" ref="D54:K54" si="5">SUM(D32:D53)</f>
        <v>277168</v>
      </c>
      <c r="E54" s="138">
        <f>SUM(E32:E53)</f>
        <v>31770748</v>
      </c>
      <c r="F54" s="138">
        <f t="shared" si="5"/>
        <v>0</v>
      </c>
      <c r="G54" s="138">
        <f t="shared" si="5"/>
        <v>0</v>
      </c>
      <c r="H54" s="138">
        <f>SUM(H32:H53)</f>
        <v>11557422</v>
      </c>
      <c r="I54" s="138">
        <f>SUM(I32:I53)</f>
        <v>59896850</v>
      </c>
      <c r="J54" s="138">
        <f t="shared" si="5"/>
        <v>0</v>
      </c>
      <c r="K54" s="139">
        <f t="shared" si="5"/>
        <v>59896850</v>
      </c>
      <c r="L54" s="120"/>
      <c r="M54" s="121"/>
    </row>
    <row r="55" spans="1:13" s="122" customFormat="1" ht="15.75" hidden="1">
      <c r="A55" s="123"/>
      <c r="B55" s="124">
        <f t="shared" ref="B55:K55" si="6">B54-B9</f>
        <v>0</v>
      </c>
      <c r="C55" s="124">
        <f t="shared" si="6"/>
        <v>0</v>
      </c>
      <c r="D55" s="124">
        <f t="shared" si="6"/>
        <v>0</v>
      </c>
      <c r="E55" s="124">
        <f t="shared" si="6"/>
        <v>0</v>
      </c>
      <c r="F55" s="124">
        <f t="shared" si="6"/>
        <v>0</v>
      </c>
      <c r="G55" s="124">
        <f t="shared" si="6"/>
        <v>0</v>
      </c>
      <c r="H55" s="124">
        <f t="shared" si="6"/>
        <v>0</v>
      </c>
      <c r="I55" s="124">
        <f t="shared" si="6"/>
        <v>0</v>
      </c>
      <c r="J55" s="124">
        <f t="shared" si="6"/>
        <v>0</v>
      </c>
      <c r="K55" s="124">
        <f t="shared" si="6"/>
        <v>0</v>
      </c>
      <c r="L55" s="120"/>
      <c r="M55" s="121"/>
    </row>
    <row r="56" spans="1:13" s="122" customFormat="1" ht="15.75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0"/>
      <c r="M56" s="121"/>
    </row>
    <row r="57" spans="1:13" s="122" customFormat="1" ht="15.75" hidden="1">
      <c r="A57" s="97"/>
      <c r="B57" s="97"/>
      <c r="D57" s="103"/>
      <c r="E57" s="103"/>
      <c r="F57" s="125"/>
      <c r="G57" s="125"/>
      <c r="H57" s="108"/>
      <c r="J57" s="118"/>
      <c r="K57" s="108"/>
      <c r="L57" s="108"/>
      <c r="M57" s="121"/>
    </row>
    <row r="58" spans="1:13" s="122" customFormat="1" ht="15.75" customHeight="1">
      <c r="A58" s="252" t="str">
        <f>Ф3!A71</f>
        <v>Генеральный директор</v>
      </c>
      <c r="B58" s="252"/>
      <c r="C58" s="252"/>
      <c r="D58" s="252"/>
      <c r="E58" s="6"/>
      <c r="F58" s="5"/>
      <c r="G58" s="5"/>
      <c r="H58" s="126" t="s">
        <v>164</v>
      </c>
      <c r="I58" s="5" t="str">
        <f>Ф3!C71</f>
        <v>Казановский А.А.</v>
      </c>
      <c r="J58" s="108"/>
      <c r="K58" s="108"/>
      <c r="L58" s="120"/>
      <c r="M58" s="121"/>
    </row>
    <row r="59" spans="1:13" s="122" customFormat="1" ht="15.75">
      <c r="A59" s="81"/>
      <c r="B59" s="81"/>
      <c r="C59" s="81"/>
      <c r="D59" s="126"/>
      <c r="E59" s="103"/>
      <c r="F59" s="126"/>
      <c r="G59" s="126"/>
      <c r="H59" s="126"/>
      <c r="I59" s="126"/>
      <c r="J59" s="127"/>
      <c r="K59" s="127"/>
      <c r="L59" s="120"/>
      <c r="M59" s="121"/>
    </row>
    <row r="60" spans="1:13" s="122" customFormat="1" ht="6.75" customHeight="1">
      <c r="A60" s="85"/>
      <c r="B60" s="85"/>
      <c r="C60" s="52"/>
      <c r="D60" s="126"/>
      <c r="E60" s="126"/>
      <c r="F60" s="126"/>
      <c r="G60" s="126"/>
      <c r="H60" s="126"/>
      <c r="I60" s="126"/>
      <c r="J60" s="118"/>
      <c r="K60" s="127"/>
      <c r="L60" s="120"/>
      <c r="M60" s="121"/>
    </row>
    <row r="61" spans="1:13" ht="15.75" customHeight="1">
      <c r="A61" s="252" t="s">
        <v>58</v>
      </c>
      <c r="B61" s="252"/>
      <c r="C61" s="252"/>
      <c r="D61" s="86"/>
      <c r="E61" s="5"/>
      <c r="F61" s="5"/>
      <c r="G61" s="5"/>
      <c r="H61" s="5" t="s">
        <v>164</v>
      </c>
      <c r="I61" s="5" t="s">
        <v>59</v>
      </c>
    </row>
    <row r="62" spans="1:13" ht="15.75">
      <c r="A62" s="85"/>
      <c r="B62" s="85"/>
      <c r="C62" s="85"/>
      <c r="D62" s="44"/>
    </row>
    <row r="63" spans="1:13">
      <c r="A63" s="43" t="s">
        <v>60</v>
      </c>
      <c r="B63" s="43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0078740157483" right="0.15748031496062992" top="0.31496062992125984" bottom="0.23622047244094491" header="0.51181102362204722" footer="0.51181102362204722"/>
  <pageSetup paperSize="9" scale="86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2024-08-13T08:49:33Z</cp:lastPrinted>
  <dcterms:created xsi:type="dcterms:W3CDTF">2015-11-19T03:34:18Z</dcterms:created>
  <dcterms:modified xsi:type="dcterms:W3CDTF">2024-08-13T08:49:34Z</dcterms:modified>
</cp:coreProperties>
</file>