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19\2 квартал\"/>
    </mc:Choice>
  </mc:AlternateContent>
  <bookViews>
    <workbookView xWindow="-15" yWindow="-15" windowWidth="14520" windowHeight="12990" activeTab="1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Ф1!$A$1:$D$83</definedName>
    <definedName name="_xlnm.Print_Area" localSheetId="1">Ф2!$A$1:$H$49</definedName>
    <definedName name="_xlnm.Print_Area" localSheetId="2">Ф3!$A$1:$AX$70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/>
</workbook>
</file>

<file path=xl/calcChain.xml><?xml version="1.0" encoding="utf-8"?>
<calcChain xmlns="http://schemas.openxmlformats.org/spreadsheetml/2006/main">
  <c r="B20" i="3" l="1"/>
  <c r="C58" i="3" l="1"/>
  <c r="C47" i="3"/>
  <c r="D57" i="1" l="1"/>
  <c r="D43" i="1"/>
  <c r="D45" i="1" s="1"/>
  <c r="D34" i="1"/>
  <c r="D30" i="1"/>
  <c r="D18" i="1"/>
  <c r="D32" i="1" l="1"/>
  <c r="I51" i="4"/>
  <c r="K51" i="4" s="1"/>
  <c r="A9" i="4"/>
  <c r="G14" i="2" l="1"/>
  <c r="G19" i="2" s="1"/>
  <c r="G29" i="2" s="1"/>
  <c r="D71" i="1" l="1"/>
  <c r="D73" i="1" l="1"/>
  <c r="H40" i="4"/>
  <c r="H19" i="4"/>
  <c r="G31" i="2" l="1"/>
  <c r="G35" i="2" s="1"/>
  <c r="B58" i="3" l="1"/>
  <c r="I41" i="4" l="1"/>
  <c r="I42" i="4"/>
  <c r="I43" i="4"/>
  <c r="K43" i="4" s="1"/>
  <c r="I44" i="4"/>
  <c r="K44" i="4" s="1"/>
  <c r="I45" i="4"/>
  <c r="I46" i="4"/>
  <c r="I47" i="4"/>
  <c r="K47" i="4" s="1"/>
  <c r="I48" i="4"/>
  <c r="K48" i="4" s="1"/>
  <c r="I49" i="4"/>
  <c r="K49" i="4" s="1"/>
  <c r="I50" i="4"/>
  <c r="C18" i="1"/>
  <c r="C30" i="1"/>
  <c r="C34" i="1"/>
  <c r="C43" i="1"/>
  <c r="C45" i="1" s="1"/>
  <c r="C57" i="1"/>
  <c r="C71" i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4" i="2"/>
  <c r="A65" i="3" s="1"/>
  <c r="A58" i="4" s="1"/>
  <c r="G44" i="2"/>
  <c r="C65" i="3" s="1"/>
  <c r="I58" i="4" s="1"/>
  <c r="A1" i="3"/>
  <c r="A4" i="3"/>
  <c r="A5" i="3"/>
  <c r="B7" i="3"/>
  <c r="C7" i="3"/>
  <c r="B47" i="3"/>
  <c r="B60" i="3"/>
  <c r="C68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2" i="4"/>
  <c r="K32" i="4" s="1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1" i="4"/>
  <c r="K42" i="4"/>
  <c r="K45" i="4"/>
  <c r="K46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E31" i="4" s="1"/>
  <c r="B72" i="3"/>
  <c r="K50" i="4"/>
  <c r="C9" i="3"/>
  <c r="B9" i="3"/>
  <c r="B22" i="3" s="1"/>
  <c r="B35" i="3" s="1"/>
  <c r="E31" i="2"/>
  <c r="E35" i="2" s="1"/>
  <c r="C73" i="1"/>
  <c r="C32" i="1"/>
  <c r="C22" i="3" l="1"/>
  <c r="C35" i="3" s="1"/>
  <c r="C38" i="3" s="1"/>
  <c r="C59" i="3" s="1"/>
  <c r="C62" i="3" s="1"/>
  <c r="G55" i="4"/>
  <c r="F55" i="4"/>
  <c r="E55" i="4"/>
  <c r="B38" i="3"/>
  <c r="D84" i="1"/>
  <c r="I52" i="4"/>
  <c r="I54" i="4" s="1"/>
  <c r="H54" i="4"/>
  <c r="H29" i="4"/>
  <c r="E50" i="2" s="1"/>
  <c r="C84" i="1"/>
  <c r="H9" i="4" l="1"/>
  <c r="I9" i="4" s="1"/>
  <c r="K9" i="4" s="1"/>
  <c r="M9" i="4" s="1"/>
  <c r="B59" i="3"/>
  <c r="B62" i="3" s="1"/>
  <c r="B73" i="3" s="1"/>
  <c r="K52" i="4"/>
  <c r="I29" i="4"/>
  <c r="H31" i="4" l="1"/>
  <c r="I55" i="4"/>
  <c r="H55" i="4"/>
  <c r="K54" i="4"/>
  <c r="K55" i="4" s="1"/>
  <c r="K29" i="4"/>
  <c r="K31" i="4" s="1"/>
  <c r="M31" i="4" s="1"/>
  <c r="I31" i="4"/>
</calcChain>
</file>

<file path=xl/sharedStrings.xml><?xml version="1.0" encoding="utf-8"?>
<sst xmlns="http://schemas.openxmlformats.org/spreadsheetml/2006/main" count="248" uniqueCount="207">
  <si>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</si>
  <si>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</si>
  <si>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</si>
  <si>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</si>
  <si>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</si>
  <si>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</si>
  <si>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</si>
  <si>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</si>
  <si>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</si>
  <si>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</si>
  <si>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</si>
  <si>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</si>
  <si>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</si>
  <si>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</si>
  <si>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</si>
  <si>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</si>
  <si>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</si>
  <si>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Текущая часть ссуд, предоставленных клиентам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</si>
  <si>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</si>
  <si>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</si>
  <si>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</si>
  <si>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</si>
  <si>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</si>
  <si>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</si>
  <si>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</si>
  <si>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</si>
  <si>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</si>
  <si>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</si>
  <si>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</si>
  <si>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</si>
  <si>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</si>
  <si>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</si>
  <si>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</si>
  <si>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</si>
  <si>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</si>
  <si>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</si>
  <si>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</si>
  <si>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</si>
  <si>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</si>
  <si>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</si>
  <si>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</si>
  <si>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</si>
  <si>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</si>
  <si>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</si>
  <si>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</si>
  <si>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</si>
  <si>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</si>
  <si>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</si>
  <si>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</si>
  <si>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</si>
  <si>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</si>
  <si>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</si>
  <si>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</si>
  <si>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</si>
  <si>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</si>
  <si>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</si>
  <si>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</si>
  <si>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</si>
  <si>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</si>
  <si>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</si>
  <si>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</si>
  <si>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</si>
  <si>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</si>
  <si>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</si>
  <si>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</si>
  <si>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</si>
  <si>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</si>
  <si>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</si>
  <si>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</si>
  <si>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</si>
  <si>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</si>
  <si>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</si>
  <si>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</si>
  <si>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</si>
  <si>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</si>
  <si>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</si>
  <si>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</si>
  <si>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</si>
  <si>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</si>
  <si>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</si>
  <si>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</si>
  <si>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</si>
  <si>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</si>
  <si>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</si>
  <si>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</si>
  <si>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</si>
  <si>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</si>
  <si>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</si>
  <si>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</si>
  <si>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</si>
  <si>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</si>
  <si>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</si>
  <si>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</si>
  <si>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</si>
  <si>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</si>
  <si>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</si>
  <si>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</si>
  <si>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</si>
  <si>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</si>
  <si>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</si>
  <si>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</si>
  <si>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</si>
  <si>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</si>
  <si>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</si>
  <si>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</si>
  <si>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</si>
  <si>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</si>
  <si>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</si>
  <si>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</si>
  <si>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</si>
  <si>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</si>
  <si>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</si>
  <si>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</si>
  <si>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</si>
  <si>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</si>
  <si>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</si>
  <si>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</si>
  <si>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</si>
  <si>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</si>
  <si>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</si>
  <si>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</si>
  <si>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</si>
  <si>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</si>
  <si>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</si>
  <si>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</si>
  <si>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</si>
  <si>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</si>
  <si>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</si>
  <si>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</si>
  <si>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</si>
  <si>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</si>
  <si>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</si>
  <si>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</si>
  <si>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</si>
  <si>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</si>
  <si>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</si>
  <si>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</si>
  <si>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</si>
  <si>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</si>
  <si>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</si>
  <si>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</si>
  <si>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</si>
  <si>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</si>
  <si>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</si>
  <si>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</si>
  <si>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</si>
  <si>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</si>
  <si>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</si>
  <si>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</si>
  <si>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</si>
  <si>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</si>
  <si>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</si>
  <si>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</si>
  <si>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</si>
  <si>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</si>
  <si>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</si>
  <si>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</si>
  <si>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</si>
  <si>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</si>
  <si>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</si>
  <si>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Корректировка справедл ст-ти инвестиций, имеющихся в налич. для продажи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</si>
  <si>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</si>
  <si>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</si>
  <si>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</si>
  <si>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</si>
  <si>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</si>
  <si>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</si>
  <si>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</si>
  <si>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</si>
  <si>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</si>
  <si>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</si>
  <si>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</si>
  <si>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</si>
  <si>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</si>
  <si>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</si>
  <si>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</si>
  <si>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</si>
  <si>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</si>
  <si>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</si>
  <si>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</si>
  <si>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</si>
  <si>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</si>
  <si>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</si>
  <si>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</si>
  <si>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</si>
  <si>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Сальдо на 31.12.17 г.</t>
  </si>
  <si>
    <t>Отложенные налоговые активы</t>
  </si>
  <si>
    <t>Начисление резервов согласно МСФО 9</t>
  </si>
  <si>
    <t>Сальдо на 31.12.18 г.</t>
  </si>
  <si>
    <t>-</t>
  </si>
  <si>
    <t>по состоянию на 30 июня 2019 года</t>
  </si>
  <si>
    <t>Прочая дебиторская задолженность</t>
  </si>
  <si>
    <t>Текущая часть доходов будущих периодов</t>
  </si>
  <si>
    <t>за период, заканчивающийся 30 июня 2019 года</t>
  </si>
  <si>
    <t>1 полугодие 2018 г.</t>
  </si>
  <si>
    <t>1 полугодие 2019 г.</t>
  </si>
  <si>
    <t>Восстановление/начисление резерва по сомнительным долгам и ожидаемым кредитным убыткам по МСФО 9</t>
  </si>
  <si>
    <t>Финансовая помощь связанной стороне</t>
  </si>
  <si>
    <t>Сальдо на 30.06.19 г.</t>
  </si>
  <si>
    <t>Корректировка до справедливой стоимости по МСФО 9</t>
  </si>
  <si>
    <t>Нераспределенная прибыль (убыток) по гарантии ВТБ</t>
  </si>
  <si>
    <t xml:space="preserve"> Балансовая стоимость одной простой акции по состоянию на 31.12.2018 г. составляет 389 тенге </t>
  </si>
  <si>
    <t xml:space="preserve"> Балансовая стоимость одной простой акции по состоянию на 30.06.2019 г. составляет 415 тенге </t>
  </si>
  <si>
    <t>Кумаченко И.М.</t>
  </si>
  <si>
    <t>Заместитель генерального директора по экономике и финансам</t>
  </si>
  <si>
    <t>Базовая и разводненная прибыль на одну простую акцию по состоянию на 30.06.2019 г. составила 25,36 тенге</t>
  </si>
  <si>
    <t>Базовая и разводненная прибыль на одну простую акцию по состоянию на 30.06.2018 г. составила 11,56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</si>
</sst>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9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</numFmts>
  <fonts count="38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33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</cellStyleXfs>
  <cellXfs count="286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7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18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0" fontId="21" fillId="0" borderId="19" xfId="1478" applyFont="1" applyBorder="1"/>
    <xf numFmtId="0" fontId="21" fillId="0" borderId="20" xfId="1478" applyFont="1" applyBorder="1" applyAlignment="1">
      <alignment wrapText="1"/>
    </xf>
    <xf numFmtId="0" fontId="21" fillId="0" borderId="20" xfId="1478" applyFont="1" applyBorder="1" applyAlignment="1">
      <alignment horizontal="center" wrapText="1"/>
    </xf>
    <xf numFmtId="0" fontId="21" fillId="0" borderId="20" xfId="1478" applyFont="1" applyBorder="1" applyAlignment="1">
      <alignment horizontal="center" vertical="center" wrapText="1"/>
    </xf>
    <xf numFmtId="199" fontId="21" fillId="0" borderId="20" xfId="1478" applyNumberFormat="1" applyFont="1" applyBorder="1" applyAlignment="1">
      <alignment horizontal="right" wrapText="1"/>
    </xf>
    <xf numFmtId="199" fontId="21" fillId="0" borderId="21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" fillId="0" borderId="20" xfId="1478" applyFont="1" applyBorder="1" applyAlignment="1">
      <alignment horizontal="center" vertical="center" wrapText="1"/>
    </xf>
    <xf numFmtId="199" fontId="2" fillId="0" borderId="20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18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18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4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20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0" fontId="2" fillId="0" borderId="25" xfId="1478" applyFont="1" applyBorder="1" applyAlignment="1">
      <alignment horizontal="left" wrapText="1"/>
    </xf>
    <xf numFmtId="199" fontId="2" fillId="0" borderId="26" xfId="1478" applyNumberFormat="1" applyFont="1" applyFill="1" applyBorder="1" applyAlignment="1">
      <alignment horizontal="left"/>
    </xf>
    <xf numFmtId="0" fontId="2" fillId="0" borderId="18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0" xfId="1478" applyNumberFormat="1" applyFont="1" applyFill="1" applyBorder="1" applyAlignment="1" applyProtection="1">
      <alignment horizontal="center" vertical="center" wrapText="1"/>
    </xf>
    <xf numFmtId="0" fontId="16" fillId="0" borderId="20" xfId="1478" applyFont="1" applyBorder="1" applyAlignment="1">
      <alignment horizontal="center" vertical="center" wrapText="1"/>
    </xf>
    <xf numFmtId="49" fontId="17" fillId="0" borderId="20" xfId="1478" applyNumberFormat="1" applyFont="1" applyBorder="1" applyAlignment="1">
      <alignment horizontal="center" vertical="center" wrapText="1"/>
    </xf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20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4" xfId="1478" applyNumberFormat="1" applyFont="1" applyFill="1" applyBorder="1"/>
    <xf numFmtId="199" fontId="17" fillId="0" borderId="24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4" xfId="1478" applyNumberFormat="1" applyFont="1" applyFill="1" applyBorder="1"/>
    <xf numFmtId="199" fontId="17" fillId="0" borderId="35" xfId="1478" applyNumberFormat="1" applyFont="1" applyFill="1" applyBorder="1"/>
    <xf numFmtId="0" fontId="16" fillId="0" borderId="36" xfId="1478" applyFont="1" applyFill="1" applyBorder="1" applyAlignment="1">
      <alignment wrapText="1"/>
    </xf>
    <xf numFmtId="199" fontId="17" fillId="0" borderId="37" xfId="1478" applyNumberFormat="1" applyFont="1" applyFill="1" applyBorder="1"/>
    <xf numFmtId="1" fontId="17" fillId="0" borderId="38" xfId="1478" applyNumberFormat="1" applyFont="1" applyBorder="1"/>
    <xf numFmtId="199" fontId="17" fillId="0" borderId="39" xfId="1478" applyNumberFormat="1" applyFont="1" applyFill="1" applyBorder="1" applyAlignment="1" applyProtection="1"/>
    <xf numFmtId="1" fontId="17" fillId="0" borderId="40" xfId="1478" applyNumberFormat="1" applyFont="1" applyFill="1" applyBorder="1"/>
    <xf numFmtId="199" fontId="17" fillId="0" borderId="41" xfId="1478" applyNumberFormat="1" applyFont="1" applyFill="1" applyBorder="1"/>
    <xf numFmtId="0" fontId="16" fillId="0" borderId="36" xfId="1478" applyFont="1" applyFill="1" applyBorder="1" applyAlignment="1">
      <alignment horizontal="left" vertical="center"/>
    </xf>
    <xf numFmtId="1" fontId="17" fillId="0" borderId="42" xfId="1478" applyNumberFormat="1" applyFont="1" applyFill="1" applyBorder="1"/>
    <xf numFmtId="199" fontId="17" fillId="0" borderId="43" xfId="1478" applyNumberFormat="1" applyFont="1" applyFill="1" applyBorder="1" applyAlignment="1" applyProtection="1"/>
    <xf numFmtId="199" fontId="17" fillId="0" borderId="44" xfId="1478" applyNumberFormat="1" applyFont="1" applyFill="1" applyBorder="1" applyAlignment="1" applyProtection="1"/>
    <xf numFmtId="199" fontId="21" fillId="0" borderId="45" xfId="1478" applyNumberFormat="1" applyFont="1" applyFill="1" applyBorder="1" applyAlignment="1">
      <alignment horizontal="right" wrapText="1"/>
    </xf>
    <xf numFmtId="199" fontId="2" fillId="0" borderId="27" xfId="1478" applyNumberFormat="1" applyFont="1" applyBorder="1"/>
    <xf numFmtId="199" fontId="17" fillId="0" borderId="28" xfId="1478" applyNumberFormat="1" applyFont="1" applyBorder="1" applyAlignment="1">
      <alignment horizontal="center"/>
    </xf>
    <xf numFmtId="199" fontId="17" fillId="0" borderId="46" xfId="1478" applyNumberFormat="1" applyFont="1" applyFill="1" applyBorder="1" applyAlignment="1">
      <alignment horizontal="center" vertical="center"/>
    </xf>
    <xf numFmtId="221" fontId="21" fillId="0" borderId="30" xfId="1478" applyNumberFormat="1" applyFont="1" applyFill="1" applyBorder="1" applyAlignment="1">
      <alignment horizontal="center" wrapText="1"/>
    </xf>
    <xf numFmtId="199" fontId="17" fillId="0" borderId="34" xfId="1478" applyNumberFormat="1" applyFont="1" applyBorder="1" applyAlignment="1">
      <alignment horizontal="left"/>
    </xf>
    <xf numFmtId="49" fontId="16" fillId="0" borderId="36" xfId="1478" applyNumberFormat="1" applyFont="1" applyBorder="1" applyAlignment="1">
      <alignment horizontal="left" wrapText="1" indent="2"/>
    </xf>
    <xf numFmtId="220" fontId="2" fillId="0" borderId="37" xfId="1478" applyNumberFormat="1" applyFont="1" applyFill="1" applyBorder="1" applyAlignment="1">
      <alignment horizontal="right" wrapText="1"/>
    </xf>
    <xf numFmtId="49" fontId="16" fillId="0" borderId="36" xfId="1478" applyNumberFormat="1" applyFont="1" applyFill="1" applyBorder="1" applyAlignment="1">
      <alignment horizontal="left" wrapText="1" indent="2"/>
    </xf>
    <xf numFmtId="199" fontId="17" fillId="0" borderId="36" xfId="1478" applyNumberFormat="1" applyFont="1" applyBorder="1" applyAlignment="1">
      <alignment horizontal="left" wrapText="1" indent="1"/>
    </xf>
    <xf numFmtId="199" fontId="17" fillId="0" borderId="36" xfId="1478" applyNumberFormat="1" applyFont="1" applyBorder="1" applyAlignment="1">
      <alignment horizontal="left" indent="2"/>
    </xf>
    <xf numFmtId="199" fontId="17" fillId="0" borderId="36" xfId="1478" applyNumberFormat="1" applyFont="1" applyBorder="1" applyAlignment="1">
      <alignment horizontal="left"/>
    </xf>
    <xf numFmtId="199" fontId="21" fillId="0" borderId="37" xfId="1478" applyNumberFormat="1" applyFont="1" applyFill="1" applyBorder="1" applyAlignment="1">
      <alignment horizontal="right" wrapText="1"/>
    </xf>
    <xf numFmtId="49" fontId="16" fillId="0" borderId="38" xfId="1478" applyNumberFormat="1" applyFont="1" applyBorder="1" applyAlignment="1">
      <alignment horizontal="left" wrapText="1" indent="2"/>
    </xf>
    <xf numFmtId="220" fontId="21" fillId="0" borderId="39" xfId="1478" applyNumberFormat="1" applyFont="1" applyFill="1" applyBorder="1" applyAlignment="1">
      <alignment horizontal="right" wrapText="1"/>
    </xf>
    <xf numFmtId="199" fontId="17" fillId="0" borderId="47" xfId="1478" applyNumberFormat="1" applyFont="1" applyBorder="1" applyAlignment="1">
      <alignment horizontal="left"/>
    </xf>
    <xf numFmtId="199" fontId="17" fillId="0" borderId="48" xfId="1478" applyNumberFormat="1" applyFont="1" applyFill="1" applyBorder="1" applyAlignment="1">
      <alignment horizontal="center"/>
    </xf>
    <xf numFmtId="199" fontId="21" fillId="0" borderId="49" xfId="1478" applyNumberFormat="1" applyFont="1" applyFill="1" applyBorder="1" applyAlignment="1">
      <alignment horizontal="right" wrapText="1"/>
    </xf>
    <xf numFmtId="199" fontId="21" fillId="0" borderId="50" xfId="1478" applyNumberFormat="1" applyFont="1" applyFill="1" applyBorder="1" applyAlignment="1">
      <alignment horizontal="right" wrapText="1"/>
    </xf>
    <xf numFmtId="0" fontId="21" fillId="0" borderId="51" xfId="1478" applyFont="1" applyBorder="1" applyAlignment="1">
      <alignment horizontal="left" wrapText="1"/>
    </xf>
    <xf numFmtId="199" fontId="21" fillId="0" borderId="52" xfId="1478" applyNumberFormat="1" applyFont="1" applyFill="1" applyBorder="1" applyAlignment="1">
      <alignment horizontal="left"/>
    </xf>
    <xf numFmtId="0" fontId="21" fillId="0" borderId="53" xfId="1478" applyFont="1" applyBorder="1" applyAlignment="1">
      <alignment horizontal="left" wrapText="1"/>
    </xf>
    <xf numFmtId="199" fontId="2" fillId="0" borderId="29" xfId="1478" applyNumberFormat="1" applyFont="1" applyFill="1" applyBorder="1" applyAlignment="1">
      <alignment horizontal="left"/>
    </xf>
    <xf numFmtId="0" fontId="2" fillId="0" borderId="36" xfId="1478" applyFont="1" applyBorder="1" applyAlignment="1">
      <alignment horizontal="left" wrapText="1" indent="2"/>
    </xf>
    <xf numFmtId="0" fontId="2" fillId="0" borderId="36" xfId="1478" applyFont="1" applyFill="1" applyBorder="1" applyAlignment="1">
      <alignment horizontal="left" wrapText="1" indent="2"/>
    </xf>
    <xf numFmtId="0" fontId="21" fillId="0" borderId="36" xfId="1478" applyFont="1" applyBorder="1" applyAlignment="1">
      <alignment horizontal="left" wrapText="1"/>
    </xf>
    <xf numFmtId="0" fontId="21" fillId="0" borderId="55" xfId="1478" applyFont="1" applyBorder="1" applyAlignment="1">
      <alignment wrapText="1"/>
    </xf>
    <xf numFmtId="199" fontId="21" fillId="0" borderId="43" xfId="1478" applyNumberFormat="1" applyFont="1" applyFill="1" applyBorder="1" applyAlignment="1">
      <alignment horizontal="left"/>
    </xf>
    <xf numFmtId="0" fontId="21" fillId="0" borderId="56" xfId="1478" applyFont="1" applyBorder="1" applyAlignment="1">
      <alignment horizontal="center" vertical="top"/>
    </xf>
    <xf numFmtId="49" fontId="21" fillId="0" borderId="57" xfId="1478" applyNumberFormat="1" applyFont="1" applyFill="1" applyBorder="1" applyAlignment="1">
      <alignment horizontal="center" vertical="top" wrapText="1"/>
    </xf>
    <xf numFmtId="49" fontId="21" fillId="0" borderId="58" xfId="1478" applyNumberFormat="1" applyFont="1" applyBorder="1" applyAlignment="1">
      <alignment horizontal="center" vertical="top" wrapText="1"/>
    </xf>
    <xf numFmtId="199" fontId="2" fillId="0" borderId="29" xfId="1478" applyNumberFormat="1" applyFont="1" applyFill="1" applyBorder="1" applyAlignment="1">
      <alignment horizontal="right" wrapText="1"/>
    </xf>
    <xf numFmtId="199" fontId="2" fillId="0" borderId="54" xfId="1478" applyNumberFormat="1" applyFont="1" applyBorder="1" applyAlignment="1">
      <alignment horizontal="right"/>
    </xf>
    <xf numFmtId="199" fontId="21" fillId="0" borderId="37" xfId="1478" applyNumberFormat="1" applyFont="1" applyBorder="1" applyAlignment="1">
      <alignment horizontal="left" wrapText="1"/>
    </xf>
    <xf numFmtId="0" fontId="21" fillId="0" borderId="59" xfId="1478" applyFont="1" applyBorder="1" applyAlignment="1">
      <alignment horizontal="left" wrapText="1"/>
    </xf>
    <xf numFmtId="0" fontId="21" fillId="0" borderId="40" xfId="1478" applyFont="1" applyBorder="1" applyAlignment="1">
      <alignment horizontal="left" wrapText="1"/>
    </xf>
    <xf numFmtId="0" fontId="21" fillId="0" borderId="55" xfId="1478" applyFont="1" applyBorder="1" applyAlignment="1">
      <alignment horizontal="left" wrapText="1"/>
    </xf>
    <xf numFmtId="199" fontId="21" fillId="0" borderId="43" xfId="1478" applyNumberFormat="1" applyFont="1" applyFill="1" applyBorder="1" applyAlignment="1">
      <alignment horizontal="left" wrapText="1"/>
    </xf>
    <xf numFmtId="0" fontId="2" fillId="12" borderId="60" xfId="2329" applyNumberFormat="1" applyFont="1" applyFill="1" applyBorder="1" applyAlignment="1">
      <alignment wrapText="1"/>
    </xf>
    <xf numFmtId="199" fontId="16" fillId="0" borderId="23" xfId="1478" applyNumberFormat="1" applyFont="1" applyFill="1" applyBorder="1" applyAlignment="1" applyProtection="1"/>
    <xf numFmtId="0" fontId="37" fillId="12" borderId="61" xfId="0" applyFont="1" applyFill="1" applyBorder="1" applyAlignment="1">
      <alignment wrapText="1"/>
    </xf>
    <xf numFmtId="199" fontId="16" fillId="0" borderId="0" xfId="1478" applyNumberFormat="1" applyFont="1" applyFill="1"/>
    <xf numFmtId="199" fontId="16" fillId="0" borderId="0" xfId="1478" applyNumberFormat="1" applyFont="1" applyFill="1" applyAlignment="1">
      <alignment horizontal="center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" fillId="0" borderId="13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21" fillId="0" borderId="13" xfId="1478" applyFont="1" applyBorder="1" applyAlignment="1">
      <alignment horizontal="left" wrapText="1"/>
    </xf>
    <xf numFmtId="0" fontId="21" fillId="0" borderId="13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19" xfId="1478" applyFont="1" applyBorder="1" applyAlignment="1">
      <alignment horizontal="left" wrapText="1" indent="1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17" fillId="0" borderId="28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  <xf numFmtId="3" fontId="17" fillId="0" borderId="29" xfId="1478" applyNumberFormat="1" applyFont="1" applyFill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0" fontId="17" fillId="0" borderId="33" xfId="1478" applyFont="1" applyBorder="1" applyAlignment="1">
      <alignment horizontal="center" vertical="center" wrapText="1"/>
    </xf>
    <xf numFmtId="199" fontId="2" fillId="0" borderId="0" xfId="1478" applyNumberFormat="1" applyFont="1" applyFill="1" applyBorder="1" applyAlignment="1">
      <alignment horizontal="left"/>
    </xf>
    <xf numFmtId="199" fontId="2" fillId="0" borderId="0" xfId="1478" applyNumberFormat="1" applyFont="1" applyFill="1" applyAlignment="1"/>
    <xf numFmtId="222" fontId="2" fillId="0" borderId="0" xfId="1478" applyNumberFormat="1" applyFont="1" applyAlignment="1">
      <alignment horizontal="center"/>
    </xf>
  </cellXfs>
  <cellStyles count="2330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Обычный_ЦАТЭК главная_неаудир_2006_100407 (3)" xfId="2329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-glbuh\AppData\Local\Microsoft\Windows\INetCache\Content.Outlook\VHXDZ7C6\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-glbuh\AppData\Local\Microsoft\Windows\INetCache\Content.Outlook\VHXDZ7C6\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rla\Local%20Settings\Temporary%20Internet%20Files\Content.Outlook\CMXA36VU\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Ratios"/>
      <sheetName val="Balance Sheet"/>
      <sheetName val="Guidance"/>
      <sheetName val="Summary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Worksheet in 5401 LOANS TO CUST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Normal="100" zoomScaleSheetLayoutView="100" workbookViewId="0">
      <selection activeCell="K66" sqref="K66"/>
    </sheetView>
  </sheetViews>
  <sheetFormatPr defaultRowHeight="15.75" outlineLevelRow="1"/>
  <cols>
    <col min="1" max="1" width="66.7109375" style="1" customWidth="1"/>
    <col min="2" max="2" width="8.140625" style="2" hidden="1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2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190</v>
      </c>
      <c r="B4" s="7"/>
      <c r="C4" s="11"/>
      <c r="D4" s="12"/>
    </row>
    <row r="5" spans="1:4" ht="16.5" thickBot="1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3" customFormat="1" ht="16.5" thickBot="1">
      <c r="A7" s="19" t="s">
        <v>3</v>
      </c>
      <c r="B7" s="20" t="s">
        <v>4</v>
      </c>
      <c r="C7" s="21">
        <v>43646</v>
      </c>
      <c r="D7" s="22">
        <v>43465</v>
      </c>
    </row>
    <row r="8" spans="1:4">
      <c r="A8" s="24" t="s">
        <v>5</v>
      </c>
      <c r="B8" s="25"/>
      <c r="C8" s="26"/>
      <c r="D8" s="27"/>
    </row>
    <row r="9" spans="1:4">
      <c r="A9" s="28" t="s">
        <v>6</v>
      </c>
      <c r="B9" s="29">
        <v>1</v>
      </c>
      <c r="C9" s="30">
        <v>98497593</v>
      </c>
      <c r="D9" s="30">
        <v>100119870</v>
      </c>
    </row>
    <row r="10" spans="1:4" hidden="1" outlineLevel="1">
      <c r="A10" s="28" t="s">
        <v>7</v>
      </c>
      <c r="B10" s="29"/>
      <c r="C10" s="30"/>
      <c r="D10" s="30"/>
    </row>
    <row r="11" spans="1:4" collapsed="1">
      <c r="A11" s="28" t="s">
        <v>8</v>
      </c>
      <c r="B11" s="29">
        <v>2</v>
      </c>
      <c r="C11" s="30">
        <v>169068</v>
      </c>
      <c r="D11" s="30">
        <v>187750</v>
      </c>
    </row>
    <row r="12" spans="1:4" outlineLevel="1">
      <c r="A12" s="221" t="s">
        <v>186</v>
      </c>
      <c r="B12" s="29"/>
      <c r="C12" s="30">
        <v>23353</v>
      </c>
      <c r="D12" s="30">
        <v>23353</v>
      </c>
    </row>
    <row r="13" spans="1:4">
      <c r="A13" s="28" t="s">
        <v>177</v>
      </c>
      <c r="B13" s="29">
        <v>3</v>
      </c>
      <c r="C13" s="30">
        <v>302495</v>
      </c>
      <c r="D13" s="30">
        <v>302495</v>
      </c>
    </row>
    <row r="14" spans="1:4" ht="30" customHeight="1">
      <c r="A14" s="28" t="s">
        <v>10</v>
      </c>
      <c r="B14" s="29">
        <v>4</v>
      </c>
      <c r="C14" s="30">
        <v>121767</v>
      </c>
      <c r="D14" s="30">
        <v>293247</v>
      </c>
    </row>
    <row r="15" spans="1:4" ht="16.5" customHeight="1" outlineLevel="1">
      <c r="A15" s="28" t="s">
        <v>11</v>
      </c>
      <c r="B15" s="31"/>
      <c r="C15" s="30">
        <v>2090</v>
      </c>
      <c r="D15" s="30">
        <v>2090</v>
      </c>
    </row>
    <row r="16" spans="1:4" ht="14.25" hidden="1" customHeight="1">
      <c r="A16" s="28" t="s">
        <v>12</v>
      </c>
      <c r="B16" s="29"/>
      <c r="C16" s="30">
        <v>0</v>
      </c>
      <c r="D16" s="30">
        <v>0</v>
      </c>
    </row>
    <row r="17" spans="1:4" ht="15.75" hidden="1" customHeight="1" outlineLevel="1">
      <c r="A17" s="28" t="s">
        <v>13</v>
      </c>
      <c r="B17" s="29"/>
      <c r="C17" s="30"/>
      <c r="D17" s="30"/>
    </row>
    <row r="18" spans="1:4" s="35" customFormat="1" collapsed="1">
      <c r="A18" s="32" t="s">
        <v>14</v>
      </c>
      <c r="B18" s="33"/>
      <c r="C18" s="34">
        <f>SUM(C9:C17)</f>
        <v>99116366</v>
      </c>
      <c r="D18" s="34">
        <f>SUM(D9:D17)</f>
        <v>100928805</v>
      </c>
    </row>
    <row r="19" spans="1:4">
      <c r="A19" s="36" t="s">
        <v>15</v>
      </c>
      <c r="B19" s="33"/>
      <c r="C19" s="30"/>
      <c r="D19" s="30"/>
    </row>
    <row r="20" spans="1:4">
      <c r="A20" s="28" t="s">
        <v>16</v>
      </c>
      <c r="B20" s="29">
        <v>5</v>
      </c>
      <c r="C20" s="30">
        <v>2983815</v>
      </c>
      <c r="D20" s="30">
        <v>2132305</v>
      </c>
    </row>
    <row r="21" spans="1:4" hidden="1" outlineLevel="1">
      <c r="A21" s="28" t="s">
        <v>17</v>
      </c>
      <c r="B21" s="29"/>
      <c r="C21" s="30"/>
      <c r="D21" s="30"/>
    </row>
    <row r="22" spans="1:4" collapsed="1">
      <c r="A22" s="28" t="s">
        <v>18</v>
      </c>
      <c r="B22" s="29">
        <v>6</v>
      </c>
      <c r="C22" s="30">
        <v>2645533</v>
      </c>
      <c r="D22" s="30">
        <v>2510220</v>
      </c>
    </row>
    <row r="23" spans="1:4">
      <c r="A23" s="28" t="s">
        <v>19</v>
      </c>
      <c r="B23" s="29">
        <v>7</v>
      </c>
      <c r="C23" s="30">
        <v>799180</v>
      </c>
      <c r="D23" s="30">
        <v>609544</v>
      </c>
    </row>
    <row r="24" spans="1:4" ht="16.5" customHeight="1">
      <c r="A24" s="28" t="s">
        <v>20</v>
      </c>
      <c r="B24" s="29"/>
      <c r="C24" s="30">
        <v>399577</v>
      </c>
      <c r="D24" s="30">
        <v>46343</v>
      </c>
    </row>
    <row r="25" spans="1:4">
      <c r="A25" s="28" t="s">
        <v>176</v>
      </c>
      <c r="B25" s="29">
        <v>8</v>
      </c>
      <c r="C25" s="30">
        <v>17737</v>
      </c>
      <c r="D25" s="30">
        <v>10981</v>
      </c>
    </row>
    <row r="26" spans="1:4">
      <c r="A26" s="28" t="s">
        <v>191</v>
      </c>
      <c r="B26" s="29"/>
      <c r="C26" s="30">
        <v>4138106</v>
      </c>
      <c r="D26" s="30">
        <v>690340</v>
      </c>
    </row>
    <row r="27" spans="1:4" hidden="1" outlineLevel="1">
      <c r="A27" s="28" t="s">
        <v>9</v>
      </c>
      <c r="B27" s="29"/>
      <c r="C27" s="30"/>
      <c r="D27" s="30"/>
    </row>
    <row r="28" spans="1:4" collapsed="1">
      <c r="A28" s="28" t="s">
        <v>12</v>
      </c>
      <c r="B28" s="31"/>
      <c r="C28" s="30">
        <v>1109391</v>
      </c>
      <c r="D28" s="30">
        <v>383470</v>
      </c>
    </row>
    <row r="29" spans="1:4">
      <c r="A29" s="28" t="s">
        <v>21</v>
      </c>
      <c r="B29" s="29">
        <v>10</v>
      </c>
      <c r="C29" s="30">
        <v>47139</v>
      </c>
      <c r="D29" s="30">
        <v>454400</v>
      </c>
    </row>
    <row r="30" spans="1:4" s="35" customFormat="1" ht="16.5" thickBot="1">
      <c r="A30" s="32" t="s">
        <v>22</v>
      </c>
      <c r="B30" s="33"/>
      <c r="C30" s="34">
        <f>SUM(C20:C29)</f>
        <v>12140478</v>
      </c>
      <c r="D30" s="34">
        <f>SUM(D20:D29)</f>
        <v>6837603</v>
      </c>
    </row>
    <row r="31" spans="1:4" ht="18" hidden="1" customHeight="1" outlineLevel="1">
      <c r="A31" s="37" t="s">
        <v>23</v>
      </c>
      <c r="B31" s="38"/>
      <c r="C31" s="39"/>
      <c r="D31" s="39"/>
    </row>
    <row r="32" spans="1:4" s="35" customFormat="1" ht="16.5" collapsed="1" thickBot="1">
      <c r="A32" s="40" t="s">
        <v>24</v>
      </c>
      <c r="B32" s="41"/>
      <c r="C32" s="215">
        <f>C18+C30+C31</f>
        <v>111256844</v>
      </c>
      <c r="D32" s="215">
        <f>D18+D30+D31</f>
        <v>107766408</v>
      </c>
    </row>
    <row r="33" spans="1:4" ht="15.75" customHeight="1" thickBot="1">
      <c r="A33" s="42"/>
      <c r="B33" s="43"/>
      <c r="C33" s="44"/>
      <c r="D33" s="44"/>
    </row>
    <row r="34" spans="1:4" ht="16.5" thickBot="1">
      <c r="A34" s="217" t="s">
        <v>25</v>
      </c>
      <c r="B34" s="218"/>
      <c r="C34" s="219">
        <f>C7</f>
        <v>43646</v>
      </c>
      <c r="D34" s="219">
        <f>D7</f>
        <v>43465</v>
      </c>
    </row>
    <row r="35" spans="1:4">
      <c r="A35" s="220" t="s">
        <v>26</v>
      </c>
      <c r="B35" s="45"/>
      <c r="C35" s="26"/>
      <c r="D35" s="26"/>
    </row>
    <row r="36" spans="1:4">
      <c r="A36" s="221" t="s">
        <v>27</v>
      </c>
      <c r="B36" s="29">
        <v>11</v>
      </c>
      <c r="C36" s="30">
        <v>16291512</v>
      </c>
      <c r="D36" s="30">
        <v>16291512</v>
      </c>
    </row>
    <row r="37" spans="1:4" hidden="1" outlineLevel="1">
      <c r="A37" s="221" t="s">
        <v>28</v>
      </c>
      <c r="B37" s="29"/>
      <c r="C37" s="30"/>
      <c r="D37" s="30"/>
    </row>
    <row r="38" spans="1:4" collapsed="1">
      <c r="A38" s="221" t="s">
        <v>29</v>
      </c>
      <c r="B38" s="29">
        <v>11</v>
      </c>
      <c r="C38" s="30">
        <v>277168</v>
      </c>
      <c r="D38" s="30">
        <v>277168</v>
      </c>
    </row>
    <row r="39" spans="1:4">
      <c r="A39" s="221" t="s">
        <v>30</v>
      </c>
      <c r="B39" s="29">
        <v>11</v>
      </c>
      <c r="C39" s="30">
        <v>18834274</v>
      </c>
      <c r="D39" s="30">
        <v>19310757</v>
      </c>
    </row>
    <row r="40" spans="1:4" ht="15.75" hidden="1" customHeight="1" outlineLevel="1">
      <c r="A40" s="221" t="s">
        <v>31</v>
      </c>
      <c r="B40" s="29"/>
      <c r="C40" s="30"/>
      <c r="D40" s="30"/>
    </row>
    <row r="41" spans="1:4" hidden="1" outlineLevel="1">
      <c r="A41" s="221" t="s">
        <v>32</v>
      </c>
      <c r="B41" s="29"/>
      <c r="C41" s="30"/>
      <c r="D41" s="30"/>
    </row>
    <row r="42" spans="1:4" collapsed="1">
      <c r="A42" s="223" t="s">
        <v>33</v>
      </c>
      <c r="B42" s="29">
        <v>11</v>
      </c>
      <c r="C42" s="30">
        <v>24434580</v>
      </c>
      <c r="D42" s="30">
        <v>20308992</v>
      </c>
    </row>
    <row r="43" spans="1:4" ht="31.5">
      <c r="A43" s="224" t="s">
        <v>34</v>
      </c>
      <c r="B43" s="29"/>
      <c r="C43" s="34">
        <f>SUM(C36:C42)</f>
        <v>59837534</v>
      </c>
      <c r="D43" s="34">
        <f>SUM(D36:D42)</f>
        <v>56188429</v>
      </c>
    </row>
    <row r="44" spans="1:4">
      <c r="A44" s="221" t="s">
        <v>35</v>
      </c>
      <c r="B44" s="29"/>
      <c r="C44" s="30"/>
      <c r="D44" s="30"/>
    </row>
    <row r="45" spans="1:4" s="35" customFormat="1" ht="18" customHeight="1">
      <c r="A45" s="225" t="s">
        <v>36</v>
      </c>
      <c r="B45" s="29"/>
      <c r="C45" s="34">
        <f>C43+C44</f>
        <v>59837534</v>
      </c>
      <c r="D45" s="34">
        <f>D43+D44</f>
        <v>56188429</v>
      </c>
    </row>
    <row r="46" spans="1:4">
      <c r="A46" s="226" t="s">
        <v>37</v>
      </c>
      <c r="B46" s="29"/>
      <c r="C46" s="30"/>
      <c r="D46" s="30"/>
    </row>
    <row r="47" spans="1:4">
      <c r="A47" s="221" t="s">
        <v>38</v>
      </c>
      <c r="B47" s="29">
        <v>12</v>
      </c>
      <c r="C47" s="30" t="s">
        <v>189</v>
      </c>
      <c r="D47" s="30">
        <v>5542187</v>
      </c>
    </row>
    <row r="48" spans="1:4">
      <c r="A48" s="221" t="s">
        <v>39</v>
      </c>
      <c r="B48" s="29">
        <v>13</v>
      </c>
      <c r="C48" s="30">
        <v>0</v>
      </c>
      <c r="D48" s="30">
        <v>0</v>
      </c>
    </row>
    <row r="49" spans="1:4" outlineLevel="1">
      <c r="A49" s="221" t="s">
        <v>40</v>
      </c>
      <c r="B49" s="29"/>
      <c r="C49" s="30">
        <v>136308</v>
      </c>
      <c r="D49" s="30">
        <v>196546</v>
      </c>
    </row>
    <row r="50" spans="1:4">
      <c r="A50" s="221" t="s">
        <v>41</v>
      </c>
      <c r="B50" s="29">
        <v>16</v>
      </c>
      <c r="C50" s="30">
        <v>15701429</v>
      </c>
      <c r="D50" s="30">
        <v>15701429</v>
      </c>
    </row>
    <row r="51" spans="1:4" hidden="1" outlineLevel="1">
      <c r="A51" s="221" t="s">
        <v>42</v>
      </c>
      <c r="B51" s="29"/>
      <c r="C51" s="30"/>
      <c r="D51" s="30"/>
    </row>
    <row r="52" spans="1:4" hidden="1" outlineLevel="1">
      <c r="A52" s="221" t="s">
        <v>43</v>
      </c>
      <c r="B52" s="29"/>
      <c r="C52" s="30"/>
      <c r="D52" s="30"/>
    </row>
    <row r="53" spans="1:4" collapsed="1">
      <c r="A53" s="221" t="s">
        <v>44</v>
      </c>
      <c r="B53" s="29">
        <v>14</v>
      </c>
      <c r="C53" s="30">
        <v>446382</v>
      </c>
      <c r="D53" s="30">
        <v>446382</v>
      </c>
    </row>
    <row r="54" spans="1:4">
      <c r="A54" s="221" t="s">
        <v>45</v>
      </c>
      <c r="B54" s="29">
        <v>18</v>
      </c>
      <c r="C54" s="30">
        <v>50708</v>
      </c>
      <c r="D54" s="30">
        <v>50708</v>
      </c>
    </row>
    <row r="55" spans="1:4">
      <c r="A55" s="221" t="s">
        <v>46</v>
      </c>
      <c r="B55" s="29">
        <v>15</v>
      </c>
      <c r="C55" s="30">
        <v>0</v>
      </c>
      <c r="D55" s="30">
        <v>0</v>
      </c>
    </row>
    <row r="56" spans="1:4">
      <c r="A56" s="221" t="s">
        <v>47</v>
      </c>
      <c r="B56" s="29">
        <v>17</v>
      </c>
      <c r="C56" s="30">
        <v>2852276</v>
      </c>
      <c r="D56" s="30">
        <v>2852276</v>
      </c>
    </row>
    <row r="57" spans="1:4" s="35" customFormat="1">
      <c r="A57" s="225" t="s">
        <v>48</v>
      </c>
      <c r="B57" s="29"/>
      <c r="C57" s="34">
        <f>SUM(C47:C56)</f>
        <v>19187103</v>
      </c>
      <c r="D57" s="34">
        <f>SUM(D47:D56)</f>
        <v>24789528</v>
      </c>
    </row>
    <row r="58" spans="1:4">
      <c r="A58" s="226" t="s">
        <v>49</v>
      </c>
      <c r="B58" s="29"/>
      <c r="C58" s="30"/>
      <c r="D58" s="30"/>
    </row>
    <row r="59" spans="1:4">
      <c r="A59" s="221" t="s">
        <v>50</v>
      </c>
      <c r="B59" s="29">
        <v>19</v>
      </c>
      <c r="C59" s="30">
        <v>5843419</v>
      </c>
      <c r="D59" s="30">
        <v>324339</v>
      </c>
    </row>
    <row r="60" spans="1:4">
      <c r="A60" s="221" t="s">
        <v>51</v>
      </c>
      <c r="B60" s="29">
        <v>20</v>
      </c>
      <c r="C60" s="30">
        <v>1396030</v>
      </c>
      <c r="D60" s="30">
        <v>2092488</v>
      </c>
    </row>
    <row r="61" spans="1:4" hidden="1" outlineLevel="1">
      <c r="A61" s="221" t="s">
        <v>52</v>
      </c>
      <c r="B61" s="29"/>
      <c r="C61" s="30"/>
      <c r="D61" s="30"/>
    </row>
    <row r="62" spans="1:4" collapsed="1">
      <c r="A62" s="221" t="s">
        <v>53</v>
      </c>
      <c r="B62" s="29">
        <v>21</v>
      </c>
      <c r="C62" s="30">
        <v>21893539</v>
      </c>
      <c r="D62" s="30">
        <v>20301687</v>
      </c>
    </row>
    <row r="63" spans="1:4">
      <c r="A63" s="221" t="s">
        <v>54</v>
      </c>
      <c r="B63" s="29">
        <v>24</v>
      </c>
      <c r="C63" s="30">
        <v>61665</v>
      </c>
      <c r="D63" s="30">
        <v>61665</v>
      </c>
    </row>
    <row r="64" spans="1:4">
      <c r="A64" s="221" t="s">
        <v>55</v>
      </c>
      <c r="B64" s="29">
        <v>25</v>
      </c>
      <c r="C64" s="30">
        <v>6062</v>
      </c>
      <c r="D64" s="30">
        <v>6062</v>
      </c>
    </row>
    <row r="65" spans="1:7">
      <c r="A65" s="221" t="s">
        <v>56</v>
      </c>
      <c r="B65" s="29">
        <v>22</v>
      </c>
      <c r="C65" s="30">
        <v>328349</v>
      </c>
      <c r="D65" s="30">
        <v>490737</v>
      </c>
    </row>
    <row r="66" spans="1:7">
      <c r="A66" s="221" t="s">
        <v>57</v>
      </c>
      <c r="B66" s="29">
        <v>23</v>
      </c>
      <c r="C66" s="30">
        <v>0</v>
      </c>
      <c r="D66" s="30">
        <v>0</v>
      </c>
    </row>
    <row r="67" spans="1:7">
      <c r="A67" s="221" t="s">
        <v>192</v>
      </c>
      <c r="B67" s="29"/>
      <c r="C67" s="30">
        <v>136784</v>
      </c>
      <c r="D67" s="30">
        <v>136784</v>
      </c>
    </row>
    <row r="68" spans="1:7" outlineLevel="1">
      <c r="A68" s="221" t="s">
        <v>58</v>
      </c>
      <c r="B68" s="29"/>
      <c r="C68" s="30">
        <v>64424</v>
      </c>
      <c r="D68" s="30">
        <v>63155</v>
      </c>
    </row>
    <row r="69" spans="1:7">
      <c r="A69" s="221" t="s">
        <v>59</v>
      </c>
      <c r="B69" s="29">
        <v>26</v>
      </c>
      <c r="C69" s="30">
        <v>2501935</v>
      </c>
      <c r="D69" s="30">
        <v>3311534</v>
      </c>
    </row>
    <row r="70" spans="1:7" hidden="1" outlineLevel="1">
      <c r="A70" s="221" t="s">
        <v>47</v>
      </c>
      <c r="B70" s="46"/>
      <c r="C70" s="30"/>
      <c r="D70" s="222"/>
    </row>
    <row r="71" spans="1:7" s="35" customFormat="1" ht="16.5" collapsed="1" thickBot="1">
      <c r="A71" s="225" t="s">
        <v>60</v>
      </c>
      <c r="B71" s="47"/>
      <c r="C71" s="34">
        <f>SUM(C59:C70)</f>
        <v>32232207</v>
      </c>
      <c r="D71" s="227">
        <f>SUM(D59:D70)</f>
        <v>26788451</v>
      </c>
    </row>
    <row r="72" spans="1:7" s="35" customFormat="1" ht="32.25" hidden="1" outlineLevel="1" thickBot="1">
      <c r="A72" s="228" t="s">
        <v>61</v>
      </c>
      <c r="B72" s="48"/>
      <c r="C72" s="49"/>
      <c r="D72" s="229"/>
    </row>
    <row r="73" spans="1:7" s="35" customFormat="1" ht="26.25" customHeight="1" collapsed="1" thickBot="1">
      <c r="A73" s="230" t="s">
        <v>62</v>
      </c>
      <c r="B73" s="231"/>
      <c r="C73" s="232">
        <f>C45+C57+C71+C72</f>
        <v>111256844</v>
      </c>
      <c r="D73" s="233">
        <f>D45+D57+D71+D72</f>
        <v>107766408</v>
      </c>
    </row>
    <row r="74" spans="1:7" ht="16.5" thickBot="1">
      <c r="G74" s="216"/>
    </row>
    <row r="75" spans="1:7" s="50" customFormat="1">
      <c r="A75" s="256" t="s">
        <v>202</v>
      </c>
      <c r="B75" s="257"/>
      <c r="C75" s="3"/>
      <c r="D75" s="4"/>
    </row>
    <row r="76" spans="1:7">
      <c r="A76" s="256" t="s">
        <v>201</v>
      </c>
      <c r="B76" s="257"/>
    </row>
    <row r="77" spans="1:7">
      <c r="A77" s="258"/>
      <c r="B77" s="258"/>
      <c r="C77" s="258"/>
      <c r="D77" s="258"/>
    </row>
    <row r="78" spans="1:7" s="23" customFormat="1">
      <c r="A78" s="51"/>
      <c r="B78" s="52"/>
      <c r="C78" s="53"/>
      <c r="D78" s="54"/>
    </row>
    <row r="79" spans="1:7" s="23" customFormat="1" ht="33">
      <c r="A79" s="55" t="s">
        <v>204</v>
      </c>
      <c r="B79" s="56"/>
      <c r="C79" s="57"/>
      <c r="D79" s="58" t="s">
        <v>203</v>
      </c>
    </row>
    <row r="80" spans="1:7" ht="16.5" customHeight="1">
      <c r="A80" s="259"/>
      <c r="B80" s="259"/>
      <c r="C80" s="259"/>
      <c r="D80" s="59"/>
    </row>
    <row r="81" spans="1:4" ht="19.5" customHeight="1">
      <c r="A81" s="55" t="s">
        <v>63</v>
      </c>
      <c r="B81" s="56"/>
      <c r="C81" s="57"/>
      <c r="D81" s="58" t="s">
        <v>64</v>
      </c>
    </row>
    <row r="82" spans="1:4" ht="15.75" customHeight="1">
      <c r="A82" s="260"/>
      <c r="B82" s="260"/>
      <c r="C82" s="260"/>
      <c r="D82" s="60"/>
    </row>
    <row r="83" spans="1:4">
      <c r="A83" s="61" t="s">
        <v>65</v>
      </c>
      <c r="B83" s="62"/>
      <c r="C83" s="61"/>
      <c r="D83" s="63"/>
    </row>
    <row r="84" spans="1:4">
      <c r="C84" s="53">
        <f>C32-C73</f>
        <v>0</v>
      </c>
      <c r="D84" s="54">
        <f>D32-D73</f>
        <v>0</v>
      </c>
    </row>
    <row r="86" spans="1:4">
      <c r="C86" s="64"/>
      <c r="D86" s="64"/>
    </row>
  </sheetData>
  <sheetProtection selectLockedCells="1" selectUnlockedCells="1"/>
  <mergeCells count="3">
    <mergeCell ref="A77:D77"/>
    <mergeCell ref="A80:C80"/>
    <mergeCell ref="A82:C82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2" firstPageNumber="0" orientation="portrait" horizontalDpi="300" verticalDpi="300" r:id="rId1"/>
  <headerFooter alignWithMargins="0"/>
  <rowBreaks count="2" manualBreakCount="2">
    <brk id="81" max="16383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zoomScale="89" zoomScaleNormal="89" zoomScaleSheetLayoutView="95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K44" sqref="K44"/>
    </sheetView>
  </sheetViews>
  <sheetFormatPr defaultRowHeight="15.75" outlineLevelRow="1" outlineLevelCol="1"/>
  <cols>
    <col min="1" max="1" width="6" style="65" customWidth="1"/>
    <col min="2" max="2" width="8.140625" style="65" customWidth="1"/>
    <col min="3" max="3" width="44.7109375" style="66" customWidth="1"/>
    <col min="4" max="4" width="7.7109375" style="66" hidden="1" customWidth="1"/>
    <col min="5" max="5" width="20.85546875" style="66" customWidth="1"/>
    <col min="6" max="6" width="15.7109375" style="66" hidden="1" customWidth="1" outlineLevel="1"/>
    <col min="7" max="7" width="22.7109375" style="66" customWidth="1" collapsed="1"/>
    <col min="8" max="8" width="15.7109375" style="66" hidden="1" customWidth="1" outlineLevel="1"/>
    <col min="9" max="9" width="8.42578125" style="67" customWidth="1" collapsed="1"/>
    <col min="10" max="10" width="13.140625" style="68" customWidth="1"/>
    <col min="11" max="11" width="17.85546875" style="68" customWidth="1"/>
    <col min="12" max="13" width="13.140625" style="68" customWidth="1"/>
    <col min="14" max="14" width="17.85546875" style="68" customWidth="1"/>
    <col min="15" max="17" width="13.140625" style="68" customWidth="1"/>
    <col min="18" max="18" width="23.28515625" style="68" customWidth="1"/>
    <col min="19" max="19" width="24" style="67" customWidth="1"/>
    <col min="20" max="16384" width="9.140625" style="65"/>
  </cols>
  <sheetData>
    <row r="1" spans="1:9" s="5" customFormat="1">
      <c r="A1" s="69" t="str">
        <f>Ф1!A1</f>
        <v xml:space="preserve">АКЦИОНЕРНОЕ ОБЩЕСТВО "СЕВКАЗЭНЕРГО" </v>
      </c>
      <c r="B1" s="69"/>
      <c r="C1" s="69"/>
      <c r="D1" s="70"/>
      <c r="E1" s="69"/>
      <c r="F1" s="69"/>
      <c r="G1" s="69"/>
      <c r="H1" s="69"/>
    </row>
    <row r="2" spans="1:9" s="5" customFormat="1">
      <c r="A2" s="71"/>
      <c r="D2" s="72"/>
    </row>
    <row r="3" spans="1:9" s="5" customFormat="1" ht="20.25" customHeight="1">
      <c r="A3" s="73" t="s">
        <v>66</v>
      </c>
      <c r="B3" s="65"/>
      <c r="C3" s="65"/>
      <c r="D3" s="66"/>
      <c r="E3" s="65"/>
      <c r="F3" s="65"/>
      <c r="G3" s="65"/>
      <c r="H3" s="65"/>
    </row>
    <row r="4" spans="1:9" s="5" customFormat="1" ht="16.5" customHeight="1">
      <c r="A4" s="73" t="s">
        <v>193</v>
      </c>
      <c r="B4" s="65"/>
      <c r="C4" s="65"/>
      <c r="D4" s="66"/>
      <c r="E4" s="74"/>
      <c r="F4" s="74"/>
      <c r="G4" s="74"/>
      <c r="H4" s="74"/>
    </row>
    <row r="5" spans="1:9" s="5" customFormat="1">
      <c r="A5" s="75" t="s">
        <v>2</v>
      </c>
      <c r="B5" s="76"/>
      <c r="C5" s="76"/>
      <c r="D5" s="77"/>
      <c r="E5" s="76"/>
      <c r="F5" s="76"/>
      <c r="G5" s="76"/>
      <c r="H5" s="76"/>
    </row>
    <row r="6" spans="1:9" s="5" customFormat="1">
      <c r="A6" s="74"/>
      <c r="B6" s="78"/>
      <c r="C6" s="78"/>
      <c r="D6" s="79"/>
      <c r="E6" s="78"/>
      <c r="F6" s="78"/>
      <c r="G6" s="78"/>
      <c r="H6" s="78"/>
    </row>
    <row r="7" spans="1:9" s="83" customFormat="1" ht="44.25" customHeight="1">
      <c r="A7" s="262" t="s">
        <v>67</v>
      </c>
      <c r="B7" s="262"/>
      <c r="C7" s="262"/>
      <c r="D7" s="80" t="s">
        <v>4</v>
      </c>
      <c r="E7" s="81" t="s">
        <v>195</v>
      </c>
      <c r="F7" s="81" t="s">
        <v>179</v>
      </c>
      <c r="G7" s="81" t="s">
        <v>194</v>
      </c>
      <c r="H7" s="81" t="s">
        <v>180</v>
      </c>
      <c r="I7" s="82"/>
    </row>
    <row r="8" spans="1:9" s="73" customFormat="1">
      <c r="A8" s="263" t="s">
        <v>68</v>
      </c>
      <c r="B8" s="263"/>
      <c r="C8" s="263"/>
      <c r="D8" s="84"/>
      <c r="E8" s="85"/>
      <c r="F8" s="85"/>
      <c r="G8" s="85"/>
      <c r="H8" s="86"/>
    </row>
    <row r="9" spans="1:9" s="65" customFormat="1" ht="21.95" customHeight="1">
      <c r="A9" s="261" t="s">
        <v>69</v>
      </c>
      <c r="B9" s="261"/>
      <c r="C9" s="261"/>
      <c r="D9" s="87">
        <v>27</v>
      </c>
      <c r="E9" s="88">
        <v>19281547</v>
      </c>
      <c r="F9" s="88"/>
      <c r="G9" s="88">
        <v>16888043</v>
      </c>
      <c r="H9" s="89"/>
    </row>
    <row r="10" spans="1:9" s="65" customFormat="1" ht="15.75" hidden="1" customHeight="1" outlineLevel="1">
      <c r="A10" s="261" t="s">
        <v>70</v>
      </c>
      <c r="B10" s="261"/>
      <c r="C10" s="261"/>
      <c r="D10" s="87"/>
      <c r="E10" s="88"/>
      <c r="F10" s="88"/>
      <c r="G10" s="88"/>
      <c r="H10" s="89"/>
    </row>
    <row r="11" spans="1:9" s="73" customFormat="1" collapsed="1">
      <c r="A11" s="90" t="s">
        <v>71</v>
      </c>
      <c r="B11" s="91"/>
      <c r="C11" s="92"/>
      <c r="D11" s="87"/>
      <c r="E11" s="93"/>
      <c r="F11" s="88"/>
      <c r="G11" s="93"/>
      <c r="H11" s="89"/>
    </row>
    <row r="12" spans="1:9" s="94" customFormat="1" ht="15.75" customHeight="1">
      <c r="A12" s="261" t="s">
        <v>69</v>
      </c>
      <c r="B12" s="261"/>
      <c r="C12" s="261"/>
      <c r="D12" s="87">
        <v>28</v>
      </c>
      <c r="E12" s="88">
        <v>-13409007</v>
      </c>
      <c r="F12" s="88"/>
      <c r="G12" s="88">
        <v>-11841842</v>
      </c>
      <c r="H12" s="89"/>
    </row>
    <row r="13" spans="1:9" s="65" customFormat="1" ht="15.75" hidden="1" customHeight="1" outlineLevel="1">
      <c r="A13" s="261" t="s">
        <v>70</v>
      </c>
      <c r="B13" s="261"/>
      <c r="C13" s="261"/>
      <c r="D13" s="87"/>
      <c r="E13" s="88"/>
      <c r="F13" s="88"/>
      <c r="G13" s="88"/>
      <c r="H13" s="89"/>
    </row>
    <row r="14" spans="1:9" s="65" customFormat="1" collapsed="1">
      <c r="A14" s="90" t="s">
        <v>72</v>
      </c>
      <c r="B14" s="91"/>
      <c r="C14" s="92"/>
      <c r="D14" s="95"/>
      <c r="E14" s="93">
        <f>SUM(E8:E13)</f>
        <v>5872540</v>
      </c>
      <c r="F14" s="93">
        <f>SUM(F8:F13)</f>
        <v>0</v>
      </c>
      <c r="G14" s="93">
        <f>SUM(G8:G13)</f>
        <v>5046201</v>
      </c>
      <c r="H14" s="96">
        <f>SUM(H8:H13)</f>
        <v>0</v>
      </c>
    </row>
    <row r="15" spans="1:9" s="65" customFormat="1" ht="15.75" customHeight="1">
      <c r="A15" s="261" t="s">
        <v>73</v>
      </c>
      <c r="B15" s="261"/>
      <c r="C15" s="261"/>
      <c r="D15" s="87">
        <v>29</v>
      </c>
      <c r="E15" s="88">
        <v>-1117157</v>
      </c>
      <c r="F15" s="88"/>
      <c r="G15" s="88">
        <v>-1637243</v>
      </c>
      <c r="H15" s="89"/>
    </row>
    <row r="16" spans="1:9" s="65" customFormat="1" ht="15.75" customHeight="1">
      <c r="A16" s="261" t="s">
        <v>74</v>
      </c>
      <c r="B16" s="261"/>
      <c r="C16" s="261"/>
      <c r="D16" s="87">
        <v>30</v>
      </c>
      <c r="E16" s="88">
        <v>-154183</v>
      </c>
      <c r="F16" s="88"/>
      <c r="G16" s="88">
        <v>-161502</v>
      </c>
      <c r="H16" s="89"/>
    </row>
    <row r="17" spans="1:13" s="65" customFormat="1" ht="31.5" hidden="1" customHeight="1" outlineLevel="1">
      <c r="A17" s="261" t="s">
        <v>75</v>
      </c>
      <c r="B17" s="261"/>
      <c r="C17" s="261"/>
      <c r="D17" s="87"/>
      <c r="E17" s="88"/>
      <c r="F17" s="88"/>
      <c r="G17" s="88"/>
      <c r="H17" s="89"/>
    </row>
    <row r="18" spans="1:13" s="97" customFormat="1" ht="15.75" hidden="1" customHeight="1" outlineLevel="1">
      <c r="A18" s="261" t="s">
        <v>76</v>
      </c>
      <c r="B18" s="261"/>
      <c r="C18" s="261"/>
      <c r="D18" s="87"/>
      <c r="E18" s="88"/>
      <c r="F18" s="88"/>
      <c r="G18" s="88"/>
      <c r="H18" s="89"/>
    </row>
    <row r="19" spans="1:13" s="97" customFormat="1" ht="31.5" customHeight="1" collapsed="1">
      <c r="A19" s="264" t="s">
        <v>77</v>
      </c>
      <c r="B19" s="264"/>
      <c r="C19" s="264"/>
      <c r="D19" s="95"/>
      <c r="E19" s="98">
        <f>SUM(E14:E18)</f>
        <v>4601200</v>
      </c>
      <c r="F19" s="98">
        <f>SUM(F14:F18)</f>
        <v>0</v>
      </c>
      <c r="G19" s="98">
        <f>SUM(G14:G18)</f>
        <v>3247456</v>
      </c>
      <c r="H19" s="99">
        <f>SUM(H14:H18)</f>
        <v>0</v>
      </c>
    </row>
    <row r="20" spans="1:13" s="97" customFormat="1" ht="30.75" hidden="1" customHeight="1" outlineLevel="1">
      <c r="A20" s="261" t="s">
        <v>78</v>
      </c>
      <c r="B20" s="261"/>
      <c r="C20" s="261"/>
      <c r="D20" s="87"/>
      <c r="E20" s="88"/>
      <c r="F20" s="88"/>
      <c r="G20" s="88"/>
      <c r="H20" s="89"/>
    </row>
    <row r="21" spans="1:13" s="65" customFormat="1" ht="15.75" customHeight="1" collapsed="1">
      <c r="A21" s="261" t="s">
        <v>79</v>
      </c>
      <c r="B21" s="261"/>
      <c r="C21" s="261"/>
      <c r="D21" s="266" t="s">
        <v>80</v>
      </c>
      <c r="E21" s="88">
        <v>151891</v>
      </c>
      <c r="F21" s="88"/>
      <c r="G21" s="88">
        <v>132147</v>
      </c>
      <c r="H21" s="89"/>
    </row>
    <row r="22" spans="1:13" s="65" customFormat="1" ht="15.75" hidden="1" customHeight="1" outlineLevel="1">
      <c r="A22" s="261" t="s">
        <v>81</v>
      </c>
      <c r="B22" s="261"/>
      <c r="C22" s="261"/>
      <c r="D22" s="266"/>
      <c r="E22" s="88"/>
      <c r="F22" s="88"/>
      <c r="G22" s="88"/>
      <c r="H22" s="89"/>
    </row>
    <row r="23" spans="1:13" s="65" customFormat="1" ht="15.75" customHeight="1" collapsed="1">
      <c r="A23" s="261" t="s">
        <v>82</v>
      </c>
      <c r="B23" s="261"/>
      <c r="C23" s="261"/>
      <c r="D23" s="266"/>
      <c r="E23" s="88">
        <v>90289</v>
      </c>
      <c r="F23" s="88"/>
      <c r="G23" s="88">
        <v>-216342</v>
      </c>
      <c r="H23" s="89"/>
    </row>
    <row r="24" spans="1:13" s="65" customFormat="1" ht="17.25" customHeight="1">
      <c r="A24" s="267" t="s">
        <v>83</v>
      </c>
      <c r="B24" s="267"/>
      <c r="C24" s="267"/>
      <c r="D24" s="100">
        <v>32</v>
      </c>
      <c r="E24" s="88">
        <v>49460</v>
      </c>
      <c r="F24" s="88"/>
      <c r="G24" s="88">
        <v>143820</v>
      </c>
      <c r="H24" s="89"/>
    </row>
    <row r="25" spans="1:13" s="97" customFormat="1" ht="15.75" customHeight="1">
      <c r="A25" s="261" t="s">
        <v>84</v>
      </c>
      <c r="B25" s="261"/>
      <c r="C25" s="261"/>
      <c r="D25" s="87">
        <v>31</v>
      </c>
      <c r="E25" s="88">
        <v>-1243735</v>
      </c>
      <c r="F25" s="88"/>
      <c r="G25" s="88">
        <v>-1311982</v>
      </c>
      <c r="H25" s="89"/>
    </row>
    <row r="26" spans="1:13" s="97" customFormat="1" ht="48" hidden="1" customHeight="1" outlineLevel="1">
      <c r="A26" s="261" t="s">
        <v>85</v>
      </c>
      <c r="B26" s="261"/>
      <c r="C26" s="261"/>
      <c r="D26" s="87"/>
      <c r="E26" s="88"/>
      <c r="F26" s="88"/>
      <c r="G26" s="88"/>
      <c r="H26" s="89"/>
    </row>
    <row r="27" spans="1:13" s="97" customFormat="1" ht="13.5" hidden="1" customHeight="1" outlineLevel="1">
      <c r="A27" s="261" t="s">
        <v>86</v>
      </c>
      <c r="B27" s="261"/>
      <c r="C27" s="261"/>
      <c r="D27" s="87"/>
      <c r="E27" s="88"/>
      <c r="F27" s="88"/>
      <c r="G27" s="88"/>
      <c r="H27" s="89"/>
    </row>
    <row r="28" spans="1:13" s="94" customFormat="1" ht="15.75" hidden="1" customHeight="1" outlineLevel="1">
      <c r="A28" s="261" t="s">
        <v>87</v>
      </c>
      <c r="B28" s="261"/>
      <c r="C28" s="261"/>
      <c r="D28" s="87"/>
      <c r="E28" s="88"/>
      <c r="F28" s="88"/>
      <c r="G28" s="88"/>
      <c r="H28" s="89"/>
    </row>
    <row r="29" spans="1:13" s="73" customFormat="1" collapsed="1">
      <c r="A29" s="101" t="s">
        <v>88</v>
      </c>
      <c r="B29" s="102"/>
      <c r="C29" s="102"/>
      <c r="D29" s="103"/>
      <c r="E29" s="104">
        <f>SUM(E19:E28)</f>
        <v>3649105</v>
      </c>
      <c r="F29" s="104">
        <f>SUM(F19:F28)</f>
        <v>0</v>
      </c>
      <c r="G29" s="104">
        <f>SUM(G19:G28)</f>
        <v>1995099</v>
      </c>
      <c r="H29" s="105">
        <f>SUM(H19:H28)</f>
        <v>0</v>
      </c>
    </row>
    <row r="30" spans="1:13" s="65" customFormat="1" ht="15.75" customHeight="1">
      <c r="A30" s="268" t="s">
        <v>89</v>
      </c>
      <c r="B30" s="268"/>
      <c r="C30" s="268"/>
      <c r="D30" s="106">
        <v>35</v>
      </c>
      <c r="E30" s="88"/>
      <c r="F30" s="88"/>
      <c r="G30" s="88">
        <v>-331568</v>
      </c>
      <c r="H30" s="89"/>
    </row>
    <row r="31" spans="1:13" s="65" customFormat="1" ht="15.75" customHeight="1">
      <c r="A31" s="264" t="s">
        <v>90</v>
      </c>
      <c r="B31" s="264"/>
      <c r="C31" s="264"/>
      <c r="D31" s="95"/>
      <c r="E31" s="107">
        <f>SUM(E29:E30)</f>
        <v>3649105</v>
      </c>
      <c r="F31" s="107">
        <f>SUM(F29:F30)</f>
        <v>0</v>
      </c>
      <c r="G31" s="107">
        <f>SUM(G29:G30)</f>
        <v>1663531</v>
      </c>
      <c r="H31" s="108">
        <f>SUM(H29:H30)</f>
        <v>0</v>
      </c>
      <c r="J31" s="68"/>
      <c r="K31" s="68"/>
      <c r="L31" s="68"/>
      <c r="M31" s="68"/>
    </row>
    <row r="32" spans="1:13" s="65" customFormat="1" ht="15.75" customHeight="1">
      <c r="A32" s="265" t="s">
        <v>91</v>
      </c>
      <c r="B32" s="265"/>
      <c r="C32" s="265"/>
      <c r="D32" s="95"/>
      <c r="E32" s="88"/>
      <c r="F32" s="88"/>
      <c r="G32" s="88"/>
      <c r="H32" s="89"/>
    </row>
    <row r="33" spans="1:19" ht="15.75" customHeight="1">
      <c r="A33" s="270" t="s">
        <v>92</v>
      </c>
      <c r="B33" s="270"/>
      <c r="C33" s="270"/>
      <c r="D33" s="87"/>
      <c r="E33" s="88">
        <v>0</v>
      </c>
      <c r="F33" s="88"/>
      <c r="G33" s="88">
        <v>0</v>
      </c>
      <c r="H33" s="89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pans="1:19" ht="15.75" customHeight="1">
      <c r="A34" s="270" t="s">
        <v>93</v>
      </c>
      <c r="B34" s="270"/>
      <c r="C34" s="270"/>
      <c r="D34" s="87"/>
      <c r="E34" s="88">
        <v>0</v>
      </c>
      <c r="F34" s="88"/>
      <c r="G34" s="88">
        <v>0</v>
      </c>
      <c r="H34" s="89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spans="1:19" ht="18" customHeight="1">
      <c r="A35" s="109" t="s">
        <v>175</v>
      </c>
      <c r="B35" s="110"/>
      <c r="C35" s="111"/>
      <c r="D35" s="112"/>
      <c r="E35" s="113">
        <f>E31+E34</f>
        <v>3649105</v>
      </c>
      <c r="F35" s="113">
        <f>F31+F34</f>
        <v>0</v>
      </c>
      <c r="G35" s="113">
        <f>G31+G34</f>
        <v>1663531</v>
      </c>
      <c r="H35" s="114">
        <f>H31+H34</f>
        <v>0</v>
      </c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1:19" s="94" customFormat="1" ht="18.75" hidden="1" customHeight="1">
      <c r="A36" s="271" t="s">
        <v>94</v>
      </c>
      <c r="B36" s="271"/>
      <c r="C36" s="271"/>
      <c r="D36" s="115"/>
      <c r="E36" s="116"/>
      <c r="F36" s="116"/>
      <c r="G36" s="117"/>
      <c r="H36" s="118"/>
    </row>
    <row r="37" spans="1:19" s="97" customFormat="1" ht="16.5" hidden="1" customHeight="1">
      <c r="A37" s="270" t="s">
        <v>95</v>
      </c>
      <c r="B37" s="270"/>
      <c r="C37" s="270"/>
      <c r="D37" s="87"/>
      <c r="E37" s="88"/>
      <c r="F37" s="88"/>
      <c r="G37" s="89"/>
      <c r="H37" s="119"/>
    </row>
    <row r="38" spans="1:19" s="97" customFormat="1" ht="17.25" hidden="1" customHeight="1">
      <c r="A38" s="272" t="s">
        <v>35</v>
      </c>
      <c r="B38" s="272"/>
      <c r="C38" s="272"/>
      <c r="D38" s="120"/>
      <c r="E38" s="121"/>
      <c r="F38" s="121"/>
      <c r="G38" s="122"/>
      <c r="H38" s="119"/>
    </row>
    <row r="39" spans="1:19" s="97" customFormat="1">
      <c r="A39" s="23"/>
      <c r="B39" s="123"/>
      <c r="C39" s="123"/>
      <c r="D39" s="124"/>
      <c r="E39" s="125"/>
      <c r="F39" s="125"/>
      <c r="G39" s="125"/>
      <c r="H39" s="125"/>
    </row>
    <row r="40" spans="1:19" s="126" customFormat="1" ht="15.75" customHeight="1">
      <c r="A40" s="283" t="s">
        <v>205</v>
      </c>
      <c r="B40" s="283"/>
      <c r="C40" s="283"/>
      <c r="D40" s="283"/>
      <c r="E40" s="283"/>
      <c r="F40" s="283"/>
      <c r="G40" s="283"/>
      <c r="H40" s="283"/>
      <c r="I40" s="284"/>
    </row>
    <row r="41" spans="1:19" ht="2.1" customHeight="1">
      <c r="A41" s="283"/>
      <c r="B41" s="283"/>
      <c r="C41" s="283"/>
      <c r="D41" s="283"/>
      <c r="E41" s="283"/>
      <c r="F41" s="283"/>
      <c r="G41" s="283"/>
      <c r="H41" s="283"/>
      <c r="I41" s="283"/>
      <c r="J41" s="65"/>
      <c r="K41" s="65"/>
      <c r="L41" s="65"/>
      <c r="M41" s="65"/>
      <c r="N41" s="65"/>
      <c r="O41" s="65"/>
      <c r="P41" s="65"/>
      <c r="Q41" s="65"/>
      <c r="R41" s="65"/>
      <c r="S41" s="65"/>
    </row>
    <row r="42" spans="1:19" ht="15.75" customHeight="1">
      <c r="A42" s="283" t="s">
        <v>206</v>
      </c>
      <c r="B42" s="283"/>
      <c r="C42" s="283"/>
      <c r="D42" s="283"/>
      <c r="E42" s="283"/>
      <c r="F42" s="283"/>
      <c r="G42" s="283"/>
      <c r="H42" s="283"/>
      <c r="I42" s="284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spans="1:19" ht="15.75" customHeight="1">
      <c r="A43" s="72"/>
      <c r="B43" s="72"/>
      <c r="C43" s="72"/>
      <c r="D43" s="72"/>
      <c r="E43" s="72"/>
      <c r="F43" s="72"/>
      <c r="G43" s="72"/>
      <c r="H43" s="72"/>
      <c r="I43" s="127"/>
      <c r="J43" s="65"/>
      <c r="K43" s="65"/>
      <c r="L43" s="65"/>
      <c r="M43" s="65"/>
      <c r="N43" s="65"/>
      <c r="O43" s="65"/>
      <c r="P43" s="65"/>
      <c r="Q43" s="65"/>
      <c r="R43" s="65"/>
      <c r="S43" s="65"/>
    </row>
    <row r="44" spans="1:19" ht="31.5" customHeight="1">
      <c r="A44" s="273" t="str">
        <f>Ф1!A79</f>
        <v>Заместитель генерального директора по экономике и финансам</v>
      </c>
      <c r="B44" s="273"/>
      <c r="C44" s="273"/>
      <c r="D44" s="129"/>
      <c r="E44" s="130"/>
      <c r="F44" s="131"/>
      <c r="G44" s="132" t="str">
        <f>Ф1!D79</f>
        <v>Кумаченко И.М.</v>
      </c>
      <c r="H44" s="130"/>
      <c r="K44" s="133"/>
      <c r="Q44" s="67"/>
      <c r="R44" s="65"/>
      <c r="S44" s="65"/>
    </row>
    <row r="45" spans="1:19" ht="15.75" customHeight="1">
      <c r="A45" s="128"/>
      <c r="B45" s="128"/>
      <c r="C45" s="128"/>
      <c r="D45" s="129"/>
      <c r="E45" s="130"/>
      <c r="F45" s="134"/>
      <c r="G45" s="70"/>
      <c r="H45" s="130"/>
      <c r="Q45" s="67"/>
      <c r="R45" s="65"/>
      <c r="S45" s="65"/>
    </row>
    <row r="46" spans="1:19">
      <c r="A46" s="132"/>
      <c r="B46" s="132"/>
      <c r="C46" s="135"/>
      <c r="D46" s="135"/>
      <c r="E46" s="70"/>
      <c r="F46" s="70"/>
      <c r="G46" s="70"/>
      <c r="H46" s="70"/>
      <c r="K46" s="133"/>
    </row>
    <row r="47" spans="1:19" ht="15.75" customHeight="1">
      <c r="A47" s="274" t="s">
        <v>63</v>
      </c>
      <c r="B47" s="274"/>
      <c r="C47" s="274"/>
      <c r="D47" s="129"/>
      <c r="E47" s="136"/>
      <c r="F47" s="137"/>
      <c r="G47" s="138" t="s">
        <v>64</v>
      </c>
      <c r="H47" s="136"/>
    </row>
    <row r="48" spans="1:19" ht="15.75" customHeight="1">
      <c r="A48" s="275"/>
      <c r="B48" s="275"/>
      <c r="C48" s="275"/>
      <c r="D48" s="139"/>
      <c r="E48" s="125"/>
      <c r="F48" s="62"/>
      <c r="H48" s="125"/>
    </row>
    <row r="49" spans="1:10" ht="15.75" customHeight="1">
      <c r="A49" s="269" t="s">
        <v>65</v>
      </c>
      <c r="B49" s="269"/>
      <c r="C49" s="269"/>
      <c r="D49" s="62"/>
    </row>
    <row r="50" spans="1:10">
      <c r="E50" s="72">
        <f>E35-Ф4!H29</f>
        <v>0</v>
      </c>
      <c r="G50" s="72"/>
    </row>
    <row r="51" spans="1:10">
      <c r="E51" s="285"/>
      <c r="G51" s="285"/>
    </row>
    <row r="52" spans="1:10">
      <c r="E52" s="202"/>
      <c r="F52" s="202"/>
      <c r="G52" s="202"/>
    </row>
    <row r="54" spans="1:10">
      <c r="E54" s="202"/>
    </row>
    <row r="60" spans="1:10">
      <c r="J60" s="201"/>
    </row>
  </sheetData>
  <sheetProtection selectLockedCells="1" selectUnlockedCells="1"/>
  <mergeCells count="36"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89" zoomScaleNormal="89" workbookViewId="0">
      <pane xSplit="1" ySplit="7" topLeftCell="B47" activePane="bottomRight" state="frozen"/>
      <selection pane="topRight" activeCell="B1" sqref="B1"/>
      <selection pane="bottomLeft" activeCell="A22" sqref="A22"/>
      <selection pane="bottomRight" activeCell="B73" sqref="B73"/>
    </sheetView>
  </sheetViews>
  <sheetFormatPr defaultRowHeight="15.75" outlineLevelRow="1"/>
  <cols>
    <col min="1" max="1" width="83.140625" style="65" customWidth="1"/>
    <col min="2" max="2" width="20.7109375" style="140" customWidth="1"/>
    <col min="3" max="3" width="20.7109375" style="65" customWidth="1"/>
    <col min="4" max="4" width="9.140625" style="65"/>
    <col min="5" max="5" width="10.28515625" style="65" customWidth="1"/>
    <col min="6" max="6" width="9.5703125" style="65" customWidth="1"/>
    <col min="7" max="16384" width="9.140625" style="65"/>
  </cols>
  <sheetData>
    <row r="1" spans="1:6">
      <c r="A1" s="73" t="str">
        <f>Ф1!A1</f>
        <v xml:space="preserve">АКЦИОНЕРНОЕ ОБЩЕСТВО "СЕВКАЗЭНЕРГО" </v>
      </c>
    </row>
    <row r="2" spans="1:6">
      <c r="A2" s="73"/>
    </row>
    <row r="3" spans="1:6">
      <c r="A3" s="73" t="s">
        <v>96</v>
      </c>
    </row>
    <row r="4" spans="1:6">
      <c r="A4" s="73" t="str">
        <f>Ф2!A4</f>
        <v>за период, заканчивающийся 30 июня 2019 года</v>
      </c>
    </row>
    <row r="5" spans="1:6">
      <c r="A5" s="141" t="str">
        <f>Ф2!A5</f>
        <v>(в тыс. тенге)</v>
      </c>
      <c r="B5" s="142"/>
      <c r="C5" s="75"/>
    </row>
    <row r="6" spans="1:6" ht="16.5" thickBot="1"/>
    <row r="7" spans="1:6" ht="32.25" thickBot="1">
      <c r="A7" s="243" t="s">
        <v>67</v>
      </c>
      <c r="B7" s="244" t="str">
        <f>Ф2!E7</f>
        <v>1 полугодие 2019 г.</v>
      </c>
      <c r="C7" s="245" t="str">
        <f>Ф2!G7</f>
        <v>1 полугодие 2018 г.</v>
      </c>
    </row>
    <row r="8" spans="1:6">
      <c r="A8" s="236" t="s">
        <v>97</v>
      </c>
      <c r="B8" s="246"/>
      <c r="C8" s="247"/>
    </row>
    <row r="9" spans="1:6">
      <c r="A9" s="240" t="s">
        <v>98</v>
      </c>
      <c r="B9" s="144">
        <f>Ф2!E29</f>
        <v>3649105</v>
      </c>
      <c r="C9" s="248">
        <f>Ф2!G29</f>
        <v>1995099</v>
      </c>
    </row>
    <row r="10" spans="1:6">
      <c r="A10" s="240" t="s">
        <v>99</v>
      </c>
      <c r="B10" s="144"/>
      <c r="C10" s="248"/>
    </row>
    <row r="11" spans="1:6">
      <c r="A11" s="238" t="s">
        <v>100</v>
      </c>
      <c r="B11" s="145">
        <v>2582765</v>
      </c>
      <c r="C11" s="145">
        <v>2498160</v>
      </c>
    </row>
    <row r="12" spans="1:6">
      <c r="A12" s="238" t="s">
        <v>84</v>
      </c>
      <c r="B12" s="145">
        <v>1243735</v>
      </c>
      <c r="C12" s="145">
        <v>1311982</v>
      </c>
    </row>
    <row r="13" spans="1:6" ht="31.5">
      <c r="A13" s="238" t="s">
        <v>196</v>
      </c>
      <c r="B13" s="145">
        <v>131876</v>
      </c>
      <c r="C13" s="145">
        <v>533018</v>
      </c>
      <c r="E13" s="5"/>
      <c r="F13" s="5"/>
    </row>
    <row r="14" spans="1:6" ht="18.75" customHeight="1">
      <c r="A14" s="238" t="s">
        <v>101</v>
      </c>
      <c r="B14" s="145"/>
      <c r="C14" s="145"/>
    </row>
    <row r="15" spans="1:6">
      <c r="A15" s="238" t="s">
        <v>102</v>
      </c>
      <c r="B15" s="145">
        <v>5263</v>
      </c>
      <c r="C15" s="145">
        <v>2210</v>
      </c>
    </row>
    <row r="16" spans="1:6" ht="18.75" customHeight="1">
      <c r="A16" s="238" t="s">
        <v>103</v>
      </c>
      <c r="B16" s="145"/>
      <c r="C16" s="145"/>
    </row>
    <row r="17" spans="1:6" ht="14.25" customHeight="1">
      <c r="A17" s="238" t="s">
        <v>104</v>
      </c>
      <c r="B17" s="145"/>
      <c r="C17" s="145"/>
    </row>
    <row r="18" spans="1:6" ht="15" customHeight="1">
      <c r="A18" s="238" t="s">
        <v>105</v>
      </c>
      <c r="B18" s="145"/>
      <c r="C18" s="145"/>
    </row>
    <row r="19" spans="1:6">
      <c r="A19" s="238" t="s">
        <v>106</v>
      </c>
      <c r="B19" s="145">
        <v>-90289</v>
      </c>
      <c r="C19" s="145">
        <v>216342</v>
      </c>
    </row>
    <row r="20" spans="1:6">
      <c r="A20" s="238" t="s">
        <v>107</v>
      </c>
      <c r="B20" s="145">
        <f>-5334+2379</f>
        <v>-2955</v>
      </c>
      <c r="C20" s="145">
        <v>-24636</v>
      </c>
      <c r="E20" s="5"/>
      <c r="F20" s="5"/>
    </row>
    <row r="21" spans="1:6">
      <c r="A21" s="238" t="s">
        <v>83</v>
      </c>
      <c r="B21" s="145">
        <v>-49460</v>
      </c>
      <c r="C21" s="145">
        <v>-143820</v>
      </c>
    </row>
    <row r="22" spans="1:6">
      <c r="A22" s="240" t="s">
        <v>108</v>
      </c>
      <c r="B22" s="146">
        <f>SUM(B9:B21)</f>
        <v>7470040</v>
      </c>
      <c r="C22" s="146">
        <f>SUM(C9:C21)</f>
        <v>6388355</v>
      </c>
    </row>
    <row r="23" spans="1:6">
      <c r="A23" s="240" t="s">
        <v>109</v>
      </c>
      <c r="B23" s="146"/>
      <c r="C23" s="146"/>
    </row>
    <row r="24" spans="1:6">
      <c r="A24" s="238" t="s">
        <v>110</v>
      </c>
      <c r="B24" s="145">
        <v>-851510</v>
      </c>
      <c r="C24" s="145">
        <v>-229492</v>
      </c>
    </row>
    <row r="25" spans="1:6">
      <c r="A25" s="238" t="s">
        <v>111</v>
      </c>
      <c r="B25" s="145">
        <v>-135313</v>
      </c>
      <c r="C25" s="145">
        <v>738890</v>
      </c>
    </row>
    <row r="26" spans="1:6" ht="15.75" customHeight="1">
      <c r="A26" s="238" t="s">
        <v>112</v>
      </c>
      <c r="B26" s="145">
        <v>-189636</v>
      </c>
      <c r="C26" s="145">
        <v>-614380</v>
      </c>
    </row>
    <row r="27" spans="1:6" ht="15.75" customHeight="1">
      <c r="A27" s="238" t="s">
        <v>181</v>
      </c>
      <c r="B27" s="145">
        <v>40204</v>
      </c>
      <c r="C27" s="145">
        <v>278280</v>
      </c>
    </row>
    <row r="28" spans="1:6">
      <c r="A28" s="238" t="s">
        <v>113</v>
      </c>
      <c r="B28" s="145">
        <v>706262</v>
      </c>
      <c r="C28" s="145">
        <v>35921</v>
      </c>
    </row>
    <row r="29" spans="1:6">
      <c r="A29" s="238" t="s">
        <v>114</v>
      </c>
      <c r="B29" s="145">
        <v>-696458</v>
      </c>
      <c r="C29" s="145">
        <v>-1352500</v>
      </c>
    </row>
    <row r="30" spans="1:6">
      <c r="A30" s="238" t="s">
        <v>115</v>
      </c>
      <c r="B30" s="145">
        <v>-162388</v>
      </c>
      <c r="C30" s="145">
        <v>-248797</v>
      </c>
    </row>
    <row r="31" spans="1:6">
      <c r="A31" s="238" t="s">
        <v>182</v>
      </c>
      <c r="B31" s="145">
        <v>-256028</v>
      </c>
      <c r="C31" s="145">
        <v>-9751</v>
      </c>
    </row>
    <row r="32" spans="1:6">
      <c r="A32" s="238" t="s">
        <v>116</v>
      </c>
      <c r="B32" s="145">
        <v>-572692</v>
      </c>
      <c r="C32" s="145">
        <v>-368486</v>
      </c>
    </row>
    <row r="33" spans="1:8" outlineLevel="1">
      <c r="A33" s="238" t="s">
        <v>117</v>
      </c>
      <c r="B33" s="145"/>
      <c r="C33" s="145"/>
    </row>
    <row r="34" spans="1:8" outlineLevel="1">
      <c r="A34" s="238" t="s">
        <v>118</v>
      </c>
      <c r="B34" s="145">
        <v>0</v>
      </c>
      <c r="C34" s="145"/>
    </row>
    <row r="35" spans="1:8">
      <c r="A35" s="240" t="s">
        <v>119</v>
      </c>
      <c r="B35" s="144">
        <f>SUM(B22:B34)</f>
        <v>5352481</v>
      </c>
      <c r="C35" s="144">
        <f>SUM(C22:C34)</f>
        <v>4618040</v>
      </c>
    </row>
    <row r="36" spans="1:8">
      <c r="A36" s="238" t="s">
        <v>120</v>
      </c>
      <c r="B36" s="145">
        <v>-392216</v>
      </c>
      <c r="C36" s="145">
        <v>-46681</v>
      </c>
    </row>
    <row r="37" spans="1:8">
      <c r="A37" s="238" t="s">
        <v>121</v>
      </c>
      <c r="B37" s="145">
        <v>-1259963</v>
      </c>
      <c r="C37" s="145">
        <v>-1323494</v>
      </c>
    </row>
    <row r="38" spans="1:8" ht="16.5" thickBot="1">
      <c r="A38" s="249" t="s">
        <v>122</v>
      </c>
      <c r="B38" s="147">
        <f>SUM(B35:B37)</f>
        <v>3700302</v>
      </c>
      <c r="C38" s="147">
        <f>SUM(C35:C37)</f>
        <v>3247865</v>
      </c>
    </row>
    <row r="39" spans="1:8">
      <c r="A39" s="250" t="s">
        <v>123</v>
      </c>
      <c r="B39" s="143"/>
      <c r="C39" s="143"/>
    </row>
    <row r="40" spans="1:8">
      <c r="A40" s="238" t="s">
        <v>124</v>
      </c>
      <c r="B40" s="145">
        <v>-949397</v>
      </c>
      <c r="C40" s="145">
        <v>-227950</v>
      </c>
    </row>
    <row r="41" spans="1:8">
      <c r="A41" s="238" t="s">
        <v>183</v>
      </c>
      <c r="B41" s="145">
        <v>174807</v>
      </c>
      <c r="C41" s="145">
        <v>110208</v>
      </c>
    </row>
    <row r="42" spans="1:8">
      <c r="A42" s="238" t="s">
        <v>125</v>
      </c>
      <c r="B42" s="145">
        <v>-144</v>
      </c>
      <c r="C42" s="145">
        <v>-2448</v>
      </c>
    </row>
    <row r="43" spans="1:8">
      <c r="A43" s="238" t="s">
        <v>126</v>
      </c>
      <c r="B43" s="148">
        <v>-10338781</v>
      </c>
      <c r="C43" s="148">
        <v>-8136882</v>
      </c>
    </row>
    <row r="44" spans="1:8">
      <c r="A44" s="238" t="s">
        <v>127</v>
      </c>
      <c r="B44" s="148">
        <v>14506</v>
      </c>
      <c r="C44" s="148">
        <v>25878</v>
      </c>
    </row>
    <row r="45" spans="1:8">
      <c r="A45" s="238" t="s">
        <v>128</v>
      </c>
      <c r="B45" s="145">
        <v>9385000</v>
      </c>
      <c r="C45" s="145">
        <v>8081882</v>
      </c>
      <c r="H45" s="65" t="s">
        <v>129</v>
      </c>
    </row>
    <row r="46" spans="1:8">
      <c r="A46" s="238" t="s">
        <v>130</v>
      </c>
      <c r="B46" s="145"/>
      <c r="C46" s="145"/>
    </row>
    <row r="47" spans="1:8" ht="15.75" customHeight="1" thickBot="1">
      <c r="A47" s="251" t="s">
        <v>131</v>
      </c>
      <c r="B47" s="252">
        <f>SUM(B40:B46)</f>
        <v>-1714009</v>
      </c>
      <c r="C47" s="252">
        <f>SUM(C40:C46)</f>
        <v>-149312</v>
      </c>
    </row>
    <row r="48" spans="1:8">
      <c r="A48" s="236" t="s">
        <v>132</v>
      </c>
      <c r="B48" s="237"/>
      <c r="C48" s="237"/>
    </row>
    <row r="49" spans="1:3">
      <c r="A49" s="238" t="s">
        <v>133</v>
      </c>
      <c r="B49" s="148">
        <v>5974700</v>
      </c>
      <c r="C49" s="148">
        <v>2210000</v>
      </c>
    </row>
    <row r="50" spans="1:3">
      <c r="A50" s="238" t="s">
        <v>134</v>
      </c>
      <c r="B50" s="148"/>
      <c r="C50" s="148"/>
    </row>
    <row r="51" spans="1:3">
      <c r="A51" s="238" t="s">
        <v>135</v>
      </c>
      <c r="B51" s="148">
        <v>-4273395</v>
      </c>
      <c r="C51" s="148">
        <v>-2479809</v>
      </c>
    </row>
    <row r="52" spans="1:3">
      <c r="A52" s="238" t="s">
        <v>136</v>
      </c>
      <c r="B52" s="148">
        <v>0</v>
      </c>
      <c r="C52" s="148">
        <v>-2725186</v>
      </c>
    </row>
    <row r="53" spans="1:3" hidden="1">
      <c r="A53" s="238" t="s">
        <v>137</v>
      </c>
      <c r="B53" s="148"/>
      <c r="C53" s="148"/>
    </row>
    <row r="54" spans="1:3">
      <c r="A54" s="238" t="s">
        <v>138</v>
      </c>
      <c r="B54" s="148">
        <v>-608859</v>
      </c>
      <c r="C54" s="148"/>
    </row>
    <row r="55" spans="1:3">
      <c r="A55" s="238" t="s">
        <v>178</v>
      </c>
      <c r="B55" s="148"/>
      <c r="C55" s="148"/>
    </row>
    <row r="56" spans="1:3" ht="16.5" customHeight="1">
      <c r="A56" s="239" t="s">
        <v>197</v>
      </c>
      <c r="B56" s="148">
        <v>-3886000</v>
      </c>
      <c r="C56" s="148"/>
    </row>
    <row r="57" spans="1:3">
      <c r="A57" s="238" t="s">
        <v>184</v>
      </c>
      <c r="B57" s="148">
        <v>400000</v>
      </c>
      <c r="C57" s="148"/>
    </row>
    <row r="58" spans="1:3" ht="31.5">
      <c r="A58" s="240" t="s">
        <v>139</v>
      </c>
      <c r="B58" s="149">
        <f>SUM(B49:B57)</f>
        <v>-2393554</v>
      </c>
      <c r="C58" s="149">
        <f>SUM(C49:C57)</f>
        <v>-2994995</v>
      </c>
    </row>
    <row r="59" spans="1:3" s="73" customFormat="1" ht="16.5" thickBot="1">
      <c r="A59" s="241" t="s">
        <v>140</v>
      </c>
      <c r="B59" s="242">
        <f>SUM(B58,B47,B38)</f>
        <v>-407261</v>
      </c>
      <c r="C59" s="242">
        <f>SUM(C58,C47,C38)</f>
        <v>103558</v>
      </c>
    </row>
    <row r="60" spans="1:3" s="73" customFormat="1" ht="16.5" thickBot="1">
      <c r="A60" s="234" t="s">
        <v>141</v>
      </c>
      <c r="B60" s="235">
        <f>Ф1!D29</f>
        <v>454400</v>
      </c>
      <c r="C60" s="235">
        <v>70705</v>
      </c>
    </row>
    <row r="61" spans="1:3" ht="16.5" thickBot="1">
      <c r="A61" s="152" t="s">
        <v>142</v>
      </c>
      <c r="B61" s="153"/>
      <c r="C61" s="153"/>
    </row>
    <row r="62" spans="1:3" s="73" customFormat="1">
      <c r="A62" s="150" t="s">
        <v>143</v>
      </c>
      <c r="B62" s="151">
        <f>SUM(B59:B61)</f>
        <v>47139</v>
      </c>
      <c r="C62" s="151">
        <f>SUM(C59:C61)</f>
        <v>174263</v>
      </c>
    </row>
    <row r="63" spans="1:3">
      <c r="B63" s="50"/>
      <c r="C63" s="5"/>
    </row>
    <row r="64" spans="1:3">
      <c r="B64" s="50"/>
      <c r="C64" s="5"/>
    </row>
    <row r="65" spans="1:3">
      <c r="A65" s="128" t="str">
        <f>Ф2!A44</f>
        <v>Заместитель генерального директора по экономике и финансам</v>
      </c>
      <c r="B65" s="154"/>
      <c r="C65" s="134" t="str">
        <f>Ф2!G44</f>
        <v>Кумаченко И.М.</v>
      </c>
    </row>
    <row r="66" spans="1:3" ht="12" customHeight="1">
      <c r="A66" s="132"/>
      <c r="C66" s="134"/>
    </row>
    <row r="67" spans="1:3" ht="9.75" customHeight="1">
      <c r="A67" s="132"/>
      <c r="C67" s="134"/>
    </row>
    <row r="68" spans="1:3" ht="18.75" customHeight="1">
      <c r="A68" s="128" t="s">
        <v>63</v>
      </c>
      <c r="B68" s="154"/>
      <c r="C68" s="134" t="str">
        <f>Ф1!D81</f>
        <v>Алексеевене Т.В.</v>
      </c>
    </row>
    <row r="69" spans="1:3">
      <c r="A69" s="155"/>
      <c r="B69" s="155"/>
      <c r="C69" s="156"/>
    </row>
    <row r="70" spans="1:3">
      <c r="A70" s="61" t="s">
        <v>65</v>
      </c>
      <c r="B70" s="61"/>
      <c r="C70" s="61"/>
    </row>
    <row r="71" spans="1:3">
      <c r="B71" s="50"/>
      <c r="C71" s="5"/>
    </row>
    <row r="72" spans="1:3">
      <c r="B72" s="50">
        <f>B60-Ф1!D29</f>
        <v>0</v>
      </c>
      <c r="C72" s="5"/>
    </row>
    <row r="73" spans="1:3">
      <c r="B73" s="50">
        <f>B62-Ф1!C29</f>
        <v>0</v>
      </c>
      <c r="C73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4" sqref="E24"/>
    </sheetView>
  </sheetViews>
  <sheetFormatPr defaultRowHeight="12.75" outlineLevelRow="2" outlineLevelCol="1"/>
  <cols>
    <col min="1" max="1" width="51.5703125" style="157" customWidth="1"/>
    <col min="2" max="2" width="13.5703125" style="157" customWidth="1"/>
    <col min="3" max="3" width="0" style="157" hidden="1" customWidth="1" outlineLevel="1"/>
    <col min="4" max="4" width="13.140625" style="157" customWidth="1" collapsed="1"/>
    <col min="5" max="5" width="13.140625" style="157" customWidth="1"/>
    <col min="6" max="7" width="0" style="157" hidden="1" customWidth="1" outlineLevel="1"/>
    <col min="8" max="8" width="14" style="157" customWidth="1" collapsed="1"/>
    <col min="9" max="9" width="14.42578125" style="157" customWidth="1"/>
    <col min="10" max="10" width="15.7109375" style="157" customWidth="1"/>
    <col min="11" max="11" width="17.5703125" style="157" customWidth="1"/>
    <col min="12" max="12" width="6" style="157" customWidth="1"/>
    <col min="13" max="13" width="16.85546875" style="158" customWidth="1"/>
    <col min="14" max="16384" width="9.140625" style="159"/>
  </cols>
  <sheetData>
    <row r="1" spans="1:13" ht="15.75">
      <c r="A1" s="6" t="str">
        <f>Ф1!A1</f>
        <v xml:space="preserve">АКЦИОНЕРНОЕ ОБЩЕСТВО "СЕВКАЗЭНЕРГО" </v>
      </c>
    </row>
    <row r="2" spans="1:13" s="163" customFormat="1" ht="15.75">
      <c r="A2" s="16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2"/>
    </row>
    <row r="3" spans="1:13" s="163" customFormat="1" ht="15.75">
      <c r="A3" s="164" t="s">
        <v>144</v>
      </c>
      <c r="B3" s="165"/>
      <c r="C3" s="165"/>
      <c r="D3" s="165"/>
      <c r="E3" s="165"/>
      <c r="F3" s="161"/>
      <c r="G3" s="161"/>
      <c r="H3" s="161"/>
      <c r="I3" s="161"/>
      <c r="J3" s="161"/>
      <c r="K3" s="161"/>
      <c r="L3" s="161"/>
      <c r="M3" s="162"/>
    </row>
    <row r="4" spans="1:13" s="163" customFormat="1" ht="15.75">
      <c r="A4" s="164" t="str">
        <f>Ф2!A4</f>
        <v>за период, заканчивающийся 30 июня 2019 года</v>
      </c>
      <c r="B4" s="165"/>
      <c r="C4" s="165"/>
      <c r="D4" s="165"/>
      <c r="E4" s="166"/>
      <c r="F4" s="162"/>
      <c r="G4" s="162"/>
      <c r="H4" s="162"/>
      <c r="I4" s="162"/>
      <c r="J4" s="162"/>
      <c r="K4" s="162"/>
      <c r="L4" s="162"/>
      <c r="M4" s="162"/>
    </row>
    <row r="5" spans="1:13" s="163" customFormat="1" ht="15.75">
      <c r="A5" s="167" t="s">
        <v>2</v>
      </c>
      <c r="B5" s="168"/>
      <c r="C5" s="168"/>
      <c r="D5" s="168"/>
      <c r="E5" s="168"/>
      <c r="F5" s="169"/>
      <c r="G5" s="169"/>
      <c r="H5" s="169"/>
      <c r="I5" s="169"/>
      <c r="J5" s="169"/>
      <c r="K5" s="169"/>
      <c r="L5" s="162"/>
      <c r="M5" s="162"/>
    </row>
    <row r="6" spans="1:13" s="163" customFormat="1" ht="16.5" thickBot="1">
      <c r="A6" s="166"/>
      <c r="B6" s="166"/>
      <c r="C6" s="166"/>
      <c r="D6" s="166"/>
      <c r="E6" s="166"/>
      <c r="F6" s="162"/>
      <c r="G6" s="162"/>
      <c r="H6" s="162"/>
      <c r="I6" s="162"/>
      <c r="J6" s="162"/>
      <c r="K6" s="162"/>
      <c r="L6" s="162"/>
      <c r="M6" s="162"/>
    </row>
    <row r="7" spans="1:13" s="171" customFormat="1" ht="15.75" customHeight="1" thickBot="1">
      <c r="A7" s="276" t="s">
        <v>67</v>
      </c>
      <c r="B7" s="278" t="s">
        <v>145</v>
      </c>
      <c r="C7" s="278"/>
      <c r="D7" s="278"/>
      <c r="E7" s="278"/>
      <c r="F7" s="278"/>
      <c r="G7" s="278"/>
      <c r="H7" s="278"/>
      <c r="I7" s="278"/>
      <c r="J7" s="279" t="s">
        <v>35</v>
      </c>
      <c r="K7" s="281" t="s">
        <v>36</v>
      </c>
      <c r="L7" s="170"/>
      <c r="M7" s="51"/>
    </row>
    <row r="8" spans="1:13" s="171" customFormat="1" ht="99" customHeight="1" thickBot="1">
      <c r="A8" s="277"/>
      <c r="B8" s="172" t="s">
        <v>27</v>
      </c>
      <c r="C8" s="172" t="s">
        <v>28</v>
      </c>
      <c r="D8" s="172" t="s">
        <v>29</v>
      </c>
      <c r="E8" s="172" t="s">
        <v>30</v>
      </c>
      <c r="F8" s="172" t="s">
        <v>32</v>
      </c>
      <c r="G8" s="172" t="s">
        <v>146</v>
      </c>
      <c r="H8" s="173" t="s">
        <v>147</v>
      </c>
      <c r="I8" s="174" t="s">
        <v>148</v>
      </c>
      <c r="J8" s="280"/>
      <c r="K8" s="282"/>
      <c r="L8" s="170"/>
      <c r="M8" s="51"/>
    </row>
    <row r="9" spans="1:13" s="171" customFormat="1" ht="15.75">
      <c r="A9" s="203" t="str">
        <f>A54</f>
        <v>Сальдо на 31.12.18 г.</v>
      </c>
      <c r="B9" s="175">
        <v>16291512</v>
      </c>
      <c r="C9" s="175"/>
      <c r="D9" s="175">
        <v>277168</v>
      </c>
      <c r="E9" s="175">
        <f>E54</f>
        <v>19310757</v>
      </c>
      <c r="F9" s="175">
        <f t="shared" ref="F9:H9" si="0">F54</f>
        <v>0</v>
      </c>
      <c r="G9" s="175">
        <f t="shared" si="0"/>
        <v>0</v>
      </c>
      <c r="H9" s="175">
        <f t="shared" si="0"/>
        <v>20308992</v>
      </c>
      <c r="I9" s="176">
        <f>SUM(B9:H9)</f>
        <v>56188429</v>
      </c>
      <c r="J9" s="175"/>
      <c r="K9" s="204">
        <f t="shared" ref="K9:K30" si="1">I9+J9</f>
        <v>56188429</v>
      </c>
      <c r="L9" s="170"/>
      <c r="M9" s="51">
        <f>K9-Ф1!D45</f>
        <v>0</v>
      </c>
    </row>
    <row r="10" spans="1:13" s="171" customFormat="1" ht="15.75">
      <c r="A10" s="205" t="s">
        <v>149</v>
      </c>
      <c r="B10" s="177"/>
      <c r="C10" s="177"/>
      <c r="D10" s="177"/>
      <c r="E10" s="177"/>
      <c r="F10" s="177"/>
      <c r="G10" s="177"/>
      <c r="H10" s="177"/>
      <c r="I10" s="178">
        <f t="shared" ref="I10:I30" si="2">SUM(B10:H10)</f>
        <v>0</v>
      </c>
      <c r="J10" s="177"/>
      <c r="K10" s="206">
        <f t="shared" si="1"/>
        <v>0</v>
      </c>
      <c r="L10" s="170"/>
      <c r="M10" s="51"/>
    </row>
    <row r="11" spans="1:13" s="171" customFormat="1" ht="15.75">
      <c r="A11" s="205" t="s">
        <v>150</v>
      </c>
      <c r="B11" s="177"/>
      <c r="C11" s="177"/>
      <c r="D11" s="177"/>
      <c r="E11" s="177"/>
      <c r="F11" s="177"/>
      <c r="G11" s="177"/>
      <c r="H11" s="177"/>
      <c r="I11" s="178">
        <f t="shared" si="2"/>
        <v>0</v>
      </c>
      <c r="J11" s="177"/>
      <c r="K11" s="206">
        <f t="shared" si="1"/>
        <v>0</v>
      </c>
      <c r="L11" s="170"/>
      <c r="M11" s="51"/>
    </row>
    <row r="12" spans="1:13" s="171" customFormat="1" ht="15.75" hidden="1" outlineLevel="1">
      <c r="A12" s="205" t="s">
        <v>151</v>
      </c>
      <c r="B12" s="177"/>
      <c r="C12" s="177"/>
      <c r="D12" s="177"/>
      <c r="E12" s="177"/>
      <c r="F12" s="177"/>
      <c r="G12" s="177"/>
      <c r="H12" s="177"/>
      <c r="I12" s="178">
        <f t="shared" si="2"/>
        <v>0</v>
      </c>
      <c r="J12" s="177"/>
      <c r="K12" s="206">
        <f t="shared" si="1"/>
        <v>0</v>
      </c>
      <c r="L12" s="170"/>
      <c r="M12" s="51"/>
    </row>
    <row r="13" spans="1:13" s="171" customFormat="1" ht="15.75" hidden="1" outlineLevel="2">
      <c r="A13" s="205" t="s">
        <v>152</v>
      </c>
      <c r="B13" s="177"/>
      <c r="C13" s="177"/>
      <c r="D13" s="177"/>
      <c r="E13" s="177"/>
      <c r="F13" s="177"/>
      <c r="G13" s="177"/>
      <c r="H13" s="177"/>
      <c r="I13" s="178">
        <f t="shared" si="2"/>
        <v>0</v>
      </c>
      <c r="J13" s="177"/>
      <c r="K13" s="206">
        <f t="shared" si="1"/>
        <v>0</v>
      </c>
      <c r="L13" s="170"/>
      <c r="M13" s="51"/>
    </row>
    <row r="14" spans="1:13" s="171" customFormat="1" ht="31.5" hidden="1" outlineLevel="1" collapsed="1">
      <c r="A14" s="205" t="s">
        <v>153</v>
      </c>
      <c r="B14" s="177"/>
      <c r="C14" s="177"/>
      <c r="D14" s="177"/>
      <c r="E14" s="177"/>
      <c r="F14" s="177"/>
      <c r="G14" s="177"/>
      <c r="H14" s="177"/>
      <c r="I14" s="178">
        <f t="shared" si="2"/>
        <v>0</v>
      </c>
      <c r="J14" s="177"/>
      <c r="K14" s="206">
        <f t="shared" si="1"/>
        <v>0</v>
      </c>
      <c r="L14" s="170"/>
      <c r="M14" s="51"/>
    </row>
    <row r="15" spans="1:13" s="171" customFormat="1" ht="15.75" hidden="1" outlineLevel="1">
      <c r="A15" s="205" t="s">
        <v>154</v>
      </c>
      <c r="B15" s="177"/>
      <c r="C15" s="177"/>
      <c r="D15" s="177"/>
      <c r="E15" s="177"/>
      <c r="F15" s="177"/>
      <c r="G15" s="177"/>
      <c r="H15" s="177"/>
      <c r="I15" s="178">
        <f t="shared" si="2"/>
        <v>0</v>
      </c>
      <c r="J15" s="177"/>
      <c r="K15" s="206">
        <f t="shared" si="1"/>
        <v>0</v>
      </c>
      <c r="L15" s="170"/>
      <c r="M15" s="51"/>
    </row>
    <row r="16" spans="1:13" s="171" customFormat="1" ht="15.75" hidden="1" outlineLevel="1">
      <c r="A16" s="205" t="s">
        <v>155</v>
      </c>
      <c r="B16" s="177"/>
      <c r="C16" s="177"/>
      <c r="D16" s="177"/>
      <c r="E16" s="177"/>
      <c r="F16" s="177"/>
      <c r="G16" s="177"/>
      <c r="H16" s="177"/>
      <c r="I16" s="178">
        <f t="shared" si="2"/>
        <v>0</v>
      </c>
      <c r="J16" s="177"/>
      <c r="K16" s="206">
        <f t="shared" si="1"/>
        <v>0</v>
      </c>
      <c r="L16" s="170"/>
      <c r="M16" s="51"/>
    </row>
    <row r="17" spans="1:13" s="171" customFormat="1" ht="15.75" hidden="1" outlineLevel="1">
      <c r="A17" s="205" t="s">
        <v>156</v>
      </c>
      <c r="B17" s="177"/>
      <c r="C17" s="177"/>
      <c r="D17" s="177"/>
      <c r="E17" s="177"/>
      <c r="F17" s="177"/>
      <c r="G17" s="177"/>
      <c r="H17" s="177"/>
      <c r="I17" s="178">
        <f t="shared" si="2"/>
        <v>0</v>
      </c>
      <c r="J17" s="177"/>
      <c r="K17" s="206">
        <f t="shared" si="1"/>
        <v>0</v>
      </c>
      <c r="L17" s="170"/>
      <c r="M17" s="51"/>
    </row>
    <row r="18" spans="1:13" s="171" customFormat="1" ht="15.75" collapsed="1">
      <c r="A18" s="205" t="s">
        <v>157</v>
      </c>
      <c r="B18" s="177"/>
      <c r="C18" s="177"/>
      <c r="D18" s="177"/>
      <c r="E18" s="177"/>
      <c r="F18" s="177"/>
      <c r="G18" s="177"/>
      <c r="H18" s="177"/>
      <c r="I18" s="178">
        <f t="shared" si="2"/>
        <v>0</v>
      </c>
      <c r="J18" s="177"/>
      <c r="K18" s="206">
        <f t="shared" si="1"/>
        <v>0</v>
      </c>
      <c r="L18" s="170"/>
      <c r="M18" s="51"/>
    </row>
    <row r="19" spans="1:13" s="171" customFormat="1" ht="31.5">
      <c r="A19" s="205" t="s">
        <v>158</v>
      </c>
      <c r="B19" s="177"/>
      <c r="C19" s="177"/>
      <c r="D19" s="177"/>
      <c r="E19" s="177">
        <v>-476483</v>
      </c>
      <c r="F19" s="177"/>
      <c r="G19" s="177"/>
      <c r="H19" s="177">
        <f>E19*-1</f>
        <v>476483</v>
      </c>
      <c r="I19" s="178">
        <f t="shared" si="2"/>
        <v>0</v>
      </c>
      <c r="J19" s="177"/>
      <c r="K19" s="206">
        <f t="shared" si="1"/>
        <v>0</v>
      </c>
      <c r="L19" s="170"/>
      <c r="M19" s="51"/>
    </row>
    <row r="20" spans="1:13" s="171" customFormat="1" ht="31.5" hidden="1" outlineLevel="1">
      <c r="A20" s="205" t="s">
        <v>159</v>
      </c>
      <c r="B20" s="177"/>
      <c r="C20" s="177"/>
      <c r="D20" s="177"/>
      <c r="E20" s="177"/>
      <c r="F20" s="177"/>
      <c r="G20" s="177"/>
      <c r="H20" s="177"/>
      <c r="I20" s="178">
        <f t="shared" si="2"/>
        <v>0</v>
      </c>
      <c r="J20" s="177"/>
      <c r="K20" s="206">
        <f t="shared" si="1"/>
        <v>0</v>
      </c>
      <c r="L20" s="170"/>
      <c r="M20" s="51"/>
    </row>
    <row r="21" spans="1:13" s="171" customFormat="1" ht="31.5" hidden="1" outlineLevel="1">
      <c r="A21" s="205" t="s">
        <v>160</v>
      </c>
      <c r="B21" s="177"/>
      <c r="C21" s="177"/>
      <c r="D21" s="177"/>
      <c r="E21" s="177"/>
      <c r="F21" s="177"/>
      <c r="G21" s="177"/>
      <c r="H21" s="177"/>
      <c r="I21" s="178">
        <f t="shared" si="2"/>
        <v>0</v>
      </c>
      <c r="J21" s="177"/>
      <c r="K21" s="206">
        <f t="shared" si="1"/>
        <v>0</v>
      </c>
      <c r="L21" s="170"/>
      <c r="M21" s="51"/>
    </row>
    <row r="22" spans="1:13" s="171" customFormat="1" ht="15.75" hidden="1" customHeight="1" outlineLevel="1">
      <c r="A22" s="205" t="s">
        <v>161</v>
      </c>
      <c r="B22" s="177"/>
      <c r="C22" s="177"/>
      <c r="D22" s="177"/>
      <c r="E22" s="177"/>
      <c r="F22" s="177"/>
      <c r="G22" s="177"/>
      <c r="H22" s="177"/>
      <c r="I22" s="178">
        <f t="shared" si="2"/>
        <v>0</v>
      </c>
      <c r="J22" s="177"/>
      <c r="K22" s="206">
        <f t="shared" si="1"/>
        <v>0</v>
      </c>
      <c r="L22" s="170"/>
      <c r="M22" s="51"/>
    </row>
    <row r="23" spans="1:13" s="171" customFormat="1" ht="15.75" hidden="1" outlineLevel="1">
      <c r="A23" s="205" t="s">
        <v>162</v>
      </c>
      <c r="B23" s="177"/>
      <c r="C23" s="177"/>
      <c r="D23" s="177"/>
      <c r="E23" s="177"/>
      <c r="F23" s="177"/>
      <c r="G23" s="177"/>
      <c r="H23" s="177"/>
      <c r="I23" s="178">
        <f t="shared" si="2"/>
        <v>0</v>
      </c>
      <c r="J23" s="177"/>
      <c r="K23" s="206">
        <f t="shared" si="1"/>
        <v>0</v>
      </c>
      <c r="L23" s="170"/>
      <c r="M23" s="51"/>
    </row>
    <row r="24" spans="1:13" s="171" customFormat="1" ht="15.75" collapsed="1">
      <c r="A24" s="205" t="s">
        <v>163</v>
      </c>
      <c r="B24" s="177"/>
      <c r="C24" s="177"/>
      <c r="D24" s="177"/>
      <c r="E24" s="177"/>
      <c r="F24" s="177"/>
      <c r="G24" s="177"/>
      <c r="H24" s="177"/>
      <c r="I24" s="178">
        <f t="shared" si="2"/>
        <v>0</v>
      </c>
      <c r="J24" s="177"/>
      <c r="K24" s="206">
        <f t="shared" si="1"/>
        <v>0</v>
      </c>
      <c r="L24" s="170"/>
      <c r="M24" s="51"/>
    </row>
    <row r="25" spans="1:13" s="171" customFormat="1" ht="16.5" hidden="1" customHeight="1" outlineLevel="1">
      <c r="A25" s="205" t="s">
        <v>164</v>
      </c>
      <c r="B25" s="177"/>
      <c r="C25" s="177"/>
      <c r="D25" s="177"/>
      <c r="E25" s="177"/>
      <c r="F25" s="177"/>
      <c r="G25" s="177"/>
      <c r="H25" s="177"/>
      <c r="I25" s="178">
        <f t="shared" si="2"/>
        <v>0</v>
      </c>
      <c r="J25" s="177"/>
      <c r="K25" s="206">
        <f t="shared" si="1"/>
        <v>0</v>
      </c>
      <c r="L25" s="170"/>
      <c r="M25" s="51"/>
    </row>
    <row r="26" spans="1:13" s="171" customFormat="1" ht="15.75" hidden="1" customHeight="1" outlineLevel="1">
      <c r="A26" s="205" t="s">
        <v>165</v>
      </c>
      <c r="B26" s="177"/>
      <c r="C26" s="177"/>
      <c r="D26" s="177"/>
      <c r="E26" s="177"/>
      <c r="F26" s="177"/>
      <c r="G26" s="177"/>
      <c r="H26" s="177"/>
      <c r="I26" s="178">
        <f t="shared" si="2"/>
        <v>0</v>
      </c>
      <c r="J26" s="177"/>
      <c r="K26" s="206">
        <f t="shared" si="1"/>
        <v>0</v>
      </c>
      <c r="L26" s="170"/>
      <c r="M26" s="51"/>
    </row>
    <row r="27" spans="1:13" s="171" customFormat="1" ht="15.75" collapsed="1">
      <c r="A27" s="205" t="s">
        <v>166</v>
      </c>
      <c r="B27" s="177"/>
      <c r="C27" s="177"/>
      <c r="D27" s="177"/>
      <c r="E27" s="177"/>
      <c r="F27" s="177"/>
      <c r="G27" s="177"/>
      <c r="H27" s="177"/>
      <c r="I27" s="178">
        <f t="shared" si="2"/>
        <v>0</v>
      </c>
      <c r="J27" s="177"/>
      <c r="K27" s="206">
        <f t="shared" si="1"/>
        <v>0</v>
      </c>
      <c r="L27" s="170"/>
      <c r="M27" s="51"/>
    </row>
    <row r="28" spans="1:13" s="171" customFormat="1" ht="15.75" outlineLevel="1">
      <c r="A28" s="205" t="s">
        <v>187</v>
      </c>
      <c r="B28" s="177"/>
      <c r="C28" s="177"/>
      <c r="D28" s="177"/>
      <c r="E28" s="177"/>
      <c r="F28" s="177"/>
      <c r="G28" s="177"/>
      <c r="H28" s="177"/>
      <c r="I28" s="178">
        <f t="shared" si="2"/>
        <v>0</v>
      </c>
      <c r="J28" s="177"/>
      <c r="K28" s="206">
        <f t="shared" si="1"/>
        <v>0</v>
      </c>
      <c r="L28" s="170"/>
      <c r="M28" s="51"/>
    </row>
    <row r="29" spans="1:13" s="171" customFormat="1" ht="15.75">
      <c r="A29" s="205" t="s">
        <v>167</v>
      </c>
      <c r="B29" s="177"/>
      <c r="C29" s="177"/>
      <c r="D29" s="177"/>
      <c r="E29" s="177"/>
      <c r="F29" s="177"/>
      <c r="G29" s="177"/>
      <c r="H29" s="177">
        <f>Ф2!E35</f>
        <v>3649105</v>
      </c>
      <c r="I29" s="178">
        <f t="shared" si="2"/>
        <v>3649105</v>
      </c>
      <c r="J29" s="177"/>
      <c r="K29" s="206">
        <f t="shared" si="1"/>
        <v>3649105</v>
      </c>
      <c r="L29" s="170"/>
      <c r="M29" s="51"/>
    </row>
    <row r="30" spans="1:13" s="171" customFormat="1" ht="15.75" hidden="1">
      <c r="A30" s="205" t="s">
        <v>168</v>
      </c>
      <c r="B30" s="177"/>
      <c r="C30" s="177"/>
      <c r="D30" s="177"/>
      <c r="E30" s="177"/>
      <c r="F30" s="177"/>
      <c r="G30" s="177"/>
      <c r="H30" s="177"/>
      <c r="I30" s="178">
        <f t="shared" si="2"/>
        <v>0</v>
      </c>
      <c r="J30" s="177"/>
      <c r="K30" s="206">
        <f t="shared" si="1"/>
        <v>0</v>
      </c>
      <c r="L30" s="170"/>
      <c r="M30" s="51"/>
    </row>
    <row r="31" spans="1:13" s="171" customFormat="1" ht="16.5" thickBot="1">
      <c r="A31" s="207" t="s">
        <v>198</v>
      </c>
      <c r="B31" s="179">
        <f>SUM(B9:B30)</f>
        <v>16291512</v>
      </c>
      <c r="C31" s="179">
        <f>SUM(C9:C30)</f>
        <v>0</v>
      </c>
      <c r="D31" s="179">
        <f t="shared" ref="D31:K31" si="3">SUM(D9:D30)</f>
        <v>277168</v>
      </c>
      <c r="E31" s="179">
        <f t="shared" si="3"/>
        <v>18834274</v>
      </c>
      <c r="F31" s="179">
        <f t="shared" si="3"/>
        <v>0</v>
      </c>
      <c r="G31" s="179">
        <f t="shared" si="3"/>
        <v>0</v>
      </c>
      <c r="H31" s="179">
        <f t="shared" si="3"/>
        <v>24434580</v>
      </c>
      <c r="I31" s="180">
        <f t="shared" si="3"/>
        <v>59837534</v>
      </c>
      <c r="J31" s="180">
        <f t="shared" si="3"/>
        <v>0</v>
      </c>
      <c r="K31" s="208">
        <f t="shared" si="3"/>
        <v>59837534</v>
      </c>
      <c r="L31" s="181"/>
      <c r="M31" s="51">
        <f>K31-Ф1!C45</f>
        <v>0</v>
      </c>
    </row>
    <row r="32" spans="1:13" s="171" customFormat="1" ht="15.75">
      <c r="A32" s="209" t="s">
        <v>185</v>
      </c>
      <c r="B32" s="175">
        <v>16291512</v>
      </c>
      <c r="C32" s="175"/>
      <c r="D32" s="175">
        <v>277168</v>
      </c>
      <c r="E32" s="175">
        <v>20274349</v>
      </c>
      <c r="F32" s="175"/>
      <c r="G32" s="175"/>
      <c r="H32" s="175">
        <v>20080465</v>
      </c>
      <c r="I32" s="182">
        <f>SUM(B32:H32)</f>
        <v>56923494</v>
      </c>
      <c r="J32" s="183"/>
      <c r="K32" s="210">
        <f t="shared" ref="K32:K53" si="4">I32+J32</f>
        <v>56923494</v>
      </c>
      <c r="L32" s="170"/>
      <c r="M32" s="51"/>
    </row>
    <row r="33" spans="1:13" s="171" customFormat="1" ht="15.75">
      <c r="A33" s="205" t="s">
        <v>149</v>
      </c>
      <c r="B33" s="177"/>
      <c r="C33" s="177"/>
      <c r="D33" s="177"/>
      <c r="E33" s="177"/>
      <c r="F33" s="177"/>
      <c r="G33" s="177"/>
      <c r="H33" s="177"/>
      <c r="I33" s="178">
        <f t="shared" ref="I33:I53" si="5">SUM(B33:H33)</f>
        <v>0</v>
      </c>
      <c r="J33" s="177"/>
      <c r="K33" s="206">
        <f t="shared" si="4"/>
        <v>0</v>
      </c>
      <c r="L33" s="181"/>
      <c r="M33" s="51"/>
    </row>
    <row r="34" spans="1:13" s="171" customFormat="1" ht="31.5" hidden="1">
      <c r="A34" s="205" t="s">
        <v>169</v>
      </c>
      <c r="B34" s="177"/>
      <c r="C34" s="177"/>
      <c r="D34" s="177"/>
      <c r="E34" s="177"/>
      <c r="F34" s="177"/>
      <c r="G34" s="177"/>
      <c r="H34" s="177"/>
      <c r="I34" s="178">
        <f t="shared" si="5"/>
        <v>0</v>
      </c>
      <c r="J34" s="177"/>
      <c r="K34" s="206">
        <f t="shared" si="4"/>
        <v>0</v>
      </c>
      <c r="L34" s="170"/>
      <c r="M34" s="51"/>
    </row>
    <row r="35" spans="1:13" s="171" customFormat="1" ht="15.75" hidden="1">
      <c r="A35" s="205" t="s">
        <v>152</v>
      </c>
      <c r="B35" s="177"/>
      <c r="C35" s="177"/>
      <c r="D35" s="177"/>
      <c r="E35" s="177"/>
      <c r="F35" s="177"/>
      <c r="G35" s="177"/>
      <c r="H35" s="177"/>
      <c r="I35" s="178">
        <f t="shared" si="5"/>
        <v>0</v>
      </c>
      <c r="J35" s="177"/>
      <c r="K35" s="206">
        <f t="shared" si="4"/>
        <v>0</v>
      </c>
      <c r="L35" s="170"/>
      <c r="M35" s="51"/>
    </row>
    <row r="36" spans="1:13" s="171" customFormat="1" ht="15.75" hidden="1" customHeight="1">
      <c r="A36" s="205" t="s">
        <v>154</v>
      </c>
      <c r="B36" s="177"/>
      <c r="C36" s="177"/>
      <c r="D36" s="177"/>
      <c r="E36" s="177"/>
      <c r="F36" s="177"/>
      <c r="G36" s="177"/>
      <c r="H36" s="177"/>
      <c r="I36" s="178">
        <f t="shared" si="5"/>
        <v>0</v>
      </c>
      <c r="J36" s="177"/>
      <c r="K36" s="206">
        <f t="shared" si="4"/>
        <v>0</v>
      </c>
      <c r="L36" s="170"/>
      <c r="M36" s="51"/>
    </row>
    <row r="37" spans="1:13" s="171" customFormat="1" ht="15.75" hidden="1" customHeight="1">
      <c r="A37" s="205" t="s">
        <v>155</v>
      </c>
      <c r="B37" s="177"/>
      <c r="C37" s="177"/>
      <c r="D37" s="177"/>
      <c r="E37" s="177"/>
      <c r="F37" s="177"/>
      <c r="G37" s="177"/>
      <c r="H37" s="177"/>
      <c r="I37" s="178">
        <f t="shared" si="5"/>
        <v>0</v>
      </c>
      <c r="J37" s="177"/>
      <c r="K37" s="206">
        <f t="shared" si="4"/>
        <v>0</v>
      </c>
      <c r="L37" s="170"/>
      <c r="M37" s="51"/>
    </row>
    <row r="38" spans="1:13" s="171" customFormat="1" ht="15.75" hidden="1" customHeight="1">
      <c r="A38" s="205" t="s">
        <v>156</v>
      </c>
      <c r="B38" s="177"/>
      <c r="C38" s="177"/>
      <c r="D38" s="177"/>
      <c r="E38" s="177"/>
      <c r="F38" s="177"/>
      <c r="G38" s="177"/>
      <c r="H38" s="177"/>
      <c r="I38" s="178">
        <f t="shared" si="5"/>
        <v>0</v>
      </c>
      <c r="J38" s="177"/>
      <c r="K38" s="206">
        <f t="shared" si="4"/>
        <v>0</v>
      </c>
      <c r="L38" s="170"/>
      <c r="M38" s="51"/>
    </row>
    <row r="39" spans="1:13" s="171" customFormat="1" ht="33" hidden="1" customHeight="1">
      <c r="A39" s="205" t="s">
        <v>153</v>
      </c>
      <c r="B39" s="177"/>
      <c r="C39" s="177"/>
      <c r="D39" s="177"/>
      <c r="E39" s="177"/>
      <c r="F39" s="177"/>
      <c r="G39" s="177"/>
      <c r="H39" s="177"/>
      <c r="I39" s="178">
        <f t="shared" si="5"/>
        <v>0</v>
      </c>
      <c r="J39" s="177"/>
      <c r="K39" s="206">
        <f t="shared" si="4"/>
        <v>0</v>
      </c>
      <c r="L39" s="170"/>
      <c r="M39" s="51"/>
    </row>
    <row r="40" spans="1:13" s="171" customFormat="1" ht="33.75" customHeight="1">
      <c r="A40" s="205" t="s">
        <v>158</v>
      </c>
      <c r="B40" s="177"/>
      <c r="C40" s="177"/>
      <c r="D40" s="177"/>
      <c r="E40" s="177">
        <v>-963592</v>
      </c>
      <c r="F40" s="177"/>
      <c r="G40" s="177"/>
      <c r="H40" s="177">
        <f>E40*-1</f>
        <v>963592</v>
      </c>
      <c r="I40" s="178">
        <f t="shared" si="5"/>
        <v>0</v>
      </c>
      <c r="J40" s="177"/>
      <c r="K40" s="206">
        <f t="shared" si="4"/>
        <v>0</v>
      </c>
      <c r="L40" s="170"/>
      <c r="M40" s="51"/>
    </row>
    <row r="41" spans="1:13" s="171" customFormat="1" ht="15.75" hidden="1" customHeight="1">
      <c r="A41" s="205" t="s">
        <v>170</v>
      </c>
      <c r="B41" s="177"/>
      <c r="C41" s="177"/>
      <c r="D41" s="177"/>
      <c r="E41" s="177"/>
      <c r="F41" s="177"/>
      <c r="G41" s="177"/>
      <c r="H41" s="177"/>
      <c r="I41" s="178">
        <f t="shared" si="5"/>
        <v>0</v>
      </c>
      <c r="J41" s="177"/>
      <c r="K41" s="206">
        <f t="shared" si="4"/>
        <v>0</v>
      </c>
      <c r="L41" s="170"/>
      <c r="M41" s="51"/>
    </row>
    <row r="42" spans="1:13" s="171" customFormat="1" ht="31.5" hidden="1">
      <c r="A42" s="205" t="s">
        <v>159</v>
      </c>
      <c r="B42" s="177"/>
      <c r="C42" s="177"/>
      <c r="D42" s="177"/>
      <c r="E42" s="177"/>
      <c r="F42" s="177"/>
      <c r="G42" s="177"/>
      <c r="H42" s="177"/>
      <c r="I42" s="178">
        <f t="shared" si="5"/>
        <v>0</v>
      </c>
      <c r="J42" s="177"/>
      <c r="K42" s="206">
        <f t="shared" si="4"/>
        <v>0</v>
      </c>
      <c r="L42" s="170"/>
      <c r="M42" s="51"/>
    </row>
    <row r="43" spans="1:13" s="171" customFormat="1" ht="31.5" hidden="1">
      <c r="A43" s="205" t="s">
        <v>171</v>
      </c>
      <c r="B43" s="177"/>
      <c r="C43" s="177"/>
      <c r="D43" s="177"/>
      <c r="E43" s="177"/>
      <c r="F43" s="177"/>
      <c r="G43" s="177"/>
      <c r="H43" s="177"/>
      <c r="I43" s="178">
        <f t="shared" si="5"/>
        <v>0</v>
      </c>
      <c r="J43" s="177"/>
      <c r="K43" s="206">
        <f t="shared" si="4"/>
        <v>0</v>
      </c>
      <c r="L43" s="170"/>
      <c r="M43" s="51"/>
    </row>
    <row r="44" spans="1:13" s="171" customFormat="1" ht="15.75" hidden="1" customHeight="1">
      <c r="A44" s="205" t="s">
        <v>161</v>
      </c>
      <c r="B44" s="177"/>
      <c r="C44" s="177"/>
      <c r="D44" s="177"/>
      <c r="E44" s="177"/>
      <c r="F44" s="177"/>
      <c r="G44" s="177"/>
      <c r="H44" s="177"/>
      <c r="I44" s="178">
        <f t="shared" si="5"/>
        <v>0</v>
      </c>
      <c r="J44" s="177"/>
      <c r="K44" s="206">
        <f t="shared" si="4"/>
        <v>0</v>
      </c>
      <c r="L44" s="170"/>
      <c r="M44" s="51"/>
    </row>
    <row r="45" spans="1:13" s="171" customFormat="1" ht="15.75" hidden="1">
      <c r="A45" s="205" t="s">
        <v>162</v>
      </c>
      <c r="B45" s="177"/>
      <c r="C45" s="177"/>
      <c r="D45" s="177"/>
      <c r="E45" s="177"/>
      <c r="F45" s="177"/>
      <c r="G45" s="177"/>
      <c r="H45" s="177"/>
      <c r="I45" s="178">
        <f t="shared" si="5"/>
        <v>0</v>
      </c>
      <c r="J45" s="177"/>
      <c r="K45" s="206">
        <f t="shared" si="4"/>
        <v>0</v>
      </c>
      <c r="L45" s="170"/>
      <c r="M45" s="51"/>
    </row>
    <row r="46" spans="1:13" s="171" customFormat="1" ht="15.75" hidden="1">
      <c r="A46" s="205" t="s">
        <v>163</v>
      </c>
      <c r="B46" s="177"/>
      <c r="C46" s="177"/>
      <c r="D46" s="177"/>
      <c r="E46" s="177"/>
      <c r="F46" s="177"/>
      <c r="G46" s="177"/>
      <c r="H46" s="177"/>
      <c r="I46" s="178">
        <f t="shared" si="5"/>
        <v>0</v>
      </c>
      <c r="J46" s="177"/>
      <c r="K46" s="206">
        <f t="shared" si="4"/>
        <v>0</v>
      </c>
      <c r="L46" s="170"/>
      <c r="M46" s="51"/>
    </row>
    <row r="47" spans="1:13" s="171" customFormat="1" ht="15.75" hidden="1" customHeight="1">
      <c r="A47" s="211" t="s">
        <v>172</v>
      </c>
      <c r="B47" s="177"/>
      <c r="C47" s="177"/>
      <c r="D47" s="177"/>
      <c r="E47" s="177"/>
      <c r="F47" s="177"/>
      <c r="G47" s="177"/>
      <c r="H47" s="177"/>
      <c r="I47" s="178">
        <f t="shared" si="5"/>
        <v>0</v>
      </c>
      <c r="J47" s="177"/>
      <c r="K47" s="206">
        <f t="shared" si="4"/>
        <v>0</v>
      </c>
      <c r="L47" s="170"/>
      <c r="M47" s="51"/>
    </row>
    <row r="48" spans="1:13" s="171" customFormat="1" ht="15.75" hidden="1">
      <c r="A48" s="205" t="s">
        <v>173</v>
      </c>
      <c r="B48" s="177"/>
      <c r="C48" s="177"/>
      <c r="D48" s="177"/>
      <c r="E48" s="177"/>
      <c r="F48" s="177"/>
      <c r="G48" s="177"/>
      <c r="H48" s="177"/>
      <c r="I48" s="178">
        <f t="shared" si="5"/>
        <v>0</v>
      </c>
      <c r="J48" s="177"/>
      <c r="K48" s="206">
        <f t="shared" si="4"/>
        <v>0</v>
      </c>
      <c r="L48" s="170"/>
      <c r="M48" s="51"/>
    </row>
    <row r="49" spans="1:13" s="171" customFormat="1" ht="31.5">
      <c r="A49" s="255" t="s">
        <v>200</v>
      </c>
      <c r="B49" s="254"/>
      <c r="C49" s="177"/>
      <c r="D49" s="177"/>
      <c r="E49" s="177"/>
      <c r="F49" s="177"/>
      <c r="G49" s="177"/>
      <c r="H49" s="177">
        <v>-1029841</v>
      </c>
      <c r="I49" s="178">
        <f t="shared" si="5"/>
        <v>-1029841</v>
      </c>
      <c r="J49" s="177"/>
      <c r="K49" s="206">
        <f t="shared" si="4"/>
        <v>-1029841</v>
      </c>
      <c r="L49" s="170"/>
      <c r="M49" s="51"/>
    </row>
    <row r="50" spans="1:13" s="171" customFormat="1" ht="15.75">
      <c r="A50" s="205" t="s">
        <v>166</v>
      </c>
      <c r="B50" s="177"/>
      <c r="C50" s="177"/>
      <c r="D50" s="177"/>
      <c r="E50" s="177"/>
      <c r="F50" s="177"/>
      <c r="G50" s="177"/>
      <c r="H50" s="177">
        <v>-1008859</v>
      </c>
      <c r="I50" s="178">
        <f t="shared" si="5"/>
        <v>-1008859</v>
      </c>
      <c r="J50" s="177"/>
      <c r="K50" s="206">
        <f t="shared" si="4"/>
        <v>-1008859</v>
      </c>
      <c r="L50" s="170"/>
      <c r="M50" s="51"/>
    </row>
    <row r="51" spans="1:13" s="171" customFormat="1" ht="31.5">
      <c r="A51" s="253" t="s">
        <v>199</v>
      </c>
      <c r="B51" s="177"/>
      <c r="C51" s="177"/>
      <c r="D51" s="177"/>
      <c r="E51" s="177"/>
      <c r="F51" s="177"/>
      <c r="G51" s="177"/>
      <c r="H51" s="177">
        <v>-445524</v>
      </c>
      <c r="I51" s="178">
        <f t="shared" si="5"/>
        <v>-445524</v>
      </c>
      <c r="J51" s="177"/>
      <c r="K51" s="206">
        <f t="shared" si="4"/>
        <v>-445524</v>
      </c>
      <c r="L51" s="170"/>
      <c r="M51" s="51"/>
    </row>
    <row r="52" spans="1:13" s="171" customFormat="1" ht="15.75">
      <c r="A52" s="205" t="str">
        <f>A29</f>
        <v>Прибыль (убыток) за период</v>
      </c>
      <c r="B52" s="177"/>
      <c r="C52" s="177"/>
      <c r="D52" s="177"/>
      <c r="E52" s="177"/>
      <c r="F52" s="177"/>
      <c r="G52" s="177"/>
      <c r="H52" s="177">
        <v>1749159</v>
      </c>
      <c r="I52" s="178">
        <f t="shared" si="5"/>
        <v>1749159</v>
      </c>
      <c r="J52" s="177"/>
      <c r="K52" s="206">
        <f t="shared" si="4"/>
        <v>1749159</v>
      </c>
      <c r="L52" s="170"/>
      <c r="M52" s="51"/>
    </row>
    <row r="53" spans="1:13" s="171" customFormat="1" ht="15.75">
      <c r="A53" s="205" t="s">
        <v>168</v>
      </c>
      <c r="B53" s="177"/>
      <c r="C53" s="177"/>
      <c r="D53" s="177"/>
      <c r="E53" s="177"/>
      <c r="F53" s="177"/>
      <c r="G53" s="177"/>
      <c r="H53" s="177"/>
      <c r="I53" s="178">
        <f t="shared" si="5"/>
        <v>0</v>
      </c>
      <c r="J53" s="177"/>
      <c r="K53" s="206">
        <f t="shared" si="4"/>
        <v>0</v>
      </c>
      <c r="L53" s="170"/>
      <c r="M53" s="51"/>
    </row>
    <row r="54" spans="1:13" s="186" customFormat="1" ht="16.5" thickBot="1">
      <c r="A54" s="212" t="s">
        <v>188</v>
      </c>
      <c r="B54" s="213">
        <f>SUM(B32:B53)</f>
        <v>16291512</v>
      </c>
      <c r="C54" s="213"/>
      <c r="D54" s="213">
        <f t="shared" ref="D54:K54" si="6">SUM(D32:D53)</f>
        <v>277168</v>
      </c>
      <c r="E54" s="213">
        <f t="shared" si="6"/>
        <v>19310757</v>
      </c>
      <c r="F54" s="213">
        <f t="shared" si="6"/>
        <v>0</v>
      </c>
      <c r="G54" s="213">
        <f t="shared" si="6"/>
        <v>0</v>
      </c>
      <c r="H54" s="213">
        <f t="shared" si="6"/>
        <v>20308992</v>
      </c>
      <c r="I54" s="213">
        <f t="shared" si="6"/>
        <v>56188429</v>
      </c>
      <c r="J54" s="213">
        <f t="shared" si="6"/>
        <v>0</v>
      </c>
      <c r="K54" s="214">
        <f t="shared" si="6"/>
        <v>56188429</v>
      </c>
      <c r="L54" s="184"/>
      <c r="M54" s="185"/>
    </row>
    <row r="55" spans="1:13" s="186" customFormat="1" ht="15.75" hidden="1">
      <c r="A55" s="187"/>
      <c r="B55" s="188">
        <f t="shared" ref="B55:K55" si="7">B54-B9</f>
        <v>0</v>
      </c>
      <c r="C55" s="188">
        <f t="shared" si="7"/>
        <v>0</v>
      </c>
      <c r="D55" s="188">
        <f t="shared" si="7"/>
        <v>0</v>
      </c>
      <c r="E55" s="188">
        <f t="shared" si="7"/>
        <v>0</v>
      </c>
      <c r="F55" s="188">
        <f t="shared" si="7"/>
        <v>0</v>
      </c>
      <c r="G55" s="188">
        <f t="shared" si="7"/>
        <v>0</v>
      </c>
      <c r="H55" s="188">
        <f t="shared" si="7"/>
        <v>0</v>
      </c>
      <c r="I55" s="188">
        <f t="shared" si="7"/>
        <v>0</v>
      </c>
      <c r="J55" s="188">
        <f t="shared" si="7"/>
        <v>0</v>
      </c>
      <c r="K55" s="188">
        <f t="shared" si="7"/>
        <v>0</v>
      </c>
      <c r="L55" s="184"/>
      <c r="M55" s="185"/>
    </row>
    <row r="56" spans="1:13" s="186" customFormat="1" ht="15.75">
      <c r="A56" s="187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4"/>
      <c r="M56" s="185"/>
    </row>
    <row r="57" spans="1:13" s="186" customFormat="1" ht="15.75" hidden="1">
      <c r="A57" s="155"/>
      <c r="B57" s="155"/>
      <c r="D57" s="189"/>
      <c r="E57" s="164"/>
      <c r="F57" s="190"/>
      <c r="G57" s="190"/>
      <c r="H57" s="191"/>
      <c r="I57" s="192"/>
      <c r="J57" s="193"/>
      <c r="K57" s="194"/>
      <c r="L57" s="170"/>
      <c r="M57" s="185"/>
    </row>
    <row r="58" spans="1:13" s="186" customFormat="1" ht="15.75" customHeight="1">
      <c r="A58" s="274" t="str">
        <f>Ф3!A65</f>
        <v>Заместитель генерального директора по экономике и финансам</v>
      </c>
      <c r="B58" s="274"/>
      <c r="C58" s="274"/>
      <c r="D58" s="274"/>
      <c r="E58" s="7"/>
      <c r="F58" s="10"/>
      <c r="G58" s="10"/>
      <c r="H58" s="195" t="s">
        <v>174</v>
      </c>
      <c r="I58" s="10" t="str">
        <f>Ф3!C65</f>
        <v>Кумаченко И.М.</v>
      </c>
      <c r="J58" s="191"/>
      <c r="K58" s="170"/>
      <c r="L58" s="184"/>
      <c r="M58" s="185"/>
    </row>
    <row r="59" spans="1:13" s="186" customFormat="1" ht="15.75">
      <c r="A59" s="128"/>
      <c r="B59" s="128"/>
      <c r="C59" s="128"/>
      <c r="D59" s="196"/>
      <c r="E59" s="164"/>
      <c r="F59" s="195"/>
      <c r="G59" s="195"/>
      <c r="H59" s="195"/>
      <c r="I59" s="195"/>
      <c r="J59" s="197"/>
      <c r="K59" s="197"/>
      <c r="L59" s="184"/>
      <c r="M59" s="185"/>
    </row>
    <row r="60" spans="1:13" s="186" customFormat="1" ht="15.75">
      <c r="A60" s="132"/>
      <c r="B60" s="132"/>
      <c r="C60" s="135"/>
      <c r="D60" s="196"/>
      <c r="E60" s="195"/>
      <c r="F60" s="195"/>
      <c r="G60" s="195"/>
      <c r="H60" s="195"/>
      <c r="I60" s="195"/>
      <c r="J60" s="198"/>
      <c r="K60" s="197"/>
      <c r="L60" s="184"/>
      <c r="M60" s="185"/>
    </row>
    <row r="61" spans="1:13" ht="15.75" customHeight="1">
      <c r="A61" s="274" t="s">
        <v>63</v>
      </c>
      <c r="B61" s="274"/>
      <c r="C61" s="274"/>
      <c r="D61" s="199"/>
      <c r="E61" s="10"/>
      <c r="F61" s="10"/>
      <c r="G61" s="10"/>
      <c r="H61" s="10" t="s">
        <v>174</v>
      </c>
      <c r="I61" s="10" t="s">
        <v>64</v>
      </c>
    </row>
    <row r="62" spans="1:13" ht="15.75">
      <c r="A62" s="132"/>
      <c r="B62" s="132"/>
      <c r="C62" s="132"/>
      <c r="D62" s="200"/>
    </row>
    <row r="63" spans="1:13">
      <c r="A63" s="61" t="s">
        <v>65</v>
      </c>
      <c r="B63" s="61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2019-08-14T09:57:35Z</cp:lastPrinted>
  <dcterms:created xsi:type="dcterms:W3CDTF">2015-11-19T03:34:18Z</dcterms:created>
  <dcterms:modified xsi:type="dcterms:W3CDTF">2019-08-14T11:31:46Z</dcterms:modified>
</cp:coreProperties>
</file>