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0\"/>
    </mc:Choice>
  </mc:AlternateContent>
  <bookViews>
    <workbookView xWindow="-15" yWindow="-15" windowWidth="14520" windowHeight="1299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2">Ф3!$A$1:$AX$72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I10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1" i="2"/>
  <c r="I35" i="2"/>
  <c r="I36" i="2"/>
  <c r="I37" i="2"/>
  <c r="I38" i="2"/>
  <c r="I9" i="2"/>
  <c r="E10" i="1" l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3" i="1"/>
  <c r="E35" i="1"/>
  <c r="E36" i="1"/>
  <c r="E37" i="1"/>
  <c r="E38" i="1"/>
  <c r="E39" i="1"/>
  <c r="E40" i="1"/>
  <c r="E41" i="1"/>
  <c r="E42" i="1"/>
  <c r="E44" i="1"/>
  <c r="E48" i="1"/>
  <c r="E49" i="1"/>
  <c r="E50" i="1"/>
  <c r="E51" i="1"/>
  <c r="E52" i="1"/>
  <c r="E53" i="1"/>
  <c r="E54" i="1"/>
  <c r="E55" i="1"/>
  <c r="E56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9" i="1"/>
  <c r="D61" i="1" l="1"/>
  <c r="B21" i="3" l="1"/>
  <c r="B19" i="3"/>
  <c r="B12" i="3"/>
  <c r="G14" i="2" l="1"/>
  <c r="G19" i="2" s="1"/>
  <c r="D86" i="1"/>
  <c r="D67" i="1" l="1"/>
  <c r="C67" i="1"/>
  <c r="D25" i="1"/>
  <c r="C25" i="1"/>
  <c r="D56" i="1" l="1"/>
  <c r="D87" i="1" s="1"/>
  <c r="D42" i="1"/>
  <c r="D44" i="1" s="1"/>
  <c r="D33" i="1"/>
  <c r="D29" i="1"/>
  <c r="D18" i="1"/>
  <c r="D31" i="1" l="1"/>
  <c r="D85" i="1" s="1"/>
  <c r="I51" i="4"/>
  <c r="K51" i="4" s="1"/>
  <c r="A9" i="4"/>
  <c r="C60" i="3" l="1"/>
  <c r="C49" i="3"/>
  <c r="G29" i="2"/>
  <c r="D69" i="1" l="1"/>
  <c r="D88" i="1" s="1"/>
  <c r="D89" i="1" s="1"/>
  <c r="D90" i="1" s="1"/>
  <c r="D71" i="1" l="1"/>
  <c r="H40" i="4"/>
  <c r="H19" i="4"/>
  <c r="G31" i="2" l="1"/>
  <c r="G35" i="2" l="1"/>
  <c r="B60" i="3"/>
  <c r="I41" i="4" l="1"/>
  <c r="I42" i="4"/>
  <c r="I43" i="4"/>
  <c r="K43" i="4" s="1"/>
  <c r="I44" i="4"/>
  <c r="K44" i="4" s="1"/>
  <c r="I45" i="4"/>
  <c r="I46" i="4"/>
  <c r="I47" i="4"/>
  <c r="K47" i="4" s="1"/>
  <c r="I48" i="4"/>
  <c r="K48" i="4" s="1"/>
  <c r="I49" i="4"/>
  <c r="K49" i="4" s="1"/>
  <c r="I50" i="4"/>
  <c r="C18" i="1"/>
  <c r="C29" i="1"/>
  <c r="C33" i="1"/>
  <c r="C42" i="1"/>
  <c r="C44" i="1" s="1"/>
  <c r="C56" i="1"/>
  <c r="C69" i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7" i="3" s="1"/>
  <c r="A58" i="4" s="1"/>
  <c r="G44" i="2"/>
  <c r="C67" i="3" s="1"/>
  <c r="I58" i="4" s="1"/>
  <c r="A1" i="3"/>
  <c r="A4" i="3"/>
  <c r="A5" i="3"/>
  <c r="B7" i="3"/>
  <c r="C7" i="3"/>
  <c r="B49" i="3"/>
  <c r="B62" i="3"/>
  <c r="C70" i="3"/>
  <c r="A1" i="4"/>
  <c r="A4" i="4"/>
  <c r="I10" i="4"/>
  <c r="K10" i="4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1" i="4"/>
  <c r="K42" i="4"/>
  <c r="K45" i="4"/>
  <c r="K46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B74" i="3"/>
  <c r="K50" i="4"/>
  <c r="C9" i="3"/>
  <c r="C22" i="3" s="1"/>
  <c r="C35" i="3" s="1"/>
  <c r="C38" i="3" s="1"/>
  <c r="C61" i="3" s="1"/>
  <c r="C64" i="3" s="1"/>
  <c r="B9" i="3"/>
  <c r="B22" i="3" s="1"/>
  <c r="B35" i="3" s="1"/>
  <c r="E31" i="2"/>
  <c r="C71" i="1"/>
  <c r="C31" i="1"/>
  <c r="G55" i="4" l="1"/>
  <c r="F55" i="4"/>
  <c r="E55" i="4"/>
  <c r="E35" i="2"/>
  <c r="H29" i="4" s="1"/>
  <c r="E50" i="2" s="1"/>
  <c r="B38" i="3"/>
  <c r="D80" i="1"/>
  <c r="I52" i="4"/>
  <c r="C80" i="1"/>
  <c r="B61" i="3" l="1"/>
  <c r="B64" i="3" s="1"/>
  <c r="B75" i="3" s="1"/>
  <c r="K52" i="4"/>
  <c r="I29" i="4"/>
  <c r="K29" i="4" l="1"/>
  <c r="I32" i="4"/>
  <c r="K32" i="4" s="1"/>
  <c r="K54" i="4" s="1"/>
  <c r="H54" i="4"/>
  <c r="H9" i="4" l="1"/>
  <c r="I54" i="4"/>
  <c r="H31" i="4" l="1"/>
  <c r="I9" i="4"/>
  <c r="H55" i="4"/>
  <c r="I31" i="4" l="1"/>
  <c r="K9" i="4"/>
  <c r="I55" i="4"/>
  <c r="K31" i="4" l="1"/>
  <c r="M31" i="4" s="1"/>
  <c r="M9" i="4"/>
  <c r="K55" i="4"/>
</calcChain>
</file>

<file path=xl/sharedStrings.xml><?xml version="1.0" encoding="utf-8"?>
<sst xmlns="http://schemas.openxmlformats.org/spreadsheetml/2006/main" count="257" uniqueCount="212">
  <si>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</si>
  <si>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</si>
  <si>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</si>
  <si>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</si>
  <si>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</si>
  <si>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</si>
  <si>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</si>
  <si>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</si>
  <si>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</si>
  <si>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</si>
  <si>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</si>
  <si>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</si>
  <si>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</si>
  <si>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</si>
  <si>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</si>
  <si>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</si>
  <si>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</si>
  <si>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</si>
  <si>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</si>
  <si>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</si>
  <si>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</si>
  <si>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</si>
  <si>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</si>
  <si>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</si>
  <si>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</si>
  <si>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</si>
  <si>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</si>
  <si>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</si>
  <si>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</si>
  <si>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</si>
  <si>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</si>
  <si>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</si>
  <si>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</si>
  <si>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</si>
  <si>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</si>
  <si>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</si>
  <si>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</si>
  <si>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</si>
  <si>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</si>
  <si>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</si>
  <si>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</si>
  <si>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</si>
  <si>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</si>
  <si>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</si>
  <si>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</si>
  <si>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</si>
  <si>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</si>
  <si>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</si>
  <si>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</si>
  <si>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</si>
  <si>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</si>
  <si>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</si>
  <si>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</si>
  <si>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</si>
  <si>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</si>
  <si>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</si>
  <si>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</si>
  <si>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</si>
  <si>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</si>
  <si>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</si>
  <si>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</si>
  <si>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</si>
  <si>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</si>
  <si>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</si>
  <si>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</si>
  <si>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</si>
  <si>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</si>
  <si>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</si>
  <si>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</si>
  <si>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</si>
  <si>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</si>
  <si>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</si>
  <si>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</si>
  <si>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</si>
  <si>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</si>
  <si>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</si>
  <si>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</si>
  <si>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</si>
  <si>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</si>
  <si>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</si>
  <si>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</si>
  <si>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</si>
  <si>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</si>
  <si>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</si>
  <si>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</si>
  <si>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</si>
  <si>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</si>
  <si>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</si>
  <si>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</si>
  <si>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</si>
  <si>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</si>
  <si>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</si>
  <si>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</si>
  <si>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</si>
  <si>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</si>
  <si>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</si>
  <si>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</si>
  <si>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</si>
  <si>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</si>
  <si>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</si>
  <si>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</si>
  <si>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</si>
  <si>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</si>
  <si>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</si>
  <si>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</si>
  <si>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</si>
  <si>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</si>
  <si>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</si>
  <si>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</si>
  <si>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</si>
  <si>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</si>
  <si>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</si>
  <si>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</si>
  <si>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</si>
  <si>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</si>
  <si>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</si>
  <si>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</si>
  <si>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</si>
  <si>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</si>
  <si>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</si>
  <si>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</si>
  <si>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</si>
  <si>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</si>
  <si>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</si>
  <si>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</si>
  <si>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</si>
  <si>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</si>
  <si>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</si>
  <si>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</si>
  <si>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</si>
  <si>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</si>
  <si>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</si>
  <si>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</si>
  <si>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</si>
  <si>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</si>
  <si>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</si>
  <si>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</si>
  <si>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</si>
  <si>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</si>
  <si>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</si>
  <si>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</si>
  <si>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</si>
  <si>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</si>
  <si>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</si>
  <si>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</si>
  <si>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</si>
  <si>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</si>
  <si>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</si>
  <si>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</si>
  <si>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</si>
  <si>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</si>
  <si>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</si>
  <si>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</si>
  <si>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</si>
  <si>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</si>
  <si>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</si>
  <si>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</si>
  <si>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</si>
  <si>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</si>
  <si>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</si>
  <si>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</si>
  <si>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</si>
  <si>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</si>
  <si>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</si>
  <si>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</si>
  <si>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</si>
  <si>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</si>
  <si>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</si>
  <si>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</si>
  <si>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</si>
  <si>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</si>
  <si>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</si>
  <si>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</si>
  <si>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</si>
  <si>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</si>
  <si>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</si>
  <si>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</si>
  <si>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</si>
  <si>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</si>
  <si>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</si>
  <si>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</si>
  <si>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</si>
  <si>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</si>
  <si>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</si>
  <si>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</si>
  <si>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Отложенные налоговые активы</t>
  </si>
  <si>
    <t>Начисление резервов согласно МСФО 9</t>
  </si>
  <si>
    <t>1 квартал 2019 г.</t>
  </si>
  <si>
    <t>Сальдо на 31.12.18 г.</t>
  </si>
  <si>
    <t>Татаров И.В.</t>
  </si>
  <si>
    <t>по состоянию на 31 марта 2020 года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</si>
  <si>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</si>
  <si>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</si>
  <si>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</si>
  <si>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</si>
  <si>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</si>
  <si>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</si>
  <si>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</si>
  <si>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</si>
  <si>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за период, заканчивающийся 31 марта 2020 года</t>
  </si>
  <si>
    <t>1 квартал 2020 г.</t>
  </si>
  <si>
    <t>Базовая и разводненная прибыль на одну простую акцию по состоянию на 31.03.2019 г. составила 22,38 тенге</t>
  </si>
  <si>
    <t>Базовая и разводненная прибыль на одну простую акцию по состоянию на 31.03.2020 г. составила 11,32 тенге</t>
  </si>
  <si>
    <t>Расходы связанные с уценкой</t>
  </si>
  <si>
    <t>Погашение фыинансовой помощи</t>
  </si>
  <si>
    <t>Финансовая помощь, выданная связанной стороне</t>
  </si>
  <si>
    <t>Прочие операции с акционерами (дисконт фин помощи)</t>
  </si>
  <si>
    <t>Сальдо на 31.12.19 г.</t>
  </si>
  <si>
    <t>Сальдо на 31.03.20 г.</t>
  </si>
  <si>
    <t xml:space="preserve"> Балансовая стоимость одной простой акции по состоянию на 31.03.2020 г. составляет 405 тенге </t>
  </si>
  <si>
    <t xml:space="preserve"> Балансовая стоимость одной простой акции по состоянию на 31.12.2019 г. составляет 397 тенге </t>
  </si>
  <si>
    <t>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</si>
</sst>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82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199" fontId="21" fillId="0" borderId="21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18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8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4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5" xfId="1478" applyFont="1" applyBorder="1" applyAlignment="1">
      <alignment horizontal="left" wrapText="1"/>
    </xf>
    <xf numFmtId="199" fontId="2" fillId="0" borderId="26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4" xfId="1478" applyNumberFormat="1" applyFont="1" applyFill="1" applyBorder="1"/>
    <xf numFmtId="199" fontId="17" fillId="0" borderId="24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Fill="1" applyBorder="1"/>
    <xf numFmtId="199" fontId="17" fillId="0" borderId="34" xfId="1478" applyNumberFormat="1" applyFont="1" applyFill="1" applyBorder="1"/>
    <xf numFmtId="0" fontId="16" fillId="0" borderId="35" xfId="1478" applyFont="1" applyFill="1" applyBorder="1" applyAlignment="1">
      <alignment wrapText="1"/>
    </xf>
    <xf numFmtId="199" fontId="17" fillId="0" borderId="36" xfId="1478" applyNumberFormat="1" applyFont="1" applyFill="1" applyBorder="1"/>
    <xf numFmtId="199" fontId="17" fillId="0" borderId="38" xfId="1478" applyNumberFormat="1" applyFont="1" applyFill="1" applyBorder="1" applyAlignment="1" applyProtection="1"/>
    <xf numFmtId="199" fontId="17" fillId="0" borderId="40" xfId="1478" applyNumberFormat="1" applyFont="1" applyFill="1" applyBorder="1"/>
    <xf numFmtId="0" fontId="16" fillId="0" borderId="35" xfId="1478" applyFont="1" applyFill="1" applyBorder="1" applyAlignment="1">
      <alignment horizontal="left" vertical="center"/>
    </xf>
    <xf numFmtId="1" fontId="17" fillId="0" borderId="41" xfId="1478" applyNumberFormat="1" applyFont="1" applyFill="1" applyBorder="1"/>
    <xf numFmtId="199" fontId="17" fillId="0" borderId="42" xfId="1478" applyNumberFormat="1" applyFont="1" applyFill="1" applyBorder="1" applyAlignment="1" applyProtection="1"/>
    <xf numFmtId="199" fontId="17" fillId="0" borderId="43" xfId="1478" applyNumberFormat="1" applyFont="1" applyFill="1" applyBorder="1" applyAlignment="1" applyProtection="1"/>
    <xf numFmtId="199" fontId="21" fillId="0" borderId="44" xfId="1478" applyNumberFormat="1" applyFont="1" applyFill="1" applyBorder="1" applyAlignment="1">
      <alignment horizontal="right" wrapText="1"/>
    </xf>
    <xf numFmtId="199" fontId="17" fillId="0" borderId="27" xfId="1478" applyNumberFormat="1" applyFont="1" applyBorder="1" applyAlignment="1">
      <alignment horizontal="center"/>
    </xf>
    <xf numFmtId="199" fontId="17" fillId="0" borderId="45" xfId="1478" applyNumberFormat="1" applyFont="1" applyFill="1" applyBorder="1" applyAlignment="1">
      <alignment horizontal="center" vertical="center"/>
    </xf>
    <xf numFmtId="221" fontId="21" fillId="0" borderId="29" xfId="1478" applyNumberFormat="1" applyFont="1" applyFill="1" applyBorder="1" applyAlignment="1">
      <alignment horizontal="center" wrapText="1"/>
    </xf>
    <xf numFmtId="199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49" fontId="16" fillId="0" borderId="35" xfId="1478" applyNumberFormat="1" applyFont="1" applyFill="1" applyBorder="1" applyAlignment="1">
      <alignment horizontal="left" wrapText="1" indent="2"/>
    </xf>
    <xf numFmtId="199" fontId="17" fillId="0" borderId="35" xfId="1478" applyNumberFormat="1" applyFont="1" applyBorder="1" applyAlignment="1">
      <alignment horizontal="left" wrapText="1" indent="1"/>
    </xf>
    <xf numFmtId="199" fontId="17" fillId="0" borderId="35" xfId="1478" applyNumberFormat="1" applyFont="1" applyBorder="1" applyAlignment="1">
      <alignment horizontal="left" indent="2"/>
    </xf>
    <xf numFmtId="199" fontId="17" fillId="0" borderId="35" xfId="1478" applyNumberFormat="1" applyFont="1" applyBorder="1" applyAlignment="1">
      <alignment horizontal="left"/>
    </xf>
    <xf numFmtId="199" fontId="21" fillId="0" borderId="36" xfId="1478" applyNumberFormat="1" applyFont="1" applyFill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20" fontId="21" fillId="0" borderId="38" xfId="1478" applyNumberFormat="1" applyFont="1" applyFill="1" applyBorder="1" applyAlignment="1">
      <alignment horizontal="right" wrapText="1"/>
    </xf>
    <xf numFmtId="199" fontId="17" fillId="0" borderId="46" xfId="1478" applyNumberFormat="1" applyFont="1" applyBorder="1" applyAlignment="1">
      <alignment horizontal="left"/>
    </xf>
    <xf numFmtId="199" fontId="17" fillId="0" borderId="47" xfId="1478" applyNumberFormat="1" applyFont="1" applyFill="1" applyBorder="1" applyAlignment="1">
      <alignment horizontal="center"/>
    </xf>
    <xf numFmtId="199" fontId="21" fillId="0" borderId="48" xfId="1478" applyNumberFormat="1" applyFont="1" applyFill="1" applyBorder="1" applyAlignment="1">
      <alignment horizontal="right" wrapText="1"/>
    </xf>
    <xf numFmtId="199" fontId="21" fillId="0" borderId="49" xfId="1478" applyNumberFormat="1" applyFont="1" applyFill="1" applyBorder="1" applyAlignment="1">
      <alignment horizontal="right" wrapText="1"/>
    </xf>
    <xf numFmtId="0" fontId="21" fillId="0" borderId="50" xfId="1478" applyFont="1" applyBorder="1" applyAlignment="1">
      <alignment horizontal="left" wrapText="1"/>
    </xf>
    <xf numFmtId="199" fontId="21" fillId="0" borderId="51" xfId="1478" applyNumberFormat="1" applyFont="1" applyFill="1" applyBorder="1" applyAlignment="1">
      <alignment horizontal="left"/>
    </xf>
    <xf numFmtId="0" fontId="21" fillId="0" borderId="52" xfId="1478" applyFont="1" applyBorder="1" applyAlignment="1">
      <alignment horizontal="left" wrapText="1"/>
    </xf>
    <xf numFmtId="199" fontId="2" fillId="0" borderId="28" xfId="1478" applyNumberFormat="1" applyFont="1" applyFill="1" applyBorder="1" applyAlignment="1">
      <alignment horizontal="left"/>
    </xf>
    <xf numFmtId="0" fontId="2" fillId="0" borderId="35" xfId="1478" applyFont="1" applyBorder="1" applyAlignment="1">
      <alignment horizontal="left" wrapText="1" indent="2"/>
    </xf>
    <xf numFmtId="0" fontId="2" fillId="0" borderId="35" xfId="1478" applyFont="1" applyFill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4" xfId="1478" applyFont="1" applyBorder="1" applyAlignment="1">
      <alignment wrapText="1"/>
    </xf>
    <xf numFmtId="199" fontId="21" fillId="0" borderId="42" xfId="1478" applyNumberFormat="1" applyFont="1" applyFill="1" applyBorder="1" applyAlignment="1">
      <alignment horizontal="left"/>
    </xf>
    <xf numFmtId="0" fontId="21" fillId="0" borderId="55" xfId="1478" applyFont="1" applyBorder="1" applyAlignment="1">
      <alignment horizontal="center" vertical="top"/>
    </xf>
    <xf numFmtId="49" fontId="21" fillId="0" borderId="56" xfId="1478" applyNumberFormat="1" applyFont="1" applyFill="1" applyBorder="1" applyAlignment="1">
      <alignment horizontal="center" vertical="top" wrapText="1"/>
    </xf>
    <xf numFmtId="49" fontId="21" fillId="0" borderId="57" xfId="1478" applyNumberFormat="1" applyFont="1" applyBorder="1" applyAlignment="1">
      <alignment horizontal="center" vertical="top" wrapText="1"/>
    </xf>
    <xf numFmtId="199" fontId="2" fillId="0" borderId="28" xfId="1478" applyNumberFormat="1" applyFont="1" applyFill="1" applyBorder="1" applyAlignment="1">
      <alignment horizontal="right" wrapText="1"/>
    </xf>
    <xf numFmtId="199" fontId="2" fillId="0" borderId="53" xfId="1478" applyNumberFormat="1" applyFont="1" applyBorder="1" applyAlignment="1">
      <alignment horizontal="right"/>
    </xf>
    <xf numFmtId="199" fontId="21" fillId="0" borderId="36" xfId="1478" applyNumberFormat="1" applyFont="1" applyBorder="1" applyAlignment="1">
      <alignment horizontal="left" wrapText="1"/>
    </xf>
    <xf numFmtId="0" fontId="21" fillId="0" borderId="58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4" xfId="1478" applyFont="1" applyBorder="1" applyAlignment="1">
      <alignment horizontal="left" wrapText="1"/>
    </xf>
    <xf numFmtId="199" fontId="21" fillId="0" borderId="42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" fontId="17" fillId="0" borderId="54" xfId="1478" applyNumberFormat="1" applyFont="1" applyBorder="1"/>
    <xf numFmtId="199" fontId="2" fillId="0" borderId="0" xfId="1478" applyNumberFormat="1" applyFont="1" applyBorder="1"/>
    <xf numFmtId="1" fontId="2" fillId="0" borderId="0" xfId="1478" applyNumberFormat="1" applyFont="1"/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Fill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199" fontId="2" fillId="0" borderId="0" xfId="1478" applyNumberFormat="1" applyFont="1" applyFill="1" applyBorder="1" applyAlignment="1">
      <alignment horizontal="left"/>
    </xf>
    <xf numFmtId="199" fontId="2" fillId="0" borderId="0" xfId="1478" applyNumberFormat="1" applyFont="1" applyFill="1" applyAlignment="1"/>
    <xf numFmtId="199" fontId="27" fillId="0" borderId="0" xfId="1478" applyNumberFormat="1" applyFont="1" applyFill="1"/>
    <xf numFmtId="222" fontId="2" fillId="0" borderId="0" xfId="1478" applyNumberFormat="1" applyFont="1"/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5;&#1082;&#1080;/&#1045;BRR/&#1060;&#1080;&#1085;&#1072;&#1085;&#1089;&#1086;&#1074;&#1072;&#1103;%20&#1086;&#1090;&#1095;&#1077;&#1090;&#1085;&#1086;&#1089;&#1090;&#1100;/2020%20&#1075;&#1086;&#1076;/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opLeftCell="A47" zoomScaleNormal="100" zoomScaleSheetLayoutView="100" workbookViewId="0">
      <selection activeCell="A82" sqref="A82"/>
    </sheetView>
  </sheetViews>
  <sheetFormatPr defaultRowHeight="15.75" outlineLevelRow="1"/>
  <cols>
    <col min="1" max="1" width="66.7109375" style="1" customWidth="1"/>
    <col min="2" max="2" width="8.7109375" style="2" hidden="1" customWidth="1"/>
    <col min="3" max="3" width="20.140625" style="3" customWidth="1"/>
    <col min="4" max="4" width="20.85546875" style="4" customWidth="1"/>
    <col min="5" max="5" width="9.42578125" style="5" hidden="1" customWidth="1"/>
    <col min="6" max="6" width="9.140625" style="5"/>
    <col min="7" max="7" width="12" style="5" customWidth="1"/>
    <col min="8" max="16384" width="9.140625" style="5"/>
  </cols>
  <sheetData>
    <row r="1" spans="1:5">
      <c r="A1" s="6" t="s">
        <v>0</v>
      </c>
      <c r="B1" s="7"/>
      <c r="C1" s="8"/>
      <c r="D1" s="9"/>
    </row>
    <row r="2" spans="1:5">
      <c r="A2" s="6"/>
      <c r="B2" s="7"/>
    </row>
    <row r="3" spans="1:5" ht="15.75" customHeight="1">
      <c r="A3" s="10" t="s">
        <v>1</v>
      </c>
      <c r="B3" s="7"/>
      <c r="C3" s="11"/>
      <c r="D3" s="12"/>
    </row>
    <row r="4" spans="1:5" ht="17.25" customHeight="1">
      <c r="A4" s="10" t="s">
        <v>190</v>
      </c>
      <c r="B4" s="7"/>
      <c r="C4" s="11"/>
      <c r="D4" s="12"/>
    </row>
    <row r="5" spans="1:5" ht="16.5" thickBot="1">
      <c r="A5" s="13" t="s">
        <v>2</v>
      </c>
      <c r="B5" s="14"/>
      <c r="C5" s="15"/>
      <c r="D5" s="16"/>
    </row>
    <row r="6" spans="1:5" ht="16.5" thickBot="1">
      <c r="A6" s="17"/>
      <c r="B6" s="18"/>
      <c r="C6" s="11"/>
      <c r="D6" s="12"/>
    </row>
    <row r="7" spans="1:5" s="23" customFormat="1" ht="16.5" thickBot="1">
      <c r="A7" s="19" t="s">
        <v>3</v>
      </c>
      <c r="B7" s="20" t="s">
        <v>4</v>
      </c>
      <c r="C7" s="21">
        <v>43921</v>
      </c>
      <c r="D7" s="22">
        <v>43830</v>
      </c>
    </row>
    <row r="8" spans="1:5">
      <c r="A8" s="24" t="s">
        <v>5</v>
      </c>
      <c r="B8" s="25"/>
      <c r="C8" s="26"/>
      <c r="D8" s="27"/>
    </row>
    <row r="9" spans="1:5">
      <c r="A9" s="28" t="s">
        <v>6</v>
      </c>
      <c r="B9" s="29">
        <v>1</v>
      </c>
      <c r="C9" s="30">
        <v>99831069</v>
      </c>
      <c r="D9" s="30">
        <v>101240905</v>
      </c>
      <c r="E9" s="5">
        <f>C9/D9*100-100</f>
        <v>-1.3925557066089027</v>
      </c>
    </row>
    <row r="10" spans="1:5" hidden="1" outlineLevel="1">
      <c r="A10" s="28" t="s">
        <v>7</v>
      </c>
      <c r="B10" s="29"/>
      <c r="C10" s="30"/>
      <c r="D10" s="30"/>
      <c r="E10" s="5" t="e">
        <f t="shared" ref="E10:E71" si="0">C10/D10*100-100</f>
        <v>#DIV/0!</v>
      </c>
    </row>
    <row r="11" spans="1:5" collapsed="1">
      <c r="A11" s="28" t="s">
        <v>8</v>
      </c>
      <c r="B11" s="29">
        <v>2</v>
      </c>
      <c r="C11" s="30">
        <v>157251</v>
      </c>
      <c r="D11" s="30">
        <v>168197</v>
      </c>
      <c r="E11" s="5">
        <f t="shared" si="0"/>
        <v>-6.5078449675083334</v>
      </c>
    </row>
    <row r="12" spans="1:5" hidden="1" outlineLevel="1">
      <c r="A12" s="216" t="s">
        <v>185</v>
      </c>
      <c r="B12" s="29"/>
      <c r="C12" s="30">
        <v>0</v>
      </c>
      <c r="D12" s="30">
        <v>0</v>
      </c>
      <c r="E12" s="5" t="e">
        <f t="shared" si="0"/>
        <v>#DIV/0!</v>
      </c>
    </row>
    <row r="13" spans="1:5" collapsed="1">
      <c r="A13" s="28" t="s">
        <v>176</v>
      </c>
      <c r="B13" s="29"/>
      <c r="C13" s="30">
        <v>348648</v>
      </c>
      <c r="D13" s="30">
        <v>348648</v>
      </c>
      <c r="E13" s="5">
        <f t="shared" si="0"/>
        <v>0</v>
      </c>
    </row>
    <row r="14" spans="1:5" ht="30" customHeight="1">
      <c r="A14" s="28" t="s">
        <v>10</v>
      </c>
      <c r="B14" s="29">
        <v>3</v>
      </c>
      <c r="C14" s="30">
        <v>118998</v>
      </c>
      <c r="D14" s="30">
        <v>118998</v>
      </c>
      <c r="E14" s="5">
        <f t="shared" si="0"/>
        <v>0</v>
      </c>
    </row>
    <row r="15" spans="1:5" ht="16.5" customHeight="1" outlineLevel="1">
      <c r="A15" s="28" t="s">
        <v>11</v>
      </c>
      <c r="B15" s="31"/>
      <c r="C15" s="30">
        <v>499480</v>
      </c>
      <c r="D15" s="30">
        <v>498812</v>
      </c>
      <c r="E15" s="5">
        <f t="shared" si="0"/>
        <v>0.13391818961854085</v>
      </c>
    </row>
    <row r="16" spans="1:5" ht="14.25" customHeight="1">
      <c r="A16" s="28" t="s">
        <v>191</v>
      </c>
      <c r="B16" s="29"/>
      <c r="C16" s="30">
        <v>5813144</v>
      </c>
      <c r="D16" s="30">
        <v>3671756</v>
      </c>
      <c r="E16" s="5">
        <f t="shared" si="0"/>
        <v>58.320541996799335</v>
      </c>
    </row>
    <row r="17" spans="1:5" ht="15.75" hidden="1" customHeight="1" outlineLevel="1">
      <c r="A17" s="28" t="s">
        <v>13</v>
      </c>
      <c r="B17" s="29"/>
      <c r="C17" s="30"/>
      <c r="D17" s="30"/>
      <c r="E17" s="5" t="e">
        <f t="shared" si="0"/>
        <v>#DIV/0!</v>
      </c>
    </row>
    <row r="18" spans="1:5" s="35" customFormat="1" collapsed="1">
      <c r="A18" s="32" t="s">
        <v>14</v>
      </c>
      <c r="B18" s="33"/>
      <c r="C18" s="34">
        <f>SUM(C9:C17)</f>
        <v>106768590</v>
      </c>
      <c r="D18" s="34">
        <f>SUM(D9:D17)</f>
        <v>106047316</v>
      </c>
      <c r="E18" s="5">
        <f t="shared" si="0"/>
        <v>0.68014356912154028</v>
      </c>
    </row>
    <row r="19" spans="1:5">
      <c r="A19" s="36" t="s">
        <v>15</v>
      </c>
      <c r="B19" s="33"/>
      <c r="C19" s="30"/>
      <c r="D19" s="30"/>
    </row>
    <row r="20" spans="1:5">
      <c r="A20" s="28" t="s">
        <v>16</v>
      </c>
      <c r="B20" s="29">
        <v>4</v>
      </c>
      <c r="C20" s="30">
        <v>1946244</v>
      </c>
      <c r="D20" s="30">
        <v>2144057</v>
      </c>
      <c r="E20" s="5">
        <f t="shared" si="0"/>
        <v>-9.2261073283032999</v>
      </c>
    </row>
    <row r="21" spans="1:5" outlineLevel="1">
      <c r="A21" s="28" t="s">
        <v>191</v>
      </c>
      <c r="B21" s="29"/>
      <c r="C21" s="30">
        <v>200000</v>
      </c>
      <c r="D21" s="30">
        <v>1700000</v>
      </c>
      <c r="E21" s="5">
        <f t="shared" si="0"/>
        <v>-88.235294117647058</v>
      </c>
    </row>
    <row r="22" spans="1:5">
      <c r="A22" s="28" t="s">
        <v>17</v>
      </c>
      <c r="B22" s="29">
        <v>5</v>
      </c>
      <c r="C22" s="30">
        <v>4356943</v>
      </c>
      <c r="D22" s="30">
        <v>4145721</v>
      </c>
      <c r="E22" s="5">
        <f t="shared" si="0"/>
        <v>5.0949400598834274</v>
      </c>
    </row>
    <row r="23" spans="1:5">
      <c r="A23" s="28" t="s">
        <v>18</v>
      </c>
      <c r="B23" s="29">
        <v>6</v>
      </c>
      <c r="C23" s="30">
        <v>2906104</v>
      </c>
      <c r="D23" s="30">
        <v>1074352</v>
      </c>
      <c r="E23" s="5">
        <f t="shared" si="0"/>
        <v>170.49830967876449</v>
      </c>
    </row>
    <row r="24" spans="1:5" ht="16.5" customHeight="1">
      <c r="A24" s="28" t="s">
        <v>19</v>
      </c>
      <c r="B24" s="29">
        <v>7</v>
      </c>
      <c r="C24" s="30">
        <v>382314</v>
      </c>
      <c r="D24" s="30">
        <v>11662</v>
      </c>
      <c r="E24" s="5">
        <f t="shared" si="0"/>
        <v>3178.2884582404395</v>
      </c>
    </row>
    <row r="25" spans="1:5">
      <c r="A25" s="28" t="s">
        <v>175</v>
      </c>
      <c r="B25" s="29">
        <v>8</v>
      </c>
      <c r="C25" s="30">
        <f>69706+494896</f>
        <v>564602</v>
      </c>
      <c r="D25" s="30">
        <f>618944+239498-25743</f>
        <v>832699</v>
      </c>
      <c r="E25" s="5">
        <f t="shared" si="0"/>
        <v>-32.196147707635049</v>
      </c>
    </row>
    <row r="26" spans="1:5" hidden="1" outlineLevel="1">
      <c r="A26" s="28" t="s">
        <v>9</v>
      </c>
      <c r="B26" s="29"/>
      <c r="C26" s="30"/>
      <c r="D26" s="30"/>
      <c r="E26" s="5" t="e">
        <f t="shared" si="0"/>
        <v>#DIV/0!</v>
      </c>
    </row>
    <row r="27" spans="1:5" collapsed="1">
      <c r="A27" s="28" t="s">
        <v>12</v>
      </c>
      <c r="B27" s="31"/>
      <c r="C27" s="30">
        <v>402389</v>
      </c>
      <c r="D27" s="30">
        <v>77397</v>
      </c>
      <c r="E27" s="5">
        <f t="shared" si="0"/>
        <v>419.90258020336705</v>
      </c>
    </row>
    <row r="28" spans="1:5">
      <c r="A28" s="28" t="s">
        <v>20</v>
      </c>
      <c r="B28" s="29">
        <v>10</v>
      </c>
      <c r="C28" s="30">
        <v>56879</v>
      </c>
      <c r="D28" s="30">
        <v>223873</v>
      </c>
      <c r="E28" s="5">
        <f t="shared" si="0"/>
        <v>-74.593184528728344</v>
      </c>
    </row>
    <row r="29" spans="1:5" s="35" customFormat="1" ht="16.5" thickBot="1">
      <c r="A29" s="32" t="s">
        <v>21</v>
      </c>
      <c r="B29" s="33"/>
      <c r="C29" s="34">
        <f>SUM(C20:C28)</f>
        <v>10815475</v>
      </c>
      <c r="D29" s="34">
        <f>SUM(D20:D28)</f>
        <v>10209761</v>
      </c>
      <c r="E29" s="5">
        <f t="shared" si="0"/>
        <v>5.9326951923752205</v>
      </c>
    </row>
    <row r="30" spans="1:5" ht="18" hidden="1" customHeight="1" outlineLevel="1">
      <c r="A30" s="37" t="s">
        <v>22</v>
      </c>
      <c r="B30" s="38"/>
      <c r="C30" s="39"/>
      <c r="D30" s="39"/>
      <c r="E30" s="5" t="e">
        <f t="shared" si="0"/>
        <v>#DIV/0!</v>
      </c>
    </row>
    <row r="31" spans="1:5" s="35" customFormat="1" ht="16.5" collapsed="1" thickBot="1">
      <c r="A31" s="40" t="s">
        <v>23</v>
      </c>
      <c r="B31" s="41"/>
      <c r="C31" s="211">
        <f>C18+C29+C30</f>
        <v>117584065</v>
      </c>
      <c r="D31" s="211">
        <f>D18+D29+D30</f>
        <v>116257077</v>
      </c>
      <c r="E31" s="5">
        <f t="shared" si="0"/>
        <v>1.1414255667205424</v>
      </c>
    </row>
    <row r="32" spans="1:5" ht="15.75" customHeight="1" thickBot="1">
      <c r="A32" s="42"/>
      <c r="B32" s="43"/>
      <c r="C32" s="44"/>
      <c r="D32" s="44"/>
    </row>
    <row r="33" spans="1:5" ht="16.5" thickBot="1">
      <c r="A33" s="212" t="s">
        <v>24</v>
      </c>
      <c r="B33" s="213"/>
      <c r="C33" s="214">
        <f>C7</f>
        <v>43921</v>
      </c>
      <c r="D33" s="214">
        <f>D7</f>
        <v>43830</v>
      </c>
      <c r="E33" s="5">
        <f t="shared" si="0"/>
        <v>0.20762035135750523</v>
      </c>
    </row>
    <row r="34" spans="1:5">
      <c r="A34" s="215" t="s">
        <v>25</v>
      </c>
      <c r="B34" s="45"/>
      <c r="C34" s="26"/>
      <c r="D34" s="26"/>
    </row>
    <row r="35" spans="1:5">
      <c r="A35" s="216" t="s">
        <v>26</v>
      </c>
      <c r="B35" s="29">
        <v>11</v>
      </c>
      <c r="C35" s="30">
        <v>16291512</v>
      </c>
      <c r="D35" s="30">
        <v>16291512</v>
      </c>
      <c r="E35" s="5">
        <f t="shared" si="0"/>
        <v>0</v>
      </c>
    </row>
    <row r="36" spans="1:5" hidden="1" outlineLevel="1">
      <c r="A36" s="216" t="s">
        <v>27</v>
      </c>
      <c r="B36" s="29"/>
      <c r="C36" s="30"/>
      <c r="D36" s="30"/>
      <c r="E36" s="5" t="e">
        <f t="shared" si="0"/>
        <v>#DIV/0!</v>
      </c>
    </row>
    <row r="37" spans="1:5" collapsed="1">
      <c r="A37" s="216" t="s">
        <v>28</v>
      </c>
      <c r="B37" s="29">
        <v>11</v>
      </c>
      <c r="C37" s="30">
        <v>277168</v>
      </c>
      <c r="D37" s="30">
        <v>277168</v>
      </c>
      <c r="E37" s="5">
        <f t="shared" si="0"/>
        <v>0</v>
      </c>
    </row>
    <row r="38" spans="1:5">
      <c r="A38" s="216" t="s">
        <v>29</v>
      </c>
      <c r="B38" s="29">
        <v>11</v>
      </c>
      <c r="C38" s="30">
        <v>18047409</v>
      </c>
      <c r="D38" s="30">
        <v>18363469</v>
      </c>
      <c r="E38" s="5">
        <f t="shared" si="0"/>
        <v>-1.7211344980624261</v>
      </c>
    </row>
    <row r="39" spans="1:5" ht="15.75" hidden="1" customHeight="1" outlineLevel="1">
      <c r="A39" s="216" t="s">
        <v>30</v>
      </c>
      <c r="B39" s="29"/>
      <c r="C39" s="30"/>
      <c r="D39" s="30"/>
      <c r="E39" s="5" t="e">
        <f t="shared" si="0"/>
        <v>#DIV/0!</v>
      </c>
    </row>
    <row r="40" spans="1:5" hidden="1" outlineLevel="1">
      <c r="A40" s="216" t="s">
        <v>31</v>
      </c>
      <c r="B40" s="29"/>
      <c r="C40" s="30"/>
      <c r="D40" s="30"/>
      <c r="E40" s="5" t="e">
        <f t="shared" si="0"/>
        <v>#DIV/0!</v>
      </c>
    </row>
    <row r="41" spans="1:5" collapsed="1">
      <c r="A41" s="217" t="s">
        <v>32</v>
      </c>
      <c r="B41" s="29">
        <v>11</v>
      </c>
      <c r="C41" s="30">
        <v>23770433</v>
      </c>
      <c r="D41" s="30">
        <v>22292808</v>
      </c>
      <c r="E41" s="5">
        <f t="shared" si="0"/>
        <v>6.628258763992406</v>
      </c>
    </row>
    <row r="42" spans="1:5" ht="31.5">
      <c r="A42" s="218" t="s">
        <v>33</v>
      </c>
      <c r="B42" s="29"/>
      <c r="C42" s="34">
        <f>SUM(C35:C41)</f>
        <v>58386522</v>
      </c>
      <c r="D42" s="34">
        <f>SUM(D35:D41)</f>
        <v>57224957</v>
      </c>
      <c r="E42" s="5">
        <f t="shared" si="0"/>
        <v>2.0298224077302365</v>
      </c>
    </row>
    <row r="43" spans="1:5">
      <c r="A43" s="216" t="s">
        <v>34</v>
      </c>
      <c r="B43" s="29"/>
      <c r="C43" s="30"/>
      <c r="D43" s="30"/>
    </row>
    <row r="44" spans="1:5" s="35" customFormat="1" ht="18" customHeight="1">
      <c r="A44" s="219" t="s">
        <v>35</v>
      </c>
      <c r="B44" s="29"/>
      <c r="C44" s="34">
        <f>C42+C43</f>
        <v>58386522</v>
      </c>
      <c r="D44" s="34">
        <f>D42+D43</f>
        <v>57224957</v>
      </c>
      <c r="E44" s="5">
        <f t="shared" si="0"/>
        <v>2.0298224077302365</v>
      </c>
    </row>
    <row r="45" spans="1:5">
      <c r="A45" s="220" t="s">
        <v>36</v>
      </c>
      <c r="B45" s="29"/>
      <c r="C45" s="30"/>
      <c r="D45" s="30"/>
    </row>
    <row r="46" spans="1:5">
      <c r="A46" s="216" t="s">
        <v>37</v>
      </c>
      <c r="B46" s="29">
        <v>12</v>
      </c>
      <c r="C46" s="30">
        <v>5000000</v>
      </c>
      <c r="D46" s="30">
        <v>0</v>
      </c>
    </row>
    <row r="47" spans="1:5">
      <c r="A47" s="216" t="s">
        <v>38</v>
      </c>
      <c r="B47" s="29">
        <v>13</v>
      </c>
      <c r="C47" s="30">
        <v>0</v>
      </c>
      <c r="D47" s="30">
        <v>0</v>
      </c>
    </row>
    <row r="48" spans="1:5" outlineLevel="1">
      <c r="A48" s="216" t="s">
        <v>39</v>
      </c>
      <c r="B48" s="29"/>
      <c r="C48" s="30">
        <v>86818</v>
      </c>
      <c r="D48" s="30">
        <v>104751</v>
      </c>
      <c r="E48" s="5">
        <f t="shared" si="0"/>
        <v>-17.119645635841181</v>
      </c>
    </row>
    <row r="49" spans="1:5">
      <c r="A49" s="216" t="s">
        <v>40</v>
      </c>
      <c r="B49" s="29">
        <v>16</v>
      </c>
      <c r="C49" s="30">
        <v>16299077</v>
      </c>
      <c r="D49" s="30">
        <v>16299077</v>
      </c>
      <c r="E49" s="5">
        <f t="shared" si="0"/>
        <v>0</v>
      </c>
    </row>
    <row r="50" spans="1:5" hidden="1" outlineLevel="1">
      <c r="A50" s="216" t="s">
        <v>41</v>
      </c>
      <c r="B50" s="29"/>
      <c r="C50" s="30"/>
      <c r="D50" s="30"/>
      <c r="E50" s="5" t="e">
        <f t="shared" si="0"/>
        <v>#DIV/0!</v>
      </c>
    </row>
    <row r="51" spans="1:5" hidden="1" outlineLevel="1">
      <c r="A51" s="216" t="s">
        <v>42</v>
      </c>
      <c r="B51" s="29"/>
      <c r="C51" s="30"/>
      <c r="D51" s="30"/>
      <c r="E51" s="5" t="e">
        <f t="shared" si="0"/>
        <v>#DIV/0!</v>
      </c>
    </row>
    <row r="52" spans="1:5" collapsed="1">
      <c r="A52" s="216" t="s">
        <v>43</v>
      </c>
      <c r="B52" s="29">
        <v>14</v>
      </c>
      <c r="C52" s="30">
        <v>446382</v>
      </c>
      <c r="D52" s="30">
        <v>446382</v>
      </c>
      <c r="E52" s="5">
        <f t="shared" si="0"/>
        <v>0</v>
      </c>
    </row>
    <row r="53" spans="1:5">
      <c r="A53" s="216" t="s">
        <v>44</v>
      </c>
      <c r="B53" s="29">
        <v>18</v>
      </c>
      <c r="C53" s="30">
        <v>52482</v>
      </c>
      <c r="D53" s="30">
        <v>52194</v>
      </c>
      <c r="E53" s="5">
        <f t="shared" si="0"/>
        <v>0.55178756178871424</v>
      </c>
    </row>
    <row r="54" spans="1:5">
      <c r="A54" s="216" t="s">
        <v>45</v>
      </c>
      <c r="B54" s="29">
        <v>15</v>
      </c>
      <c r="C54" s="30">
        <v>530746</v>
      </c>
      <c r="D54" s="30">
        <v>530746</v>
      </c>
      <c r="E54" s="5">
        <f t="shared" si="0"/>
        <v>0</v>
      </c>
    </row>
    <row r="55" spans="1:5">
      <c r="A55" s="216" t="s">
        <v>46</v>
      </c>
      <c r="B55" s="29">
        <v>17</v>
      </c>
      <c r="C55" s="30">
        <v>2715491</v>
      </c>
      <c r="D55" s="30">
        <v>2715491</v>
      </c>
      <c r="E55" s="5">
        <f t="shared" si="0"/>
        <v>0</v>
      </c>
    </row>
    <row r="56" spans="1:5" s="35" customFormat="1">
      <c r="A56" s="219" t="s">
        <v>47</v>
      </c>
      <c r="B56" s="29"/>
      <c r="C56" s="34">
        <f>SUM(C46:C55)</f>
        <v>25130996</v>
      </c>
      <c r="D56" s="34">
        <f>SUM(D46:D55)</f>
        <v>20148641</v>
      </c>
      <c r="E56" s="5">
        <f t="shared" si="0"/>
        <v>24.727995302511971</v>
      </c>
    </row>
    <row r="57" spans="1:5">
      <c r="A57" s="220" t="s">
        <v>48</v>
      </c>
      <c r="B57" s="29"/>
      <c r="C57" s="30"/>
      <c r="D57" s="30"/>
    </row>
    <row r="58" spans="1:5">
      <c r="A58" s="216" t="s">
        <v>49</v>
      </c>
      <c r="B58" s="29">
        <v>19</v>
      </c>
      <c r="C58" s="30">
        <v>131771</v>
      </c>
      <c r="D58" s="30">
        <v>5820313</v>
      </c>
      <c r="E58" s="5">
        <f t="shared" si="0"/>
        <v>-97.736015228047009</v>
      </c>
    </row>
    <row r="59" spans="1:5">
      <c r="A59" s="216" t="s">
        <v>50</v>
      </c>
      <c r="B59" s="29">
        <v>20</v>
      </c>
      <c r="C59" s="30">
        <v>2481093</v>
      </c>
      <c r="D59" s="30">
        <v>4597979</v>
      </c>
      <c r="E59" s="5">
        <f t="shared" si="0"/>
        <v>-46.039488218628236</v>
      </c>
    </row>
    <row r="60" spans="1:5" hidden="1" outlineLevel="1">
      <c r="A60" s="216" t="s">
        <v>51</v>
      </c>
      <c r="B60" s="29"/>
      <c r="C60" s="30"/>
      <c r="D60" s="30"/>
      <c r="E60" s="5" t="e">
        <f t="shared" si="0"/>
        <v>#DIV/0!</v>
      </c>
    </row>
    <row r="61" spans="1:5" collapsed="1">
      <c r="A61" s="216" t="s">
        <v>52</v>
      </c>
      <c r="B61" s="29">
        <v>21</v>
      </c>
      <c r="C61" s="30">
        <v>27570767</v>
      </c>
      <c r="D61" s="30">
        <f>19767746+4659125</f>
        <v>24426871</v>
      </c>
      <c r="E61" s="5">
        <f t="shared" si="0"/>
        <v>12.870645609910497</v>
      </c>
    </row>
    <row r="62" spans="1:5">
      <c r="A62" s="216" t="s">
        <v>53</v>
      </c>
      <c r="B62" s="29">
        <v>24</v>
      </c>
      <c r="C62" s="30">
        <v>61665</v>
      </c>
      <c r="D62" s="30">
        <v>61665</v>
      </c>
      <c r="E62" s="5">
        <f t="shared" si="0"/>
        <v>0</v>
      </c>
    </row>
    <row r="63" spans="1:5">
      <c r="A63" s="216" t="s">
        <v>54</v>
      </c>
      <c r="B63" s="29">
        <v>25</v>
      </c>
      <c r="C63" s="30">
        <v>5843</v>
      </c>
      <c r="D63" s="30">
        <v>5987</v>
      </c>
      <c r="E63" s="5">
        <f t="shared" si="0"/>
        <v>-2.405211291130783</v>
      </c>
    </row>
    <row r="64" spans="1:5">
      <c r="A64" s="216" t="s">
        <v>55</v>
      </c>
      <c r="B64" s="29">
        <v>22</v>
      </c>
      <c r="C64" s="30">
        <v>587958</v>
      </c>
      <c r="D64" s="30">
        <v>444326</v>
      </c>
      <c r="E64" s="5">
        <f t="shared" si="0"/>
        <v>32.325814829652103</v>
      </c>
    </row>
    <row r="65" spans="1:7">
      <c r="A65" s="216" t="s">
        <v>56</v>
      </c>
      <c r="B65" s="29">
        <v>23</v>
      </c>
      <c r="C65" s="30">
        <v>0</v>
      </c>
      <c r="D65" s="30">
        <v>0</v>
      </c>
    </row>
    <row r="66" spans="1:7" outlineLevel="1">
      <c r="A66" s="216" t="s">
        <v>57</v>
      </c>
      <c r="B66" s="29"/>
      <c r="C66" s="30">
        <v>88387</v>
      </c>
      <c r="D66" s="30">
        <v>96383</v>
      </c>
      <c r="E66" s="5">
        <f t="shared" si="0"/>
        <v>-8.2960688088148231</v>
      </c>
    </row>
    <row r="67" spans="1:7">
      <c r="A67" s="216" t="s">
        <v>58</v>
      </c>
      <c r="B67" s="29">
        <v>26</v>
      </c>
      <c r="C67" s="30">
        <f>946365+2055914</f>
        <v>3002279</v>
      </c>
      <c r="D67" s="30">
        <f>946365+2346806</f>
        <v>3293171</v>
      </c>
      <c r="E67" s="5">
        <f t="shared" si="0"/>
        <v>-8.8331884375272409</v>
      </c>
    </row>
    <row r="68" spans="1:7" outlineLevel="1">
      <c r="A68" s="216" t="s">
        <v>46</v>
      </c>
      <c r="B68" s="46"/>
      <c r="C68" s="30">
        <v>136784</v>
      </c>
      <c r="D68" s="30">
        <v>136784</v>
      </c>
      <c r="E68" s="5">
        <f t="shared" si="0"/>
        <v>0</v>
      </c>
    </row>
    <row r="69" spans="1:7" s="35" customFormat="1" ht="16.5" thickBot="1">
      <c r="A69" s="219" t="s">
        <v>59</v>
      </c>
      <c r="B69" s="47"/>
      <c r="C69" s="34">
        <f>SUM(C58:C68)</f>
        <v>34066547</v>
      </c>
      <c r="D69" s="221">
        <f>SUM(D58:D68)</f>
        <v>38883479</v>
      </c>
      <c r="E69" s="5">
        <f t="shared" si="0"/>
        <v>-12.388119900485236</v>
      </c>
    </row>
    <row r="70" spans="1:7" s="35" customFormat="1" ht="32.25" hidden="1" outlineLevel="1" thickBot="1">
      <c r="A70" s="222" t="s">
        <v>60</v>
      </c>
      <c r="B70" s="48"/>
      <c r="C70" s="49"/>
      <c r="D70" s="223"/>
      <c r="E70" s="5" t="e">
        <f t="shared" si="0"/>
        <v>#DIV/0!</v>
      </c>
    </row>
    <row r="71" spans="1:7" s="35" customFormat="1" ht="26.25" customHeight="1" collapsed="1" thickBot="1">
      <c r="A71" s="224" t="s">
        <v>61</v>
      </c>
      <c r="B71" s="225"/>
      <c r="C71" s="226">
        <f>C44+C56+C69+C70</f>
        <v>117584065</v>
      </c>
      <c r="D71" s="227">
        <f>D44+D56+D69+D70</f>
        <v>116257077</v>
      </c>
      <c r="E71" s="5">
        <f t="shared" si="0"/>
        <v>1.1414255667205424</v>
      </c>
    </row>
    <row r="72" spans="1:7">
      <c r="G72" s="250"/>
    </row>
    <row r="73" spans="1:7">
      <c r="A73" s="280" t="s">
        <v>209</v>
      </c>
      <c r="B73" s="281"/>
    </row>
    <row r="74" spans="1:7" s="23" customFormat="1">
      <c r="A74" s="280" t="s">
        <v>210</v>
      </c>
      <c r="B74" s="281"/>
      <c r="C74" s="3"/>
      <c r="D74" s="4"/>
    </row>
    <row r="75" spans="1:7" s="23" customFormat="1" ht="16.5">
      <c r="A75" s="54" t="s">
        <v>62</v>
      </c>
      <c r="B75" s="55"/>
      <c r="C75" s="56"/>
      <c r="D75" s="57" t="s">
        <v>189</v>
      </c>
    </row>
    <row r="76" spans="1:7" ht="16.5" customHeight="1">
      <c r="A76" s="252"/>
      <c r="B76" s="252"/>
      <c r="C76" s="252"/>
      <c r="D76" s="58"/>
    </row>
    <row r="77" spans="1:7" ht="19.5" customHeight="1">
      <c r="A77" s="54" t="s">
        <v>63</v>
      </c>
      <c r="B77" s="55"/>
      <c r="C77" s="56"/>
      <c r="D77" s="57" t="s">
        <v>64</v>
      </c>
    </row>
    <row r="78" spans="1:7" ht="15.75" customHeight="1">
      <c r="A78" s="253"/>
      <c r="B78" s="253"/>
      <c r="C78" s="253"/>
      <c r="D78" s="59"/>
    </row>
    <row r="79" spans="1:7">
      <c r="A79" s="60" t="s">
        <v>65</v>
      </c>
      <c r="B79" s="61"/>
      <c r="C79" s="60"/>
      <c r="D79" s="62"/>
    </row>
    <row r="80" spans="1:7">
      <c r="C80" s="52">
        <f>C31-C71</f>
        <v>0</v>
      </c>
      <c r="D80" s="53">
        <f>D31-D71</f>
        <v>0</v>
      </c>
    </row>
    <row r="82" spans="1:4">
      <c r="C82" s="63"/>
      <c r="D82" s="63"/>
    </row>
    <row r="84" spans="1:4" hidden="1">
      <c r="A84" s="247" t="s">
        <v>192</v>
      </c>
      <c r="B84" s="138"/>
      <c r="C84" s="138"/>
      <c r="D84" s="138">
        <v>143863799</v>
      </c>
    </row>
    <row r="85" spans="1:4" hidden="1">
      <c r="A85" s="247" t="s">
        <v>193</v>
      </c>
      <c r="B85" s="50"/>
      <c r="C85" s="5"/>
      <c r="D85" s="5">
        <f>D31</f>
        <v>116257077</v>
      </c>
    </row>
    <row r="86" spans="1:4" hidden="1">
      <c r="A86" s="248" t="s">
        <v>194</v>
      </c>
      <c r="D86" s="3">
        <f>D11</f>
        <v>168197</v>
      </c>
    </row>
    <row r="87" spans="1:4" hidden="1">
      <c r="A87" s="248" t="s">
        <v>195</v>
      </c>
      <c r="D87" s="3">
        <f>D56</f>
        <v>20148641</v>
      </c>
    </row>
    <row r="88" spans="1:4" hidden="1">
      <c r="A88" s="248" t="s">
        <v>196</v>
      </c>
      <c r="D88" s="3">
        <f>D69</f>
        <v>38883479</v>
      </c>
    </row>
    <row r="89" spans="1:4" hidden="1">
      <c r="A89" s="248" t="s">
        <v>197</v>
      </c>
      <c r="D89" s="3">
        <f>D85-D86-D87-D88</f>
        <v>57056760</v>
      </c>
    </row>
    <row r="90" spans="1:4" hidden="1">
      <c r="A90" s="248" t="s">
        <v>198</v>
      </c>
      <c r="D90" s="3">
        <f>D89*1000/D84</f>
        <v>396.60262273485495</v>
      </c>
    </row>
  </sheetData>
  <sheetProtection selectLockedCells="1" selectUnlockedCells="1"/>
  <mergeCells count="2">
    <mergeCell ref="A76:C76"/>
    <mergeCell ref="A78:C78"/>
  </mergeCells>
  <printOptions horizontalCentered="1"/>
  <pageMargins left="0.59055118110236227" right="0.19685039370078741" top="0.19685039370078741" bottom="0.23622047244094491" header="0.51181102362204722" footer="0.51181102362204722"/>
  <pageSetup paperSize="9" scale="74" firstPageNumber="0" orientation="portrait" horizontalDpi="300" verticalDpi="300" r:id="rId1"/>
  <headerFooter alignWithMargins="0"/>
  <rowBreaks count="2" manualBreakCount="2">
    <brk id="77" max="16383" man="1"/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9" zoomScaleNormal="89" zoomScaleSheetLayoutView="95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C57" sqref="C57"/>
    </sheetView>
  </sheetViews>
  <sheetFormatPr defaultRowHeight="15.75" outlineLevelRow="1" outlineLevelCol="1"/>
  <cols>
    <col min="1" max="1" width="6" style="64" customWidth="1"/>
    <col min="2" max="2" width="8.140625" style="64" customWidth="1"/>
    <col min="3" max="3" width="44.7109375" style="65" customWidth="1"/>
    <col min="4" max="4" width="7.7109375" style="65" hidden="1" customWidth="1"/>
    <col min="5" max="5" width="20.85546875" style="65" customWidth="1"/>
    <col min="6" max="6" width="15.7109375" style="65" hidden="1" customWidth="1" outlineLevel="1"/>
    <col min="7" max="7" width="22.7109375" style="65" customWidth="1" collapsed="1"/>
    <col min="8" max="8" width="15.7109375" style="65" hidden="1" customWidth="1" outlineLevel="1"/>
    <col min="9" max="9" width="8.42578125" style="66" hidden="1" customWidth="1" collapsed="1"/>
    <col min="10" max="10" width="13.140625" style="67" customWidth="1"/>
    <col min="11" max="11" width="17.85546875" style="67" customWidth="1"/>
    <col min="12" max="13" width="13.140625" style="67" customWidth="1"/>
    <col min="14" max="14" width="17.85546875" style="67" customWidth="1"/>
    <col min="15" max="17" width="13.140625" style="67" customWidth="1"/>
    <col min="18" max="18" width="23.28515625" style="67" customWidth="1"/>
    <col min="19" max="19" width="24" style="66" customWidth="1"/>
    <col min="20" max="16384" width="9.140625" style="64"/>
  </cols>
  <sheetData>
    <row r="1" spans="1:9" s="5" customFormat="1">
      <c r="A1" s="68" t="str">
        <f>Ф1!A1</f>
        <v xml:space="preserve">АКЦИОНЕРНОЕ ОБЩЕСТВО "СЕВКАЗЭНЕРГО" </v>
      </c>
      <c r="B1" s="68"/>
      <c r="C1" s="68"/>
      <c r="D1" s="69"/>
      <c r="E1" s="68"/>
      <c r="F1" s="68"/>
      <c r="G1" s="68"/>
      <c r="H1" s="68"/>
    </row>
    <row r="2" spans="1:9" s="5" customFormat="1">
      <c r="A2" s="70"/>
      <c r="D2" s="71"/>
    </row>
    <row r="3" spans="1:9" s="5" customFormat="1" ht="20.25" customHeight="1">
      <c r="A3" s="72" t="s">
        <v>66</v>
      </c>
      <c r="B3" s="64"/>
      <c r="C3" s="64"/>
      <c r="D3" s="65"/>
      <c r="E3" s="64"/>
      <c r="F3" s="64"/>
      <c r="G3" s="64"/>
      <c r="H3" s="64"/>
    </row>
    <row r="4" spans="1:9" s="5" customFormat="1" ht="16.5" customHeight="1">
      <c r="A4" s="72" t="s">
        <v>199</v>
      </c>
      <c r="B4" s="64"/>
      <c r="C4" s="64"/>
      <c r="D4" s="65"/>
      <c r="E4" s="73"/>
      <c r="F4" s="73"/>
      <c r="G4" s="73"/>
      <c r="H4" s="73"/>
    </row>
    <row r="5" spans="1:9" s="5" customFormat="1">
      <c r="A5" s="73" t="s">
        <v>2</v>
      </c>
      <c r="B5" s="76"/>
      <c r="C5" s="76"/>
      <c r="D5" s="77"/>
      <c r="E5" s="76"/>
      <c r="F5" s="76"/>
      <c r="G5" s="76"/>
      <c r="H5" s="75"/>
    </row>
    <row r="6" spans="1:9" s="5" customFormat="1">
      <c r="A6" s="73"/>
      <c r="B6" s="76"/>
      <c r="C6" s="76"/>
      <c r="D6" s="77"/>
      <c r="E6" s="76"/>
      <c r="F6" s="76"/>
      <c r="G6" s="76"/>
      <c r="H6" s="76"/>
    </row>
    <row r="7" spans="1:9" s="81" customFormat="1" ht="44.25" customHeight="1">
      <c r="A7" s="255" t="s">
        <v>67</v>
      </c>
      <c r="B7" s="255"/>
      <c r="C7" s="255"/>
      <c r="D7" s="78" t="s">
        <v>4</v>
      </c>
      <c r="E7" s="79" t="s">
        <v>200</v>
      </c>
      <c r="F7" s="79" t="s">
        <v>179</v>
      </c>
      <c r="G7" s="79" t="s">
        <v>187</v>
      </c>
      <c r="H7" s="79" t="s">
        <v>180</v>
      </c>
      <c r="I7" s="80"/>
    </row>
    <row r="8" spans="1:9" s="72" customFormat="1">
      <c r="A8" s="256" t="s">
        <v>68</v>
      </c>
      <c r="B8" s="256"/>
      <c r="C8" s="256"/>
      <c r="D8" s="82"/>
      <c r="E8" s="83"/>
      <c r="F8" s="83"/>
      <c r="G8" s="83"/>
      <c r="H8" s="84"/>
    </row>
    <row r="9" spans="1:9" s="64" customFormat="1" ht="21.95" customHeight="1">
      <c r="A9" s="254" t="s">
        <v>69</v>
      </c>
      <c r="B9" s="254"/>
      <c r="C9" s="254"/>
      <c r="D9" s="85">
        <v>27</v>
      </c>
      <c r="E9" s="86">
        <v>11718253</v>
      </c>
      <c r="F9" s="86"/>
      <c r="G9" s="86">
        <v>11513144</v>
      </c>
      <c r="H9" s="87"/>
      <c r="I9" s="251">
        <f>E9/G9*100-100</f>
        <v>1.7815203214691024</v>
      </c>
    </row>
    <row r="10" spans="1:9" s="64" customFormat="1" ht="15.75" hidden="1" customHeight="1" outlineLevel="1">
      <c r="A10" s="254" t="s">
        <v>70</v>
      </c>
      <c r="B10" s="254"/>
      <c r="C10" s="254"/>
      <c r="D10" s="85"/>
      <c r="E10" s="86"/>
      <c r="F10" s="86"/>
      <c r="G10" s="86"/>
      <c r="H10" s="87"/>
      <c r="I10" s="251" t="e">
        <f t="shared" ref="I10:I38" si="0">E10/G10*100-100</f>
        <v>#DIV/0!</v>
      </c>
    </row>
    <row r="11" spans="1:9" s="72" customFormat="1" collapsed="1">
      <c r="A11" s="88" t="s">
        <v>71</v>
      </c>
      <c r="B11" s="89"/>
      <c r="C11" s="90"/>
      <c r="D11" s="85"/>
      <c r="E11" s="91"/>
      <c r="F11" s="86"/>
      <c r="G11" s="91"/>
      <c r="H11" s="87"/>
      <c r="I11" s="251"/>
    </row>
    <row r="12" spans="1:9" s="92" customFormat="1" ht="15.75" customHeight="1">
      <c r="A12" s="254" t="s">
        <v>69</v>
      </c>
      <c r="B12" s="254"/>
      <c r="C12" s="254"/>
      <c r="D12" s="85">
        <v>28</v>
      </c>
      <c r="E12" s="86">
        <v>-8056251</v>
      </c>
      <c r="F12" s="86"/>
      <c r="G12" s="86">
        <v>-7069355</v>
      </c>
      <c r="H12" s="87"/>
      <c r="I12" s="251">
        <f t="shared" si="0"/>
        <v>13.960198631982706</v>
      </c>
    </row>
    <row r="13" spans="1:9" s="64" customFormat="1" ht="15.75" hidden="1" customHeight="1" outlineLevel="1">
      <c r="A13" s="254" t="s">
        <v>70</v>
      </c>
      <c r="B13" s="254"/>
      <c r="C13" s="254"/>
      <c r="D13" s="85"/>
      <c r="E13" s="86"/>
      <c r="F13" s="86"/>
      <c r="G13" s="86"/>
      <c r="H13" s="87"/>
      <c r="I13" s="251" t="e">
        <f t="shared" si="0"/>
        <v>#DIV/0!</v>
      </c>
    </row>
    <row r="14" spans="1:9" s="64" customFormat="1" collapsed="1">
      <c r="A14" s="88" t="s">
        <v>72</v>
      </c>
      <c r="B14" s="89"/>
      <c r="C14" s="90"/>
      <c r="D14" s="93"/>
      <c r="E14" s="91">
        <f>SUM(E8:E13)</f>
        <v>3662002</v>
      </c>
      <c r="F14" s="91">
        <f>SUM(F8:F13)</f>
        <v>0</v>
      </c>
      <c r="G14" s="91">
        <f>SUM(G8:G13)</f>
        <v>4443789</v>
      </c>
      <c r="H14" s="94">
        <f>SUM(H8:H13)</f>
        <v>0</v>
      </c>
      <c r="I14" s="251">
        <f t="shared" si="0"/>
        <v>-17.592801998474727</v>
      </c>
    </row>
    <row r="15" spans="1:9" s="64" customFormat="1" ht="15.75" customHeight="1">
      <c r="A15" s="254" t="s">
        <v>73</v>
      </c>
      <c r="B15" s="254"/>
      <c r="C15" s="254"/>
      <c r="D15" s="85">
        <v>29</v>
      </c>
      <c r="E15" s="86">
        <v>-515268</v>
      </c>
      <c r="F15" s="86"/>
      <c r="G15" s="86">
        <v>-749825</v>
      </c>
      <c r="H15" s="87"/>
      <c r="I15" s="251">
        <f t="shared" si="0"/>
        <v>-31.281565698663016</v>
      </c>
    </row>
    <row r="16" spans="1:9" s="64" customFormat="1" ht="15.75" customHeight="1">
      <c r="A16" s="254" t="s">
        <v>74</v>
      </c>
      <c r="B16" s="254"/>
      <c r="C16" s="254"/>
      <c r="D16" s="85">
        <v>30</v>
      </c>
      <c r="E16" s="86">
        <v>-75968</v>
      </c>
      <c r="F16" s="86"/>
      <c r="G16" s="86">
        <v>-76831</v>
      </c>
      <c r="H16" s="87"/>
      <c r="I16" s="251">
        <f t="shared" si="0"/>
        <v>-1.1232445236948649</v>
      </c>
    </row>
    <row r="17" spans="1:13" s="64" customFormat="1" ht="31.5" hidden="1" customHeight="1" outlineLevel="1">
      <c r="A17" s="254" t="s">
        <v>75</v>
      </c>
      <c r="B17" s="254"/>
      <c r="C17" s="254"/>
      <c r="D17" s="85"/>
      <c r="E17" s="86"/>
      <c r="F17" s="86"/>
      <c r="G17" s="86"/>
      <c r="H17" s="87"/>
      <c r="I17" s="251" t="e">
        <f t="shared" si="0"/>
        <v>#DIV/0!</v>
      </c>
    </row>
    <row r="18" spans="1:13" s="95" customFormat="1" ht="15.75" hidden="1" customHeight="1" outlineLevel="1">
      <c r="A18" s="254" t="s">
        <v>76</v>
      </c>
      <c r="B18" s="254"/>
      <c r="C18" s="254"/>
      <c r="D18" s="85"/>
      <c r="E18" s="86"/>
      <c r="F18" s="86"/>
      <c r="G18" s="86"/>
      <c r="H18" s="87"/>
      <c r="I18" s="251" t="e">
        <f t="shared" si="0"/>
        <v>#DIV/0!</v>
      </c>
    </row>
    <row r="19" spans="1:13" s="95" customFormat="1" ht="31.5" customHeight="1" collapsed="1">
      <c r="A19" s="257" t="s">
        <v>77</v>
      </c>
      <c r="B19" s="257"/>
      <c r="C19" s="257"/>
      <c r="D19" s="93"/>
      <c r="E19" s="96">
        <f>SUM(E14:E18)</f>
        <v>3070766</v>
      </c>
      <c r="F19" s="96">
        <f>SUM(F14:F18)</f>
        <v>0</v>
      </c>
      <c r="G19" s="96">
        <f>SUM(G14:G18)</f>
        <v>3617133</v>
      </c>
      <c r="H19" s="97">
        <f>SUM(H14:H18)</f>
        <v>0</v>
      </c>
      <c r="I19" s="251">
        <f t="shared" si="0"/>
        <v>-15.104974022243582</v>
      </c>
    </row>
    <row r="20" spans="1:13" s="95" customFormat="1" ht="30.75" hidden="1" customHeight="1" outlineLevel="1">
      <c r="A20" s="254" t="s">
        <v>78</v>
      </c>
      <c r="B20" s="254"/>
      <c r="C20" s="254"/>
      <c r="D20" s="85"/>
      <c r="E20" s="86"/>
      <c r="F20" s="86"/>
      <c r="G20" s="86"/>
      <c r="H20" s="87"/>
      <c r="I20" s="251" t="e">
        <f t="shared" si="0"/>
        <v>#DIV/0!</v>
      </c>
    </row>
    <row r="21" spans="1:13" s="64" customFormat="1" ht="15.75" customHeight="1" collapsed="1">
      <c r="A21" s="254" t="s">
        <v>79</v>
      </c>
      <c r="B21" s="254"/>
      <c r="C21" s="254"/>
      <c r="D21" s="259" t="s">
        <v>80</v>
      </c>
      <c r="E21" s="86">
        <v>-80766</v>
      </c>
      <c r="F21" s="86"/>
      <c r="G21" s="86">
        <v>106198</v>
      </c>
      <c r="H21" s="87"/>
      <c r="I21" s="251">
        <f t="shared" si="0"/>
        <v>-176.05227970394924</v>
      </c>
    </row>
    <row r="22" spans="1:13" s="64" customFormat="1" ht="15.75" hidden="1" customHeight="1" outlineLevel="1">
      <c r="A22" s="254" t="s">
        <v>81</v>
      </c>
      <c r="B22" s="254"/>
      <c r="C22" s="254"/>
      <c r="D22" s="259"/>
      <c r="E22" s="86"/>
      <c r="F22" s="86"/>
      <c r="G22" s="86"/>
      <c r="H22" s="87"/>
      <c r="I22" s="251" t="e">
        <f t="shared" si="0"/>
        <v>#DIV/0!</v>
      </c>
    </row>
    <row r="23" spans="1:13" s="64" customFormat="1" ht="15.75" customHeight="1" collapsed="1">
      <c r="A23" s="254" t="s">
        <v>82</v>
      </c>
      <c r="B23" s="254"/>
      <c r="C23" s="254"/>
      <c r="D23" s="259"/>
      <c r="E23" s="86">
        <v>-645229</v>
      </c>
      <c r="F23" s="86"/>
      <c r="G23" s="86">
        <v>101474</v>
      </c>
      <c r="H23" s="87"/>
      <c r="I23" s="251">
        <f t="shared" si="0"/>
        <v>-735.85647555038736</v>
      </c>
    </row>
    <row r="24" spans="1:13" s="64" customFormat="1" ht="17.25" customHeight="1">
      <c r="A24" s="260" t="s">
        <v>83</v>
      </c>
      <c r="B24" s="260"/>
      <c r="C24" s="260"/>
      <c r="D24" s="98">
        <v>32</v>
      </c>
      <c r="E24" s="86">
        <v>123645</v>
      </c>
      <c r="F24" s="86"/>
      <c r="G24" s="86">
        <v>21209</v>
      </c>
      <c r="H24" s="87"/>
      <c r="I24" s="251">
        <f t="shared" si="0"/>
        <v>482.98363902117023</v>
      </c>
    </row>
    <row r="25" spans="1:13" s="95" customFormat="1" ht="15.75" customHeight="1">
      <c r="A25" s="254" t="s">
        <v>84</v>
      </c>
      <c r="B25" s="254"/>
      <c r="C25" s="254"/>
      <c r="D25" s="85">
        <v>31</v>
      </c>
      <c r="E25" s="86">
        <v>-839353</v>
      </c>
      <c r="F25" s="86"/>
      <c r="G25" s="86">
        <v>-626652</v>
      </c>
      <c r="H25" s="87"/>
      <c r="I25" s="251">
        <f t="shared" si="0"/>
        <v>33.942443333780147</v>
      </c>
    </row>
    <row r="26" spans="1:13" s="95" customFormat="1" ht="48" hidden="1" customHeight="1" outlineLevel="1">
      <c r="A26" s="254" t="s">
        <v>85</v>
      </c>
      <c r="B26" s="254"/>
      <c r="C26" s="254"/>
      <c r="D26" s="85"/>
      <c r="E26" s="86"/>
      <c r="F26" s="86"/>
      <c r="G26" s="86"/>
      <c r="H26" s="87"/>
      <c r="I26" s="251" t="e">
        <f t="shared" si="0"/>
        <v>#DIV/0!</v>
      </c>
    </row>
    <row r="27" spans="1:13" s="95" customFormat="1" ht="13.5" hidden="1" customHeight="1" outlineLevel="1">
      <c r="A27" s="254" t="s">
        <v>86</v>
      </c>
      <c r="B27" s="254"/>
      <c r="C27" s="254"/>
      <c r="D27" s="85"/>
      <c r="E27" s="86"/>
      <c r="F27" s="86"/>
      <c r="G27" s="86"/>
      <c r="H27" s="87"/>
      <c r="I27" s="251" t="e">
        <f t="shared" si="0"/>
        <v>#DIV/0!</v>
      </c>
    </row>
    <row r="28" spans="1:13" s="92" customFormat="1" ht="15.75" hidden="1" customHeight="1" outlineLevel="1">
      <c r="A28" s="254" t="s">
        <v>87</v>
      </c>
      <c r="B28" s="254"/>
      <c r="C28" s="254"/>
      <c r="D28" s="85"/>
      <c r="E28" s="86"/>
      <c r="F28" s="86"/>
      <c r="G28" s="86"/>
      <c r="H28" s="87"/>
      <c r="I28" s="251" t="e">
        <f t="shared" si="0"/>
        <v>#DIV/0!</v>
      </c>
    </row>
    <row r="29" spans="1:13" s="72" customFormat="1" collapsed="1">
      <c r="A29" s="99" t="s">
        <v>88</v>
      </c>
      <c r="B29" s="100"/>
      <c r="C29" s="100"/>
      <c r="D29" s="101"/>
      <c r="E29" s="102">
        <f>SUM(E19:E28)</f>
        <v>1629063</v>
      </c>
      <c r="F29" s="102">
        <f>SUM(F19:F28)</f>
        <v>0</v>
      </c>
      <c r="G29" s="102">
        <f>SUM(G19:G28)</f>
        <v>3219362</v>
      </c>
      <c r="H29" s="103">
        <f>SUM(H19:H28)</f>
        <v>0</v>
      </c>
      <c r="I29" s="251">
        <f t="shared" si="0"/>
        <v>-49.397955247033423</v>
      </c>
    </row>
    <row r="30" spans="1:13" s="64" customFormat="1" ht="15.75" customHeight="1">
      <c r="A30" s="261" t="s">
        <v>89</v>
      </c>
      <c r="B30" s="261"/>
      <c r="C30" s="261"/>
      <c r="D30" s="104">
        <v>35</v>
      </c>
      <c r="E30" s="86"/>
      <c r="F30" s="86"/>
      <c r="G30" s="86"/>
      <c r="H30" s="87"/>
      <c r="I30" s="251"/>
    </row>
    <row r="31" spans="1:13" s="64" customFormat="1" ht="15.75" customHeight="1">
      <c r="A31" s="257" t="s">
        <v>90</v>
      </c>
      <c r="B31" s="257"/>
      <c r="C31" s="257"/>
      <c r="D31" s="93"/>
      <c r="E31" s="105">
        <f>SUM(E29:E30)</f>
        <v>1629063</v>
      </c>
      <c r="F31" s="105">
        <f>SUM(F29:F30)</f>
        <v>0</v>
      </c>
      <c r="G31" s="105">
        <f>SUM(G29:G30)</f>
        <v>3219362</v>
      </c>
      <c r="H31" s="106">
        <f>SUM(H29:H30)</f>
        <v>0</v>
      </c>
      <c r="I31" s="251">
        <f t="shared" si="0"/>
        <v>-49.397955247033423</v>
      </c>
      <c r="J31" s="67"/>
      <c r="K31" s="67"/>
      <c r="L31" s="67"/>
      <c r="M31" s="67"/>
    </row>
    <row r="32" spans="1:13" s="64" customFormat="1" ht="15.75" customHeight="1">
      <c r="A32" s="258" t="s">
        <v>91</v>
      </c>
      <c r="B32" s="258"/>
      <c r="C32" s="258"/>
      <c r="D32" s="93"/>
      <c r="E32" s="86"/>
      <c r="F32" s="86"/>
      <c r="G32" s="86"/>
      <c r="H32" s="87"/>
      <c r="I32" s="251"/>
    </row>
    <row r="33" spans="1:19" ht="15.75" customHeight="1">
      <c r="A33" s="263" t="s">
        <v>92</v>
      </c>
      <c r="B33" s="263"/>
      <c r="C33" s="263"/>
      <c r="D33" s="85"/>
      <c r="E33" s="86">
        <v>0</v>
      </c>
      <c r="F33" s="86"/>
      <c r="G33" s="86">
        <v>0</v>
      </c>
      <c r="H33" s="87"/>
      <c r="I33" s="251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.75" customHeight="1">
      <c r="A34" s="263" t="s">
        <v>93</v>
      </c>
      <c r="B34" s="263"/>
      <c r="C34" s="263"/>
      <c r="D34" s="85"/>
      <c r="E34" s="86">
        <v>0</v>
      </c>
      <c r="F34" s="86"/>
      <c r="G34" s="86">
        <v>0</v>
      </c>
      <c r="H34" s="87"/>
      <c r="I34" s="251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ht="18" customHeight="1">
      <c r="A35" s="107" t="s">
        <v>174</v>
      </c>
      <c r="B35" s="108"/>
      <c r="C35" s="109"/>
      <c r="D35" s="110"/>
      <c r="E35" s="111">
        <f>E31+E34</f>
        <v>1629063</v>
      </c>
      <c r="F35" s="111">
        <f>F31+F34</f>
        <v>0</v>
      </c>
      <c r="G35" s="111">
        <f>G31+G34</f>
        <v>3219362</v>
      </c>
      <c r="H35" s="112">
        <f>H31+H34</f>
        <v>0</v>
      </c>
      <c r="I35" s="251">
        <f t="shared" si="0"/>
        <v>-49.397955247033423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s="92" customFormat="1" ht="18.75" hidden="1" customHeight="1">
      <c r="A36" s="264" t="s">
        <v>94</v>
      </c>
      <c r="B36" s="264"/>
      <c r="C36" s="264"/>
      <c r="D36" s="113"/>
      <c r="E36" s="114"/>
      <c r="F36" s="114"/>
      <c r="G36" s="115"/>
      <c r="H36" s="116"/>
      <c r="I36" s="251" t="e">
        <f t="shared" si="0"/>
        <v>#DIV/0!</v>
      </c>
    </row>
    <row r="37" spans="1:19" s="95" customFormat="1" ht="16.5" hidden="1" customHeight="1">
      <c r="A37" s="263" t="s">
        <v>95</v>
      </c>
      <c r="B37" s="263"/>
      <c r="C37" s="263"/>
      <c r="D37" s="85"/>
      <c r="E37" s="86"/>
      <c r="F37" s="86"/>
      <c r="G37" s="87"/>
      <c r="H37" s="117"/>
      <c r="I37" s="251" t="e">
        <f t="shared" si="0"/>
        <v>#DIV/0!</v>
      </c>
    </row>
    <row r="38" spans="1:19" s="95" customFormat="1" ht="17.25" hidden="1" customHeight="1">
      <c r="A38" s="265" t="s">
        <v>34</v>
      </c>
      <c r="B38" s="265"/>
      <c r="C38" s="265"/>
      <c r="D38" s="118"/>
      <c r="E38" s="119"/>
      <c r="F38" s="119"/>
      <c r="G38" s="120"/>
      <c r="H38" s="117"/>
      <c r="I38" s="251" t="e">
        <f t="shared" si="0"/>
        <v>#DIV/0!</v>
      </c>
    </row>
    <row r="39" spans="1:19" s="95" customFormat="1">
      <c r="A39" s="23"/>
      <c r="B39" s="121"/>
      <c r="C39" s="121"/>
      <c r="D39" s="122"/>
      <c r="E39" s="123"/>
      <c r="F39" s="123"/>
      <c r="G39" s="123"/>
      <c r="H39" s="123"/>
    </row>
    <row r="40" spans="1:19" s="124" customFormat="1" ht="15.75" customHeight="1">
      <c r="A40" s="276" t="s">
        <v>202</v>
      </c>
      <c r="B40" s="276"/>
      <c r="C40" s="276"/>
      <c r="D40" s="276"/>
      <c r="E40" s="276"/>
      <c r="F40" s="276"/>
      <c r="G40" s="276"/>
      <c r="H40" s="276"/>
      <c r="I40" s="277"/>
      <c r="L40" s="278"/>
    </row>
    <row r="41" spans="1:19" ht="2.1" customHeight="1">
      <c r="A41" s="276"/>
      <c r="B41" s="276"/>
      <c r="C41" s="276"/>
      <c r="D41" s="276"/>
      <c r="E41" s="276"/>
      <c r="F41" s="276"/>
      <c r="G41" s="276"/>
      <c r="H41" s="276"/>
      <c r="I41" s="276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15.75" customHeight="1">
      <c r="A42" s="276" t="s">
        <v>201</v>
      </c>
      <c r="B42" s="276"/>
      <c r="C42" s="276"/>
      <c r="D42" s="276"/>
      <c r="E42" s="276"/>
      <c r="F42" s="276"/>
      <c r="G42" s="276"/>
      <c r="H42" s="276"/>
      <c r="I42" s="277"/>
      <c r="J42" s="64"/>
      <c r="K42" s="64"/>
      <c r="L42" s="279"/>
      <c r="M42" s="64"/>
      <c r="N42" s="64"/>
      <c r="O42" s="64"/>
      <c r="P42" s="64"/>
      <c r="Q42" s="64"/>
      <c r="R42" s="64"/>
      <c r="S42" s="64"/>
    </row>
    <row r="43" spans="1:19" ht="15.75" customHeight="1">
      <c r="A43" s="71"/>
      <c r="B43" s="71"/>
      <c r="C43" s="71"/>
      <c r="D43" s="71"/>
      <c r="E43" s="71"/>
      <c r="F43" s="71"/>
      <c r="G43" s="71"/>
      <c r="H43" s="71"/>
      <c r="I43" s="125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ht="31.5" customHeight="1">
      <c r="A44" s="266" t="str">
        <f>Ф1!A75</f>
        <v>Генеральный директор</v>
      </c>
      <c r="B44" s="266"/>
      <c r="C44" s="266"/>
      <c r="D44" s="127"/>
      <c r="E44" s="128" t="s">
        <v>211</v>
      </c>
      <c r="F44" s="129"/>
      <c r="G44" s="130" t="str">
        <f>Ф1!D75</f>
        <v>Татаров И.В.</v>
      </c>
      <c r="H44" s="128"/>
      <c r="K44" s="131"/>
      <c r="Q44" s="66"/>
      <c r="R44" s="64"/>
      <c r="S44" s="64"/>
    </row>
    <row r="45" spans="1:19" ht="15.75" customHeight="1">
      <c r="A45" s="126"/>
      <c r="B45" s="126"/>
      <c r="C45" s="126"/>
      <c r="D45" s="127"/>
      <c r="E45" s="128"/>
      <c r="F45" s="132"/>
      <c r="G45" s="69"/>
      <c r="H45" s="128"/>
      <c r="Q45" s="66"/>
      <c r="R45" s="64"/>
      <c r="S45" s="64"/>
    </row>
    <row r="46" spans="1:19">
      <c r="A46" s="130"/>
      <c r="B46" s="130"/>
      <c r="C46" s="133"/>
      <c r="D46" s="133"/>
      <c r="E46" s="69"/>
      <c r="F46" s="69"/>
      <c r="G46" s="69"/>
      <c r="H46" s="69"/>
      <c r="K46" s="131"/>
    </row>
    <row r="47" spans="1:19" ht="15.75" customHeight="1">
      <c r="A47" s="267" t="s">
        <v>63</v>
      </c>
      <c r="B47" s="267"/>
      <c r="C47" s="267"/>
      <c r="D47" s="127"/>
      <c r="E47" s="134" t="s">
        <v>211</v>
      </c>
      <c r="F47" s="135"/>
      <c r="G47" s="136" t="s">
        <v>64</v>
      </c>
      <c r="H47" s="134"/>
    </row>
    <row r="48" spans="1:19" ht="15.75" customHeight="1">
      <c r="A48" s="268"/>
      <c r="B48" s="268"/>
      <c r="C48" s="268"/>
      <c r="D48" s="137"/>
      <c r="E48" s="123"/>
      <c r="F48" s="61"/>
      <c r="H48" s="123"/>
    </row>
    <row r="49" spans="1:10" ht="15.75" customHeight="1">
      <c r="A49" s="262" t="s">
        <v>65</v>
      </c>
      <c r="B49" s="262"/>
      <c r="C49" s="262"/>
      <c r="D49" s="61"/>
    </row>
    <row r="50" spans="1:10" hidden="1">
      <c r="E50" s="71">
        <f>E35-Ф4!H29</f>
        <v>0</v>
      </c>
      <c r="G50" s="71"/>
    </row>
    <row r="52" spans="1:10">
      <c r="E52" s="200"/>
      <c r="F52" s="200"/>
      <c r="G52" s="200"/>
    </row>
    <row r="53" spans="1:10" hidden="1">
      <c r="C53" s="247" t="s">
        <v>192</v>
      </c>
      <c r="D53" s="138"/>
      <c r="E53" s="138">
        <v>143863799</v>
      </c>
      <c r="F53" s="138">
        <v>143863799</v>
      </c>
      <c r="G53" s="138">
        <v>143863799</v>
      </c>
    </row>
    <row r="54" spans="1:10">
      <c r="E54" s="200"/>
      <c r="G54" s="200"/>
    </row>
    <row r="60" spans="1:10">
      <c r="J60" s="199"/>
    </row>
  </sheetData>
  <sheetProtection selectLockedCells="1" selectUnlockedCells="1"/>
  <mergeCells count="36"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7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G61" sqref="G61"/>
    </sheetView>
  </sheetViews>
  <sheetFormatPr defaultRowHeight="15.75" outlineLevelRow="1"/>
  <cols>
    <col min="1" max="1" width="83.140625" style="64" customWidth="1"/>
    <col min="2" max="2" width="20.7109375" style="138" customWidth="1"/>
    <col min="3" max="3" width="20.7109375" style="64" customWidth="1"/>
    <col min="4" max="4" width="9.140625" style="64"/>
    <col min="5" max="5" width="10.28515625" style="64" customWidth="1"/>
    <col min="6" max="6" width="9.5703125" style="64" customWidth="1"/>
    <col min="7" max="16384" width="9.140625" style="64"/>
  </cols>
  <sheetData>
    <row r="1" spans="1:6">
      <c r="A1" s="72" t="str">
        <f>Ф1!A1</f>
        <v xml:space="preserve">АКЦИОНЕРНОЕ ОБЩЕСТВО "СЕВКАЗЭНЕРГО" </v>
      </c>
    </row>
    <row r="2" spans="1:6">
      <c r="A2" s="72"/>
    </row>
    <row r="3" spans="1:6">
      <c r="A3" s="72" t="s">
        <v>96</v>
      </c>
    </row>
    <row r="4" spans="1:6">
      <c r="A4" s="72" t="str">
        <f>Ф2!A4</f>
        <v>за период, заканчивающийся 31 марта 2020 года</v>
      </c>
    </row>
    <row r="5" spans="1:6">
      <c r="A5" s="139" t="str">
        <f>Ф2!A5</f>
        <v>(в тыс. тенге)</v>
      </c>
      <c r="B5" s="140"/>
      <c r="C5" s="74"/>
    </row>
    <row r="6" spans="1:6" ht="16.5" thickBot="1"/>
    <row r="7" spans="1:6" ht="16.5" thickBot="1">
      <c r="A7" s="237" t="s">
        <v>67</v>
      </c>
      <c r="B7" s="238" t="str">
        <f>Ф2!E7</f>
        <v>1 квартал 2020 г.</v>
      </c>
      <c r="C7" s="239" t="str">
        <f>Ф2!G7</f>
        <v>1 квартал 2019 г.</v>
      </c>
    </row>
    <row r="8" spans="1:6">
      <c r="A8" s="230" t="s">
        <v>97</v>
      </c>
      <c r="B8" s="240"/>
      <c r="C8" s="241"/>
    </row>
    <row r="9" spans="1:6">
      <c r="A9" s="234" t="s">
        <v>98</v>
      </c>
      <c r="B9" s="142">
        <f>Ф2!E29</f>
        <v>1629063</v>
      </c>
      <c r="C9" s="242">
        <f>Ф2!G29</f>
        <v>3219362</v>
      </c>
    </row>
    <row r="10" spans="1:6">
      <c r="A10" s="234" t="s">
        <v>99</v>
      </c>
      <c r="B10" s="142"/>
      <c r="C10" s="242"/>
    </row>
    <row r="11" spans="1:6">
      <c r="A11" s="232" t="s">
        <v>100</v>
      </c>
      <c r="B11" s="143">
        <v>1229449</v>
      </c>
      <c r="C11" s="143">
        <v>1340720</v>
      </c>
    </row>
    <row r="12" spans="1:6">
      <c r="A12" s="232" t="s">
        <v>84</v>
      </c>
      <c r="B12" s="143">
        <f>-Ф2!E25</f>
        <v>839353</v>
      </c>
      <c r="C12" s="143">
        <v>626652</v>
      </c>
    </row>
    <row r="13" spans="1:6" ht="18" customHeight="1">
      <c r="A13" s="232" t="s">
        <v>101</v>
      </c>
      <c r="B13" s="143">
        <v>0</v>
      </c>
      <c r="C13" s="143">
        <v>288626</v>
      </c>
      <c r="E13" s="5"/>
      <c r="F13" s="5"/>
    </row>
    <row r="14" spans="1:6" ht="18.75" customHeight="1">
      <c r="A14" s="232" t="s">
        <v>102</v>
      </c>
      <c r="B14" s="143">
        <v>0</v>
      </c>
      <c r="C14" s="143">
        <v>1772</v>
      </c>
    </row>
    <row r="15" spans="1:6">
      <c r="A15" s="232" t="s">
        <v>103</v>
      </c>
      <c r="B15" s="143">
        <v>157838</v>
      </c>
      <c r="C15" s="143">
        <v>396</v>
      </c>
    </row>
    <row r="16" spans="1:6" ht="18.75" customHeight="1">
      <c r="A16" s="232" t="s">
        <v>104</v>
      </c>
      <c r="B16" s="143"/>
      <c r="C16" s="143"/>
    </row>
    <row r="17" spans="1:6" ht="14.25" customHeight="1">
      <c r="A17" s="232" t="s">
        <v>105</v>
      </c>
      <c r="B17" s="143">
        <v>0</v>
      </c>
      <c r="C17" s="143">
        <v>13415</v>
      </c>
    </row>
    <row r="18" spans="1:6" ht="15" customHeight="1">
      <c r="A18" s="232" t="s">
        <v>203</v>
      </c>
      <c r="B18" s="143">
        <v>-9172</v>
      </c>
      <c r="C18" s="143"/>
    </row>
    <row r="19" spans="1:6">
      <c r="A19" s="232" t="s">
        <v>106</v>
      </c>
      <c r="B19" s="143">
        <f>-Ф2!E23</f>
        <v>645229</v>
      </c>
      <c r="C19" s="143">
        <v>-101474</v>
      </c>
    </row>
    <row r="20" spans="1:6">
      <c r="A20" s="232" t="s">
        <v>107</v>
      </c>
      <c r="B20" s="143">
        <v>-160159</v>
      </c>
      <c r="C20" s="143">
        <v>-317531</v>
      </c>
      <c r="E20" s="5"/>
      <c r="F20" s="5"/>
    </row>
    <row r="21" spans="1:6">
      <c r="A21" s="232" t="s">
        <v>83</v>
      </c>
      <c r="B21" s="143">
        <f>-Ф2!E24</f>
        <v>-123645</v>
      </c>
      <c r="C21" s="143">
        <v>-21209</v>
      </c>
    </row>
    <row r="22" spans="1:6">
      <c r="A22" s="234" t="s">
        <v>108</v>
      </c>
      <c r="B22" s="144">
        <f>SUM(B9:B21)</f>
        <v>4207956</v>
      </c>
      <c r="C22" s="144">
        <f>SUM(C9:C21)</f>
        <v>5050729</v>
      </c>
    </row>
    <row r="23" spans="1:6">
      <c r="A23" s="234" t="s">
        <v>109</v>
      </c>
      <c r="B23" s="144"/>
      <c r="C23" s="144"/>
    </row>
    <row r="24" spans="1:6">
      <c r="A24" s="232" t="s">
        <v>110</v>
      </c>
      <c r="B24" s="143">
        <v>197813</v>
      </c>
      <c r="C24" s="143">
        <v>-75084</v>
      </c>
    </row>
    <row r="25" spans="1:6">
      <c r="A25" s="232" t="s">
        <v>111</v>
      </c>
      <c r="B25" s="143">
        <v>-211222</v>
      </c>
      <c r="C25" s="143">
        <v>-1650010</v>
      </c>
    </row>
    <row r="26" spans="1:6" ht="15.75" customHeight="1">
      <c r="A26" s="232" t="s">
        <v>112</v>
      </c>
      <c r="B26" s="143">
        <v>-1831752</v>
      </c>
      <c r="C26" s="143">
        <v>-86415</v>
      </c>
    </row>
    <row r="27" spans="1:6" ht="15.75" customHeight="1">
      <c r="A27" s="232" t="s">
        <v>181</v>
      </c>
      <c r="B27" s="143">
        <v>45208</v>
      </c>
      <c r="C27" s="143">
        <v>-14817</v>
      </c>
    </row>
    <row r="28" spans="1:6">
      <c r="A28" s="232" t="s">
        <v>113</v>
      </c>
      <c r="B28" s="143">
        <v>54077</v>
      </c>
      <c r="C28" s="143">
        <v>-30219</v>
      </c>
    </row>
    <row r="29" spans="1:6">
      <c r="A29" s="232" t="s">
        <v>114</v>
      </c>
      <c r="B29" s="143">
        <v>-3128269</v>
      </c>
      <c r="C29" s="143">
        <v>-330721</v>
      </c>
    </row>
    <row r="30" spans="1:6">
      <c r="A30" s="232" t="s">
        <v>115</v>
      </c>
      <c r="B30" s="143">
        <v>143632</v>
      </c>
      <c r="C30" s="143">
        <v>5238</v>
      </c>
    </row>
    <row r="31" spans="1:6">
      <c r="A31" s="232" t="s">
        <v>182</v>
      </c>
      <c r="B31" s="143">
        <v>847272</v>
      </c>
      <c r="C31" s="143">
        <v>210379</v>
      </c>
    </row>
    <row r="32" spans="1:6">
      <c r="A32" s="232" t="s">
        <v>116</v>
      </c>
      <c r="B32" s="143">
        <v>269505</v>
      </c>
      <c r="C32" s="143">
        <v>-59459</v>
      </c>
    </row>
    <row r="33" spans="1:8" outlineLevel="1">
      <c r="A33" s="232" t="s">
        <v>117</v>
      </c>
      <c r="B33" s="143"/>
      <c r="C33" s="143">
        <v>70757</v>
      </c>
    </row>
    <row r="34" spans="1:8" outlineLevel="1">
      <c r="A34" s="232" t="s">
        <v>118</v>
      </c>
      <c r="B34" s="143">
        <v>144</v>
      </c>
      <c r="C34" s="143">
        <v>-4446</v>
      </c>
    </row>
    <row r="35" spans="1:8">
      <c r="A35" s="234" t="s">
        <v>119</v>
      </c>
      <c r="B35" s="142">
        <f>SUM(B22:B34)</f>
        <v>594364</v>
      </c>
      <c r="C35" s="142">
        <f>SUM(C22:C34)</f>
        <v>3085932</v>
      </c>
    </row>
    <row r="36" spans="1:8">
      <c r="A36" s="232" t="s">
        <v>120</v>
      </c>
      <c r="B36" s="143">
        <v>-681672</v>
      </c>
      <c r="C36" s="143">
        <v>-206786</v>
      </c>
    </row>
    <row r="37" spans="1:8">
      <c r="A37" s="232" t="s">
        <v>121</v>
      </c>
      <c r="B37" s="143">
        <v>-1033207</v>
      </c>
      <c r="C37" s="143">
        <v>-803434</v>
      </c>
    </row>
    <row r="38" spans="1:8" ht="16.5" thickBot="1">
      <c r="A38" s="243" t="s">
        <v>122</v>
      </c>
      <c r="B38" s="145">
        <f>SUM(B35:B37)</f>
        <v>-1120515</v>
      </c>
      <c r="C38" s="145">
        <f>SUM(C35:C37)</f>
        <v>2075712</v>
      </c>
    </row>
    <row r="39" spans="1:8">
      <c r="A39" s="244" t="s">
        <v>123</v>
      </c>
      <c r="B39" s="141"/>
      <c r="C39" s="141"/>
    </row>
    <row r="40" spans="1:8">
      <c r="A40" s="232" t="s">
        <v>124</v>
      </c>
      <c r="B40" s="143">
        <v>-26194</v>
      </c>
      <c r="C40" s="143">
        <v>-236145</v>
      </c>
    </row>
    <row r="41" spans="1:8">
      <c r="A41" s="232" t="s">
        <v>183</v>
      </c>
      <c r="B41" s="143">
        <v>0</v>
      </c>
      <c r="C41" s="143">
        <v>7448</v>
      </c>
    </row>
    <row r="42" spans="1:8">
      <c r="A42" s="232" t="s">
        <v>125</v>
      </c>
      <c r="B42" s="143">
        <v>0</v>
      </c>
      <c r="C42" s="143">
        <v>-360</v>
      </c>
    </row>
    <row r="43" spans="1:8">
      <c r="A43" s="232" t="s">
        <v>205</v>
      </c>
      <c r="B43" s="143">
        <v>-2515000</v>
      </c>
      <c r="C43" s="143"/>
    </row>
    <row r="44" spans="1:8">
      <c r="A44" s="232" t="s">
        <v>126</v>
      </c>
      <c r="B44" s="146">
        <v>-11194100</v>
      </c>
      <c r="C44" s="146">
        <v>-4744781</v>
      </c>
    </row>
    <row r="45" spans="1:8">
      <c r="A45" s="232" t="s">
        <v>127</v>
      </c>
      <c r="B45" s="146">
        <v>302978</v>
      </c>
      <c r="C45" s="146">
        <v>6834</v>
      </c>
    </row>
    <row r="46" spans="1:8">
      <c r="A46" s="232" t="s">
        <v>128</v>
      </c>
      <c r="B46" s="143">
        <v>10868000</v>
      </c>
      <c r="C46" s="143">
        <v>3411000</v>
      </c>
      <c r="H46" s="64" t="s">
        <v>129</v>
      </c>
    </row>
    <row r="47" spans="1:8">
      <c r="A47" s="232" t="s">
        <v>204</v>
      </c>
      <c r="B47" s="143">
        <v>1500000</v>
      </c>
      <c r="C47" s="143"/>
    </row>
    <row r="48" spans="1:8">
      <c r="A48" s="232" t="s">
        <v>130</v>
      </c>
      <c r="B48" s="143"/>
      <c r="C48" s="143"/>
    </row>
    <row r="49" spans="1:3" ht="15.75" customHeight="1" thickBot="1">
      <c r="A49" s="245" t="s">
        <v>131</v>
      </c>
      <c r="B49" s="246">
        <f>SUM(B40:B48)</f>
        <v>-1064316</v>
      </c>
      <c r="C49" s="246">
        <f>SUM(C40:C48)</f>
        <v>-1556004</v>
      </c>
    </row>
    <row r="50" spans="1:3">
      <c r="A50" s="230" t="s">
        <v>132</v>
      </c>
      <c r="B50" s="231"/>
      <c r="C50" s="231"/>
    </row>
    <row r="51" spans="1:3">
      <c r="A51" s="232" t="s">
        <v>133</v>
      </c>
      <c r="B51" s="146">
        <v>6754690</v>
      </c>
      <c r="C51" s="146">
        <v>1800000</v>
      </c>
    </row>
    <row r="52" spans="1:3">
      <c r="A52" s="232" t="s">
        <v>134</v>
      </c>
      <c r="B52" s="146">
        <v>5000000</v>
      </c>
      <c r="C52" s="146"/>
    </row>
    <row r="53" spans="1:3">
      <c r="A53" s="232" t="s">
        <v>135</v>
      </c>
      <c r="B53" s="146">
        <v>-4242163</v>
      </c>
      <c r="C53" s="146">
        <v>-2035000</v>
      </c>
    </row>
    <row r="54" spans="1:3">
      <c r="A54" s="232" t="s">
        <v>136</v>
      </c>
      <c r="B54" s="146">
        <v>-5494690</v>
      </c>
      <c r="C54" s="146">
        <v>0</v>
      </c>
    </row>
    <row r="55" spans="1:3" hidden="1">
      <c r="A55" s="232" t="s">
        <v>137</v>
      </c>
      <c r="B55" s="146"/>
      <c r="C55" s="146"/>
    </row>
    <row r="56" spans="1:3">
      <c r="A56" s="232" t="s">
        <v>138</v>
      </c>
      <c r="B56" s="146"/>
      <c r="C56" s="146">
        <v>-608859</v>
      </c>
    </row>
    <row r="57" spans="1:3">
      <c r="A57" s="232" t="s">
        <v>177</v>
      </c>
      <c r="B57" s="146"/>
      <c r="C57" s="146"/>
    </row>
    <row r="58" spans="1:3" ht="16.5" customHeight="1">
      <c r="A58" s="233" t="s">
        <v>178</v>
      </c>
      <c r="B58" s="146"/>
      <c r="C58" s="146"/>
    </row>
    <row r="59" spans="1:3" hidden="1">
      <c r="A59" s="232" t="s">
        <v>184</v>
      </c>
      <c r="B59" s="146"/>
      <c r="C59" s="146"/>
    </row>
    <row r="60" spans="1:3" ht="31.5">
      <c r="A60" s="234" t="s">
        <v>139</v>
      </c>
      <c r="B60" s="147">
        <f>SUM(B51:B59)</f>
        <v>2017837</v>
      </c>
      <c r="C60" s="147">
        <f>SUM(C51:C59)</f>
        <v>-843859</v>
      </c>
    </row>
    <row r="61" spans="1:3" s="72" customFormat="1" ht="16.5" thickBot="1">
      <c r="A61" s="235" t="s">
        <v>140</v>
      </c>
      <c r="B61" s="236">
        <f>SUM(B60,B49,B38)</f>
        <v>-166994</v>
      </c>
      <c r="C61" s="236">
        <f>SUM(C60,C49,C38)</f>
        <v>-324151</v>
      </c>
    </row>
    <row r="62" spans="1:3" s="72" customFormat="1" ht="16.5" thickBot="1">
      <c r="A62" s="228" t="s">
        <v>141</v>
      </c>
      <c r="B62" s="229">
        <f>Ф1!D28</f>
        <v>223873</v>
      </c>
      <c r="C62" s="229">
        <v>454399</v>
      </c>
    </row>
    <row r="63" spans="1:3" ht="16.5" thickBot="1">
      <c r="A63" s="150" t="s">
        <v>142</v>
      </c>
      <c r="B63" s="151"/>
      <c r="C63" s="151"/>
    </row>
    <row r="64" spans="1:3" s="72" customFormat="1">
      <c r="A64" s="148" t="s">
        <v>143</v>
      </c>
      <c r="B64" s="149">
        <f>SUM(B61:B63)</f>
        <v>56879</v>
      </c>
      <c r="C64" s="149">
        <f>SUM(C61:C63)</f>
        <v>130248</v>
      </c>
    </row>
    <row r="65" spans="1:3">
      <c r="B65" s="50"/>
      <c r="C65" s="5"/>
    </row>
    <row r="66" spans="1:3">
      <c r="B66" s="50"/>
      <c r="C66" s="5"/>
    </row>
    <row r="67" spans="1:3">
      <c r="A67" s="126" t="str">
        <f>Ф2!A44</f>
        <v>Генеральный директор</v>
      </c>
      <c r="B67" s="152"/>
      <c r="C67" s="132" t="str">
        <f>Ф2!G44</f>
        <v>Татаров И.В.</v>
      </c>
    </row>
    <row r="68" spans="1:3" ht="12" customHeight="1">
      <c r="A68" s="130"/>
      <c r="C68" s="132"/>
    </row>
    <row r="69" spans="1:3" ht="9.75" customHeight="1">
      <c r="A69" s="130"/>
      <c r="C69" s="132"/>
    </row>
    <row r="70" spans="1:3" ht="18.75" customHeight="1">
      <c r="A70" s="126" t="s">
        <v>63</v>
      </c>
      <c r="B70" s="152"/>
      <c r="C70" s="132" t="str">
        <f>Ф1!D77</f>
        <v>Алексеевене Т.В.</v>
      </c>
    </row>
    <row r="71" spans="1:3">
      <c r="A71" s="153"/>
      <c r="B71" s="153"/>
      <c r="C71" s="154"/>
    </row>
    <row r="72" spans="1:3">
      <c r="A72" s="60" t="s">
        <v>65</v>
      </c>
      <c r="B72" s="60"/>
      <c r="C72" s="60"/>
    </row>
    <row r="73" spans="1:3">
      <c r="B73" s="50"/>
      <c r="C73" s="5"/>
    </row>
    <row r="74" spans="1:3">
      <c r="B74" s="50">
        <f>B62-Ф1!D28</f>
        <v>0</v>
      </c>
      <c r="C74" s="5"/>
    </row>
    <row r="75" spans="1:3">
      <c r="B75" s="50">
        <f>B64-Ф1!C28</f>
        <v>0</v>
      </c>
      <c r="C75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S21" sqref="S21"/>
    </sheetView>
  </sheetViews>
  <sheetFormatPr defaultRowHeight="12.75" outlineLevelRow="2" outlineLevelCol="1"/>
  <cols>
    <col min="1" max="1" width="51.5703125" style="155" customWidth="1"/>
    <col min="2" max="2" width="13.5703125" style="155" customWidth="1"/>
    <col min="3" max="3" width="0" style="155" hidden="1" customWidth="1" outlineLevel="1"/>
    <col min="4" max="4" width="13.140625" style="155" customWidth="1" collapsed="1"/>
    <col min="5" max="5" width="13.140625" style="155" customWidth="1"/>
    <col min="6" max="7" width="0" style="155" hidden="1" customWidth="1" outlineLevel="1"/>
    <col min="8" max="8" width="14" style="155" customWidth="1" collapsed="1"/>
    <col min="9" max="9" width="14.42578125" style="155" customWidth="1"/>
    <col min="10" max="10" width="15.7109375" style="155" customWidth="1"/>
    <col min="11" max="11" width="17.5703125" style="155" customWidth="1"/>
    <col min="12" max="12" width="6" style="155" customWidth="1"/>
    <col min="13" max="13" width="16.85546875" style="156" customWidth="1"/>
    <col min="14" max="16384" width="9.140625" style="157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1" customFormat="1" ht="15.7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</row>
    <row r="3" spans="1:13" s="161" customFormat="1" ht="15.75">
      <c r="A3" s="162" t="s">
        <v>144</v>
      </c>
      <c r="B3" s="163"/>
      <c r="C3" s="163"/>
      <c r="D3" s="163"/>
      <c r="E3" s="163"/>
      <c r="F3" s="159"/>
      <c r="G3" s="159"/>
      <c r="H3" s="159"/>
      <c r="I3" s="159"/>
      <c r="J3" s="159"/>
      <c r="K3" s="159"/>
      <c r="L3" s="159"/>
      <c r="M3" s="160"/>
    </row>
    <row r="4" spans="1:13" s="161" customFormat="1" ht="15.75">
      <c r="A4" s="162" t="str">
        <f>Ф2!A4</f>
        <v>за период, заканчивающийся 31 марта 2020 года</v>
      </c>
      <c r="B4" s="163"/>
      <c r="C4" s="163"/>
      <c r="D4" s="163"/>
      <c r="E4" s="164"/>
      <c r="F4" s="160"/>
      <c r="G4" s="160"/>
      <c r="H4" s="160"/>
      <c r="I4" s="160"/>
      <c r="J4" s="160"/>
      <c r="K4" s="160"/>
      <c r="L4" s="160"/>
      <c r="M4" s="160"/>
    </row>
    <row r="5" spans="1:13" s="161" customFormat="1" ht="15.75">
      <c r="A5" s="165" t="s">
        <v>2</v>
      </c>
      <c r="B5" s="166"/>
      <c r="C5" s="166"/>
      <c r="D5" s="166"/>
      <c r="E5" s="166"/>
      <c r="F5" s="167"/>
      <c r="G5" s="167"/>
      <c r="H5" s="167"/>
      <c r="I5" s="167"/>
      <c r="J5" s="167"/>
      <c r="K5" s="167"/>
      <c r="L5" s="160"/>
      <c r="M5" s="160"/>
    </row>
    <row r="6" spans="1:13" s="161" customFormat="1" ht="16.5" thickBot="1">
      <c r="A6" s="164"/>
      <c r="B6" s="164"/>
      <c r="C6" s="164"/>
      <c r="D6" s="164"/>
      <c r="E6" s="164"/>
      <c r="F6" s="160"/>
      <c r="G6" s="160"/>
      <c r="H6" s="160"/>
      <c r="I6" s="160"/>
      <c r="J6" s="160"/>
      <c r="K6" s="160"/>
      <c r="L6" s="160"/>
      <c r="M6" s="160"/>
    </row>
    <row r="7" spans="1:13" s="169" customFormat="1" ht="15.75" customHeight="1" thickBot="1">
      <c r="A7" s="269" t="s">
        <v>67</v>
      </c>
      <c r="B7" s="271" t="s">
        <v>145</v>
      </c>
      <c r="C7" s="271"/>
      <c r="D7" s="271"/>
      <c r="E7" s="271"/>
      <c r="F7" s="271"/>
      <c r="G7" s="271"/>
      <c r="H7" s="271"/>
      <c r="I7" s="271"/>
      <c r="J7" s="272" t="s">
        <v>34</v>
      </c>
      <c r="K7" s="274" t="s">
        <v>35</v>
      </c>
      <c r="L7" s="168"/>
      <c r="M7" s="51"/>
    </row>
    <row r="8" spans="1:13" s="169" customFormat="1" ht="99" customHeight="1" thickBot="1">
      <c r="A8" s="270"/>
      <c r="B8" s="170" t="s">
        <v>26</v>
      </c>
      <c r="C8" s="170" t="s">
        <v>27</v>
      </c>
      <c r="D8" s="170" t="s">
        <v>28</v>
      </c>
      <c r="E8" s="170" t="s">
        <v>29</v>
      </c>
      <c r="F8" s="170" t="s">
        <v>31</v>
      </c>
      <c r="G8" s="170" t="s">
        <v>146</v>
      </c>
      <c r="H8" s="171" t="s">
        <v>147</v>
      </c>
      <c r="I8" s="172" t="s">
        <v>148</v>
      </c>
      <c r="J8" s="273"/>
      <c r="K8" s="275"/>
      <c r="L8" s="168"/>
      <c r="M8" s="51"/>
    </row>
    <row r="9" spans="1:13" s="169" customFormat="1" ht="15.75">
      <c r="A9" s="201" t="str">
        <f>A54</f>
        <v>Сальдо на 31.12.19 г.</v>
      </c>
      <c r="B9" s="173">
        <v>16291512</v>
      </c>
      <c r="C9" s="173"/>
      <c r="D9" s="173">
        <v>277168</v>
      </c>
      <c r="E9" s="173">
        <f>E54</f>
        <v>18363469</v>
      </c>
      <c r="F9" s="173">
        <f t="shared" ref="F9:H9" si="0">F54</f>
        <v>0</v>
      </c>
      <c r="G9" s="173">
        <f t="shared" si="0"/>
        <v>0</v>
      </c>
      <c r="H9" s="173">
        <f t="shared" si="0"/>
        <v>22292808</v>
      </c>
      <c r="I9" s="174">
        <f>SUM(B9:H9)</f>
        <v>57224957</v>
      </c>
      <c r="J9" s="173"/>
      <c r="K9" s="202">
        <f t="shared" ref="K9:K30" si="1">I9+J9</f>
        <v>57224957</v>
      </c>
      <c r="L9" s="168"/>
      <c r="M9" s="51">
        <f>K9-Ф1!D44</f>
        <v>0</v>
      </c>
    </row>
    <row r="10" spans="1:13" s="169" customFormat="1" ht="15.75">
      <c r="A10" s="203" t="s">
        <v>149</v>
      </c>
      <c r="B10" s="175"/>
      <c r="C10" s="175"/>
      <c r="D10" s="175"/>
      <c r="E10" s="175"/>
      <c r="F10" s="175"/>
      <c r="G10" s="175"/>
      <c r="H10" s="175"/>
      <c r="I10" s="176">
        <f t="shared" ref="I10:I30" si="2">SUM(B10:H10)</f>
        <v>0</v>
      </c>
      <c r="J10" s="175"/>
      <c r="K10" s="204">
        <f t="shared" si="1"/>
        <v>0</v>
      </c>
      <c r="L10" s="168"/>
      <c r="M10" s="51"/>
    </row>
    <row r="11" spans="1:13" s="169" customFormat="1" ht="15.75">
      <c r="A11" s="203" t="s">
        <v>150</v>
      </c>
      <c r="B11" s="175"/>
      <c r="C11" s="175"/>
      <c r="D11" s="175"/>
      <c r="E11" s="175"/>
      <c r="F11" s="175"/>
      <c r="G11" s="175"/>
      <c r="H11" s="175"/>
      <c r="I11" s="176">
        <f t="shared" si="2"/>
        <v>0</v>
      </c>
      <c r="J11" s="175"/>
      <c r="K11" s="204">
        <f t="shared" si="1"/>
        <v>0</v>
      </c>
      <c r="L11" s="168"/>
      <c r="M11" s="51"/>
    </row>
    <row r="12" spans="1:13" s="169" customFormat="1" ht="15.75" hidden="1" outlineLevel="1">
      <c r="A12" s="203" t="s">
        <v>151</v>
      </c>
      <c r="B12" s="175"/>
      <c r="C12" s="175"/>
      <c r="D12" s="175"/>
      <c r="E12" s="175"/>
      <c r="F12" s="175"/>
      <c r="G12" s="175"/>
      <c r="H12" s="175"/>
      <c r="I12" s="176">
        <f t="shared" si="2"/>
        <v>0</v>
      </c>
      <c r="J12" s="175"/>
      <c r="K12" s="204">
        <f t="shared" si="1"/>
        <v>0</v>
      </c>
      <c r="L12" s="168"/>
      <c r="M12" s="51"/>
    </row>
    <row r="13" spans="1:13" s="169" customFormat="1" ht="15.75" hidden="1" outlineLevel="2">
      <c r="A13" s="203" t="s">
        <v>152</v>
      </c>
      <c r="B13" s="175"/>
      <c r="C13" s="175"/>
      <c r="D13" s="175"/>
      <c r="E13" s="175"/>
      <c r="F13" s="175"/>
      <c r="G13" s="175"/>
      <c r="H13" s="175"/>
      <c r="I13" s="176">
        <f t="shared" si="2"/>
        <v>0</v>
      </c>
      <c r="J13" s="175"/>
      <c r="K13" s="204">
        <f t="shared" si="1"/>
        <v>0</v>
      </c>
      <c r="L13" s="168"/>
      <c r="M13" s="51"/>
    </row>
    <row r="14" spans="1:13" s="169" customFormat="1" ht="31.5" hidden="1" outlineLevel="1" collapsed="1">
      <c r="A14" s="203" t="s">
        <v>153</v>
      </c>
      <c r="B14" s="175"/>
      <c r="C14" s="175"/>
      <c r="D14" s="175"/>
      <c r="E14" s="175"/>
      <c r="F14" s="175"/>
      <c r="G14" s="175"/>
      <c r="H14" s="175"/>
      <c r="I14" s="176">
        <f t="shared" si="2"/>
        <v>0</v>
      </c>
      <c r="J14" s="175"/>
      <c r="K14" s="204">
        <f t="shared" si="1"/>
        <v>0</v>
      </c>
      <c r="L14" s="168"/>
      <c r="M14" s="51"/>
    </row>
    <row r="15" spans="1:13" s="169" customFormat="1" ht="15.75" hidden="1" outlineLevel="1">
      <c r="A15" s="203" t="s">
        <v>154</v>
      </c>
      <c r="B15" s="175"/>
      <c r="C15" s="175"/>
      <c r="D15" s="175"/>
      <c r="E15" s="175"/>
      <c r="F15" s="175"/>
      <c r="G15" s="175"/>
      <c r="H15" s="175"/>
      <c r="I15" s="176">
        <f t="shared" si="2"/>
        <v>0</v>
      </c>
      <c r="J15" s="175"/>
      <c r="K15" s="204">
        <f t="shared" si="1"/>
        <v>0</v>
      </c>
      <c r="L15" s="168"/>
      <c r="M15" s="51"/>
    </row>
    <row r="16" spans="1:13" s="169" customFormat="1" ht="15.75" hidden="1" outlineLevel="1">
      <c r="A16" s="203" t="s">
        <v>155</v>
      </c>
      <c r="B16" s="175"/>
      <c r="C16" s="175"/>
      <c r="D16" s="175"/>
      <c r="E16" s="175"/>
      <c r="F16" s="175"/>
      <c r="G16" s="175"/>
      <c r="H16" s="175"/>
      <c r="I16" s="176">
        <f t="shared" si="2"/>
        <v>0</v>
      </c>
      <c r="J16" s="175"/>
      <c r="K16" s="204">
        <f t="shared" si="1"/>
        <v>0</v>
      </c>
      <c r="L16" s="168"/>
      <c r="M16" s="51"/>
    </row>
    <row r="17" spans="1:13" s="169" customFormat="1" ht="15.75" hidden="1" outlineLevel="1">
      <c r="A17" s="203" t="s">
        <v>156</v>
      </c>
      <c r="B17" s="175"/>
      <c r="C17" s="175"/>
      <c r="D17" s="175"/>
      <c r="E17" s="175"/>
      <c r="F17" s="175"/>
      <c r="G17" s="175"/>
      <c r="H17" s="175"/>
      <c r="I17" s="176">
        <f t="shared" si="2"/>
        <v>0</v>
      </c>
      <c r="J17" s="175"/>
      <c r="K17" s="204">
        <f t="shared" si="1"/>
        <v>0</v>
      </c>
      <c r="L17" s="168"/>
      <c r="M17" s="51"/>
    </row>
    <row r="18" spans="1:13" s="169" customFormat="1" ht="15.75" collapsed="1">
      <c r="A18" s="203" t="s">
        <v>157</v>
      </c>
      <c r="B18" s="175"/>
      <c r="C18" s="175"/>
      <c r="D18" s="175"/>
      <c r="E18" s="175"/>
      <c r="F18" s="175"/>
      <c r="G18" s="175"/>
      <c r="H18" s="175"/>
      <c r="I18" s="176">
        <f t="shared" si="2"/>
        <v>0</v>
      </c>
      <c r="J18" s="175"/>
      <c r="K18" s="204">
        <f t="shared" si="1"/>
        <v>0</v>
      </c>
      <c r="L18" s="168"/>
      <c r="M18" s="51"/>
    </row>
    <row r="19" spans="1:13" s="169" customFormat="1" ht="31.5">
      <c r="A19" s="203" t="s">
        <v>158</v>
      </c>
      <c r="B19" s="175"/>
      <c r="C19" s="175"/>
      <c r="D19" s="175"/>
      <c r="E19" s="175">
        <v>-316060</v>
      </c>
      <c r="F19" s="175"/>
      <c r="G19" s="175"/>
      <c r="H19" s="175">
        <f>E19*-1</f>
        <v>316060</v>
      </c>
      <c r="I19" s="176">
        <f t="shared" si="2"/>
        <v>0</v>
      </c>
      <c r="J19" s="175"/>
      <c r="K19" s="204">
        <f t="shared" si="1"/>
        <v>0</v>
      </c>
      <c r="L19" s="168"/>
      <c r="M19" s="51"/>
    </row>
    <row r="20" spans="1:13" s="169" customFormat="1" ht="31.5" hidden="1" outlineLevel="1">
      <c r="A20" s="203" t="s">
        <v>159</v>
      </c>
      <c r="B20" s="175"/>
      <c r="C20" s="175"/>
      <c r="D20" s="175"/>
      <c r="E20" s="175"/>
      <c r="F20" s="175"/>
      <c r="G20" s="175"/>
      <c r="H20" s="175"/>
      <c r="I20" s="176">
        <f t="shared" si="2"/>
        <v>0</v>
      </c>
      <c r="J20" s="175"/>
      <c r="K20" s="204">
        <f t="shared" si="1"/>
        <v>0</v>
      </c>
      <c r="L20" s="168"/>
      <c r="M20" s="51"/>
    </row>
    <row r="21" spans="1:13" s="169" customFormat="1" ht="31.5" outlineLevel="1">
      <c r="A21" s="203" t="s">
        <v>206</v>
      </c>
      <c r="B21" s="175"/>
      <c r="C21" s="175"/>
      <c r="D21" s="175"/>
      <c r="E21" s="175"/>
      <c r="F21" s="175"/>
      <c r="G21" s="175"/>
      <c r="H21" s="175">
        <v>-467498</v>
      </c>
      <c r="I21" s="176">
        <f t="shared" si="2"/>
        <v>-467498</v>
      </c>
      <c r="J21" s="175"/>
      <c r="K21" s="204">
        <f t="shared" si="1"/>
        <v>-467498</v>
      </c>
      <c r="L21" s="168"/>
      <c r="M21" s="51"/>
    </row>
    <row r="22" spans="1:13" s="169" customFormat="1" ht="15.75" hidden="1" customHeight="1" outlineLevel="1">
      <c r="A22" s="203" t="s">
        <v>160</v>
      </c>
      <c r="B22" s="175"/>
      <c r="C22" s="175"/>
      <c r="D22" s="175"/>
      <c r="E22" s="175"/>
      <c r="F22" s="175"/>
      <c r="G22" s="175"/>
      <c r="H22" s="175"/>
      <c r="I22" s="176">
        <f t="shared" si="2"/>
        <v>0</v>
      </c>
      <c r="J22" s="175"/>
      <c r="K22" s="204">
        <f t="shared" si="1"/>
        <v>0</v>
      </c>
      <c r="L22" s="168"/>
      <c r="M22" s="51"/>
    </row>
    <row r="23" spans="1:13" s="169" customFormat="1" ht="15.75" hidden="1" outlineLevel="1">
      <c r="A23" s="203" t="s">
        <v>161</v>
      </c>
      <c r="B23" s="175"/>
      <c r="C23" s="175"/>
      <c r="D23" s="175"/>
      <c r="E23" s="175"/>
      <c r="F23" s="175"/>
      <c r="G23" s="175"/>
      <c r="H23" s="175"/>
      <c r="I23" s="176">
        <f t="shared" si="2"/>
        <v>0</v>
      </c>
      <c r="J23" s="175"/>
      <c r="K23" s="204">
        <f t="shared" si="1"/>
        <v>0</v>
      </c>
      <c r="L23" s="168"/>
      <c r="M23" s="51"/>
    </row>
    <row r="24" spans="1:13" s="169" customFormat="1" ht="15.75" hidden="1">
      <c r="A24" s="203" t="s">
        <v>162</v>
      </c>
      <c r="B24" s="175"/>
      <c r="C24" s="175"/>
      <c r="D24" s="175"/>
      <c r="E24" s="175"/>
      <c r="F24" s="175"/>
      <c r="G24" s="175"/>
      <c r="H24" s="175"/>
      <c r="I24" s="176">
        <f t="shared" si="2"/>
        <v>0</v>
      </c>
      <c r="J24" s="175"/>
      <c r="K24" s="204">
        <f t="shared" si="1"/>
        <v>0</v>
      </c>
      <c r="L24" s="168"/>
      <c r="M24" s="51"/>
    </row>
    <row r="25" spans="1:13" s="169" customFormat="1" ht="16.5" hidden="1" customHeight="1" outlineLevel="1">
      <c r="A25" s="203" t="s">
        <v>163</v>
      </c>
      <c r="B25" s="175"/>
      <c r="C25" s="175"/>
      <c r="D25" s="175"/>
      <c r="E25" s="175"/>
      <c r="F25" s="175"/>
      <c r="G25" s="175"/>
      <c r="H25" s="175"/>
      <c r="I25" s="176">
        <f t="shared" si="2"/>
        <v>0</v>
      </c>
      <c r="J25" s="175"/>
      <c r="K25" s="204">
        <f t="shared" si="1"/>
        <v>0</v>
      </c>
      <c r="L25" s="168"/>
      <c r="M25" s="51"/>
    </row>
    <row r="26" spans="1:13" s="169" customFormat="1" ht="15.75" hidden="1" customHeight="1" outlineLevel="1">
      <c r="A26" s="203" t="s">
        <v>164</v>
      </c>
      <c r="B26" s="175"/>
      <c r="C26" s="175"/>
      <c r="D26" s="175"/>
      <c r="E26" s="175"/>
      <c r="F26" s="175"/>
      <c r="G26" s="175"/>
      <c r="H26" s="175"/>
      <c r="I26" s="176">
        <f t="shared" si="2"/>
        <v>0</v>
      </c>
      <c r="J26" s="175"/>
      <c r="K26" s="204">
        <f t="shared" si="1"/>
        <v>0</v>
      </c>
      <c r="L26" s="168"/>
      <c r="M26" s="51"/>
    </row>
    <row r="27" spans="1:13" s="169" customFormat="1" ht="15.75" collapsed="1">
      <c r="A27" s="203" t="s">
        <v>165</v>
      </c>
      <c r="B27" s="175"/>
      <c r="C27" s="175"/>
      <c r="D27" s="175"/>
      <c r="E27" s="175"/>
      <c r="F27" s="175"/>
      <c r="G27" s="175"/>
      <c r="H27" s="175"/>
      <c r="I27" s="176">
        <f t="shared" si="2"/>
        <v>0</v>
      </c>
      <c r="J27" s="175"/>
      <c r="K27" s="204">
        <f t="shared" si="1"/>
        <v>0</v>
      </c>
      <c r="L27" s="168"/>
      <c r="M27" s="51"/>
    </row>
    <row r="28" spans="1:13" s="169" customFormat="1" ht="15.75" outlineLevel="1">
      <c r="A28" s="203" t="s">
        <v>186</v>
      </c>
      <c r="B28" s="175"/>
      <c r="C28" s="175"/>
      <c r="D28" s="175"/>
      <c r="E28" s="175"/>
      <c r="F28" s="175"/>
      <c r="G28" s="175"/>
      <c r="H28" s="175"/>
      <c r="I28" s="176">
        <f t="shared" si="2"/>
        <v>0</v>
      </c>
      <c r="J28" s="175"/>
      <c r="K28" s="204">
        <f t="shared" si="1"/>
        <v>0</v>
      </c>
      <c r="L28" s="168"/>
      <c r="M28" s="51"/>
    </row>
    <row r="29" spans="1:13" s="169" customFormat="1" ht="15.75">
      <c r="A29" s="203" t="s">
        <v>166</v>
      </c>
      <c r="B29" s="175"/>
      <c r="C29" s="175"/>
      <c r="D29" s="175"/>
      <c r="E29" s="175"/>
      <c r="F29" s="175"/>
      <c r="G29" s="175"/>
      <c r="H29" s="175">
        <f>Ф2!E35</f>
        <v>1629063</v>
      </c>
      <c r="I29" s="176">
        <f t="shared" si="2"/>
        <v>1629063</v>
      </c>
      <c r="J29" s="175"/>
      <c r="K29" s="204">
        <f t="shared" si="1"/>
        <v>1629063</v>
      </c>
      <c r="L29" s="168"/>
      <c r="M29" s="51"/>
    </row>
    <row r="30" spans="1:13" s="169" customFormat="1" ht="15.75" hidden="1">
      <c r="A30" s="203" t="s">
        <v>167</v>
      </c>
      <c r="B30" s="175"/>
      <c r="C30" s="175"/>
      <c r="D30" s="175"/>
      <c r="E30" s="175"/>
      <c r="F30" s="175"/>
      <c r="G30" s="175"/>
      <c r="H30" s="175"/>
      <c r="I30" s="176">
        <f t="shared" si="2"/>
        <v>0</v>
      </c>
      <c r="J30" s="175"/>
      <c r="K30" s="204">
        <f t="shared" si="1"/>
        <v>0</v>
      </c>
      <c r="L30" s="168"/>
      <c r="M30" s="51"/>
    </row>
    <row r="31" spans="1:13" s="169" customFormat="1" ht="16.5" thickBot="1">
      <c r="A31" s="249" t="s">
        <v>208</v>
      </c>
      <c r="B31" s="177">
        <f>SUM(B9:B30)</f>
        <v>16291512</v>
      </c>
      <c r="C31" s="177">
        <f>SUM(C9:C30)</f>
        <v>0</v>
      </c>
      <c r="D31" s="177">
        <f t="shared" ref="D31:K31" si="3">SUM(D9:D30)</f>
        <v>277168</v>
      </c>
      <c r="E31" s="177">
        <f t="shared" si="3"/>
        <v>18047409</v>
      </c>
      <c r="F31" s="177">
        <f t="shared" si="3"/>
        <v>0</v>
      </c>
      <c r="G31" s="177">
        <f t="shared" si="3"/>
        <v>0</v>
      </c>
      <c r="H31" s="177">
        <f t="shared" si="3"/>
        <v>23770433</v>
      </c>
      <c r="I31" s="178">
        <f t="shared" si="3"/>
        <v>58386522</v>
      </c>
      <c r="J31" s="178">
        <f t="shared" si="3"/>
        <v>0</v>
      </c>
      <c r="K31" s="205">
        <f t="shared" si="3"/>
        <v>58386522</v>
      </c>
      <c r="L31" s="179"/>
      <c r="M31" s="51">
        <f>K31-Ф1!C44</f>
        <v>0</v>
      </c>
    </row>
    <row r="32" spans="1:13" s="169" customFormat="1" ht="16.5" thickBot="1">
      <c r="A32" s="201" t="s">
        <v>188</v>
      </c>
      <c r="B32" s="173">
        <v>16291512</v>
      </c>
      <c r="C32" s="173"/>
      <c r="D32" s="173">
        <v>277168</v>
      </c>
      <c r="E32" s="173">
        <v>19310757</v>
      </c>
      <c r="F32" s="173"/>
      <c r="G32" s="173"/>
      <c r="H32" s="209">
        <v>20308992</v>
      </c>
      <c r="I32" s="180">
        <f>SUM(B32:H32)</f>
        <v>56188429</v>
      </c>
      <c r="J32" s="181"/>
      <c r="K32" s="206">
        <f t="shared" ref="K32:K53" si="4">I32+J32</f>
        <v>56188429</v>
      </c>
      <c r="L32" s="168"/>
      <c r="M32" s="51"/>
    </row>
    <row r="33" spans="1:13" s="169" customFormat="1" ht="15.75">
      <c r="A33" s="203" t="s">
        <v>149</v>
      </c>
      <c r="B33" s="175"/>
      <c r="C33" s="175"/>
      <c r="D33" s="175"/>
      <c r="E33" s="175"/>
      <c r="F33" s="175"/>
      <c r="G33" s="175"/>
      <c r="H33" s="175"/>
      <c r="I33" s="176">
        <f t="shared" ref="I33:I53" si="5">SUM(B33:H33)</f>
        <v>0</v>
      </c>
      <c r="J33" s="175"/>
      <c r="K33" s="204">
        <f t="shared" si="4"/>
        <v>0</v>
      </c>
      <c r="L33" s="179"/>
      <c r="M33" s="51"/>
    </row>
    <row r="34" spans="1:13" s="169" customFormat="1" ht="31.5" hidden="1">
      <c r="A34" s="203" t="s">
        <v>168</v>
      </c>
      <c r="B34" s="175"/>
      <c r="C34" s="175"/>
      <c r="D34" s="175"/>
      <c r="E34" s="175"/>
      <c r="F34" s="175"/>
      <c r="G34" s="175"/>
      <c r="H34" s="175"/>
      <c r="I34" s="176">
        <f t="shared" si="5"/>
        <v>0</v>
      </c>
      <c r="J34" s="175"/>
      <c r="K34" s="204">
        <f t="shared" si="4"/>
        <v>0</v>
      </c>
      <c r="L34" s="168"/>
      <c r="M34" s="51"/>
    </row>
    <row r="35" spans="1:13" s="169" customFormat="1" ht="15.75" hidden="1">
      <c r="A35" s="203" t="s">
        <v>152</v>
      </c>
      <c r="B35" s="175"/>
      <c r="C35" s="175"/>
      <c r="D35" s="175"/>
      <c r="E35" s="175"/>
      <c r="F35" s="175"/>
      <c r="G35" s="175"/>
      <c r="H35" s="175"/>
      <c r="I35" s="176">
        <f t="shared" si="5"/>
        <v>0</v>
      </c>
      <c r="J35" s="175"/>
      <c r="K35" s="204">
        <f t="shared" si="4"/>
        <v>0</v>
      </c>
      <c r="L35" s="168"/>
      <c r="M35" s="51"/>
    </row>
    <row r="36" spans="1:13" s="169" customFormat="1" ht="15.75" hidden="1" customHeight="1">
      <c r="A36" s="203" t="s">
        <v>154</v>
      </c>
      <c r="B36" s="175"/>
      <c r="C36" s="175"/>
      <c r="D36" s="175"/>
      <c r="E36" s="175"/>
      <c r="F36" s="175"/>
      <c r="G36" s="175"/>
      <c r="H36" s="175"/>
      <c r="I36" s="176">
        <f t="shared" si="5"/>
        <v>0</v>
      </c>
      <c r="J36" s="175"/>
      <c r="K36" s="204">
        <f t="shared" si="4"/>
        <v>0</v>
      </c>
      <c r="L36" s="168"/>
      <c r="M36" s="51"/>
    </row>
    <row r="37" spans="1:13" s="169" customFormat="1" ht="15.75" hidden="1" customHeight="1">
      <c r="A37" s="203" t="s">
        <v>155</v>
      </c>
      <c r="B37" s="175"/>
      <c r="C37" s="175"/>
      <c r="D37" s="175"/>
      <c r="E37" s="175"/>
      <c r="F37" s="175"/>
      <c r="G37" s="175"/>
      <c r="H37" s="175"/>
      <c r="I37" s="176">
        <f t="shared" si="5"/>
        <v>0</v>
      </c>
      <c r="J37" s="175"/>
      <c r="K37" s="204">
        <f t="shared" si="4"/>
        <v>0</v>
      </c>
      <c r="L37" s="168"/>
      <c r="M37" s="51"/>
    </row>
    <row r="38" spans="1:13" s="169" customFormat="1" ht="15.75" hidden="1" customHeight="1">
      <c r="A38" s="203" t="s">
        <v>156</v>
      </c>
      <c r="B38" s="175"/>
      <c r="C38" s="175"/>
      <c r="D38" s="175"/>
      <c r="E38" s="175"/>
      <c r="F38" s="175"/>
      <c r="G38" s="175"/>
      <c r="H38" s="175"/>
      <c r="I38" s="176">
        <f t="shared" si="5"/>
        <v>0</v>
      </c>
      <c r="J38" s="175"/>
      <c r="K38" s="204">
        <f t="shared" si="4"/>
        <v>0</v>
      </c>
      <c r="L38" s="168"/>
      <c r="M38" s="51"/>
    </row>
    <row r="39" spans="1:13" s="169" customFormat="1" ht="33" hidden="1" customHeight="1">
      <c r="A39" s="203" t="s">
        <v>153</v>
      </c>
      <c r="B39" s="175"/>
      <c r="C39" s="175"/>
      <c r="D39" s="175"/>
      <c r="E39" s="175"/>
      <c r="F39" s="175"/>
      <c r="G39" s="175"/>
      <c r="H39" s="175"/>
      <c r="I39" s="176">
        <f t="shared" si="5"/>
        <v>0</v>
      </c>
      <c r="J39" s="175"/>
      <c r="K39" s="204">
        <f t="shared" si="4"/>
        <v>0</v>
      </c>
      <c r="L39" s="168"/>
      <c r="M39" s="51"/>
    </row>
    <row r="40" spans="1:13" s="169" customFormat="1" ht="33.75" customHeight="1">
      <c r="A40" s="203" t="s">
        <v>158</v>
      </c>
      <c r="B40" s="175"/>
      <c r="C40" s="175"/>
      <c r="D40" s="175"/>
      <c r="E40" s="175">
        <v>-947288</v>
      </c>
      <c r="F40" s="175"/>
      <c r="G40" s="175"/>
      <c r="H40" s="175">
        <f>E40*-1</f>
        <v>947288</v>
      </c>
      <c r="I40" s="176">
        <f t="shared" si="5"/>
        <v>0</v>
      </c>
      <c r="J40" s="175"/>
      <c r="K40" s="204">
        <f t="shared" si="4"/>
        <v>0</v>
      </c>
      <c r="L40" s="168"/>
      <c r="M40" s="51"/>
    </row>
    <row r="41" spans="1:13" s="169" customFormat="1" ht="15.75" hidden="1" customHeight="1">
      <c r="A41" s="203" t="s">
        <v>169</v>
      </c>
      <c r="B41" s="175"/>
      <c r="C41" s="175"/>
      <c r="D41" s="175"/>
      <c r="E41" s="175"/>
      <c r="F41" s="175"/>
      <c r="G41" s="175"/>
      <c r="H41" s="175"/>
      <c r="I41" s="176">
        <f t="shared" si="5"/>
        <v>0</v>
      </c>
      <c r="J41" s="175"/>
      <c r="K41" s="204">
        <f t="shared" si="4"/>
        <v>0</v>
      </c>
      <c r="L41" s="168"/>
      <c r="M41" s="51"/>
    </row>
    <row r="42" spans="1:13" s="169" customFormat="1" ht="31.5" hidden="1">
      <c r="A42" s="203" t="s">
        <v>159</v>
      </c>
      <c r="B42" s="175"/>
      <c r="C42" s="175"/>
      <c r="D42" s="175"/>
      <c r="E42" s="175"/>
      <c r="F42" s="175"/>
      <c r="G42" s="175"/>
      <c r="H42" s="175"/>
      <c r="I42" s="176">
        <f t="shared" si="5"/>
        <v>0</v>
      </c>
      <c r="J42" s="175"/>
      <c r="K42" s="204">
        <f t="shared" si="4"/>
        <v>0</v>
      </c>
      <c r="L42" s="168"/>
      <c r="M42" s="51"/>
    </row>
    <row r="43" spans="1:13" s="169" customFormat="1" ht="31.5" hidden="1">
      <c r="A43" s="203" t="s">
        <v>170</v>
      </c>
      <c r="B43" s="175"/>
      <c r="C43" s="175"/>
      <c r="D43" s="175"/>
      <c r="E43" s="175"/>
      <c r="F43" s="175"/>
      <c r="G43" s="175"/>
      <c r="H43" s="175"/>
      <c r="I43" s="176">
        <f t="shared" si="5"/>
        <v>0</v>
      </c>
      <c r="J43" s="175"/>
      <c r="K43" s="204">
        <f t="shared" si="4"/>
        <v>0</v>
      </c>
      <c r="L43" s="168"/>
      <c r="M43" s="51"/>
    </row>
    <row r="44" spans="1:13" s="169" customFormat="1" ht="15.75" hidden="1" customHeight="1">
      <c r="A44" s="203" t="s">
        <v>160</v>
      </c>
      <c r="B44" s="175"/>
      <c r="C44" s="175"/>
      <c r="D44" s="175"/>
      <c r="E44" s="175"/>
      <c r="F44" s="175"/>
      <c r="G44" s="175"/>
      <c r="H44" s="175"/>
      <c r="I44" s="176">
        <f t="shared" si="5"/>
        <v>0</v>
      </c>
      <c r="J44" s="175"/>
      <c r="K44" s="204">
        <f t="shared" si="4"/>
        <v>0</v>
      </c>
      <c r="L44" s="168"/>
      <c r="M44" s="51"/>
    </row>
    <row r="45" spans="1:13" s="169" customFormat="1" ht="15.75" hidden="1">
      <c r="A45" s="203" t="s">
        <v>161</v>
      </c>
      <c r="B45" s="175"/>
      <c r="C45" s="175"/>
      <c r="D45" s="175"/>
      <c r="E45" s="175"/>
      <c r="F45" s="175"/>
      <c r="G45" s="175"/>
      <c r="H45" s="175"/>
      <c r="I45" s="176">
        <f t="shared" si="5"/>
        <v>0</v>
      </c>
      <c r="J45" s="175"/>
      <c r="K45" s="204">
        <f t="shared" si="4"/>
        <v>0</v>
      </c>
      <c r="L45" s="168"/>
      <c r="M45" s="51"/>
    </row>
    <row r="46" spans="1:13" s="169" customFormat="1" ht="15.75" hidden="1">
      <c r="A46" s="203" t="s">
        <v>162</v>
      </c>
      <c r="B46" s="175"/>
      <c r="C46" s="175"/>
      <c r="D46" s="175"/>
      <c r="E46" s="175"/>
      <c r="F46" s="175"/>
      <c r="G46" s="175"/>
      <c r="H46" s="175"/>
      <c r="I46" s="176">
        <f t="shared" si="5"/>
        <v>0</v>
      </c>
      <c r="J46" s="175"/>
      <c r="K46" s="204">
        <f t="shared" si="4"/>
        <v>0</v>
      </c>
      <c r="L46" s="168"/>
      <c r="M46" s="51"/>
    </row>
    <row r="47" spans="1:13" s="169" customFormat="1" ht="15.75" hidden="1" customHeight="1">
      <c r="A47" s="207" t="s">
        <v>171</v>
      </c>
      <c r="B47" s="175"/>
      <c r="C47" s="175"/>
      <c r="D47" s="175"/>
      <c r="E47" s="175"/>
      <c r="F47" s="175"/>
      <c r="G47" s="175"/>
      <c r="H47" s="175"/>
      <c r="I47" s="176">
        <f t="shared" si="5"/>
        <v>0</v>
      </c>
      <c r="J47" s="175"/>
      <c r="K47" s="204">
        <f t="shared" si="4"/>
        <v>0</v>
      </c>
      <c r="L47" s="168"/>
      <c r="M47" s="51"/>
    </row>
    <row r="48" spans="1:13" s="169" customFormat="1" ht="15.75" hidden="1">
      <c r="A48" s="203" t="s">
        <v>172</v>
      </c>
      <c r="B48" s="175"/>
      <c r="C48" s="175"/>
      <c r="D48" s="175"/>
      <c r="E48" s="175"/>
      <c r="F48" s="175"/>
      <c r="G48" s="175"/>
      <c r="H48" s="175"/>
      <c r="I48" s="176">
        <f t="shared" si="5"/>
        <v>0</v>
      </c>
      <c r="J48" s="175"/>
      <c r="K48" s="204">
        <f t="shared" si="4"/>
        <v>0</v>
      </c>
      <c r="L48" s="168"/>
      <c r="M48" s="51"/>
    </row>
    <row r="49" spans="1:13" s="169" customFormat="1" ht="31.5">
      <c r="A49" s="203" t="s">
        <v>206</v>
      </c>
      <c r="B49" s="175"/>
      <c r="C49" s="175"/>
      <c r="D49" s="175"/>
      <c r="E49" s="175"/>
      <c r="F49" s="175"/>
      <c r="G49" s="175"/>
      <c r="H49" s="175">
        <v>-498527</v>
      </c>
      <c r="I49" s="176">
        <f t="shared" si="5"/>
        <v>-498527</v>
      </c>
      <c r="J49" s="175"/>
      <c r="K49" s="204">
        <f t="shared" si="4"/>
        <v>-498527</v>
      </c>
      <c r="L49" s="168"/>
      <c r="M49" s="51"/>
    </row>
    <row r="50" spans="1:13" s="169" customFormat="1" ht="15.75">
      <c r="A50" s="203" t="s">
        <v>165</v>
      </c>
      <c r="B50" s="175"/>
      <c r="C50" s="175"/>
      <c r="D50" s="175"/>
      <c r="E50" s="175"/>
      <c r="F50" s="175"/>
      <c r="G50" s="175"/>
      <c r="H50" s="175">
        <v>-874579</v>
      </c>
      <c r="I50" s="176">
        <f t="shared" si="5"/>
        <v>-874579</v>
      </c>
      <c r="J50" s="175"/>
      <c r="K50" s="204">
        <f t="shared" si="4"/>
        <v>-874579</v>
      </c>
      <c r="L50" s="168"/>
      <c r="M50" s="51"/>
    </row>
    <row r="51" spans="1:13" s="169" customFormat="1" ht="15.75">
      <c r="A51" s="203" t="s">
        <v>186</v>
      </c>
      <c r="B51" s="175"/>
      <c r="C51" s="175"/>
      <c r="D51" s="175"/>
      <c r="E51" s="175"/>
      <c r="F51" s="175"/>
      <c r="G51" s="175"/>
      <c r="H51" s="175"/>
      <c r="I51" s="176">
        <f t="shared" si="5"/>
        <v>0</v>
      </c>
      <c r="J51" s="175"/>
      <c r="K51" s="204">
        <f t="shared" si="4"/>
        <v>0</v>
      </c>
      <c r="L51" s="168"/>
      <c r="M51" s="51"/>
    </row>
    <row r="52" spans="1:13" s="169" customFormat="1" ht="15.75">
      <c r="A52" s="203" t="str">
        <f>A29</f>
        <v>Прибыль (убыток) за период</v>
      </c>
      <c r="B52" s="175"/>
      <c r="C52" s="175"/>
      <c r="D52" s="175"/>
      <c r="E52" s="175"/>
      <c r="F52" s="175"/>
      <c r="G52" s="175"/>
      <c r="H52" s="175">
        <v>2409634</v>
      </c>
      <c r="I52" s="176">
        <f t="shared" si="5"/>
        <v>2409634</v>
      </c>
      <c r="J52" s="175"/>
      <c r="K52" s="204">
        <f t="shared" si="4"/>
        <v>2409634</v>
      </c>
      <c r="L52" s="168"/>
      <c r="M52" s="51"/>
    </row>
    <row r="53" spans="1:13" s="169" customFormat="1" ht="15.75" hidden="1">
      <c r="A53" s="203" t="s">
        <v>167</v>
      </c>
      <c r="B53" s="175"/>
      <c r="C53" s="175"/>
      <c r="D53" s="175"/>
      <c r="E53" s="175"/>
      <c r="F53" s="175"/>
      <c r="G53" s="175"/>
      <c r="H53" s="175"/>
      <c r="I53" s="176">
        <f t="shared" si="5"/>
        <v>0</v>
      </c>
      <c r="J53" s="175"/>
      <c r="K53" s="204">
        <f t="shared" si="4"/>
        <v>0</v>
      </c>
      <c r="L53" s="168"/>
      <c r="M53" s="51"/>
    </row>
    <row r="54" spans="1:13" s="184" customFormat="1" ht="16.5" thickBot="1">
      <c r="A54" s="208" t="s">
        <v>207</v>
      </c>
      <c r="B54" s="209">
        <f>SUM(B32:B53)</f>
        <v>16291512</v>
      </c>
      <c r="C54" s="209"/>
      <c r="D54" s="209">
        <f t="shared" ref="D54:K54" si="6">SUM(D32:D53)</f>
        <v>277168</v>
      </c>
      <c r="E54" s="209">
        <f t="shared" si="6"/>
        <v>18363469</v>
      </c>
      <c r="F54" s="209">
        <f t="shared" si="6"/>
        <v>0</v>
      </c>
      <c r="G54" s="209">
        <f t="shared" si="6"/>
        <v>0</v>
      </c>
      <c r="H54" s="209">
        <f t="shared" si="6"/>
        <v>22292808</v>
      </c>
      <c r="I54" s="209">
        <f t="shared" si="6"/>
        <v>57224957</v>
      </c>
      <c r="J54" s="209">
        <f t="shared" si="6"/>
        <v>0</v>
      </c>
      <c r="K54" s="210">
        <f t="shared" si="6"/>
        <v>57224957</v>
      </c>
      <c r="L54" s="182"/>
      <c r="M54" s="183"/>
    </row>
    <row r="55" spans="1:13" s="184" customFormat="1" ht="15.75" hidden="1">
      <c r="A55" s="185"/>
      <c r="B55" s="186">
        <f t="shared" ref="B55:K55" si="7">B54-B9</f>
        <v>0</v>
      </c>
      <c r="C55" s="186">
        <f t="shared" si="7"/>
        <v>0</v>
      </c>
      <c r="D55" s="186">
        <f t="shared" si="7"/>
        <v>0</v>
      </c>
      <c r="E55" s="186">
        <f t="shared" si="7"/>
        <v>0</v>
      </c>
      <c r="F55" s="186">
        <f t="shared" si="7"/>
        <v>0</v>
      </c>
      <c r="G55" s="186">
        <f t="shared" si="7"/>
        <v>0</v>
      </c>
      <c r="H55" s="186">
        <f t="shared" si="7"/>
        <v>0</v>
      </c>
      <c r="I55" s="186">
        <f t="shared" si="7"/>
        <v>0</v>
      </c>
      <c r="J55" s="186">
        <f t="shared" si="7"/>
        <v>0</v>
      </c>
      <c r="K55" s="186">
        <f t="shared" si="7"/>
        <v>0</v>
      </c>
      <c r="L55" s="182"/>
      <c r="M55" s="183"/>
    </row>
    <row r="56" spans="1:13" s="184" customFormat="1" ht="15.75">
      <c r="A56" s="185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2"/>
      <c r="M56" s="183"/>
    </row>
    <row r="57" spans="1:13" s="184" customFormat="1" ht="15.75" hidden="1">
      <c r="A57" s="153"/>
      <c r="B57" s="153"/>
      <c r="D57" s="187"/>
      <c r="E57" s="162"/>
      <c r="F57" s="188"/>
      <c r="G57" s="188"/>
      <c r="H57" s="189"/>
      <c r="I57" s="190"/>
      <c r="J57" s="191"/>
      <c r="K57" s="192"/>
      <c r="L57" s="168"/>
      <c r="M57" s="183"/>
    </row>
    <row r="58" spans="1:13" s="184" customFormat="1" ht="15.75" customHeight="1">
      <c r="A58" s="267" t="str">
        <f>Ф3!A67</f>
        <v>Генеральный директор</v>
      </c>
      <c r="B58" s="267"/>
      <c r="C58" s="267"/>
      <c r="D58" s="267"/>
      <c r="E58" s="7"/>
      <c r="F58" s="10"/>
      <c r="G58" s="10"/>
      <c r="H58" s="193" t="s">
        <v>173</v>
      </c>
      <c r="I58" s="10" t="str">
        <f>Ф3!C67</f>
        <v>Татаров И.В.</v>
      </c>
      <c r="J58" s="189"/>
      <c r="K58" s="168"/>
      <c r="L58" s="182"/>
      <c r="M58" s="183"/>
    </row>
    <row r="59" spans="1:13" s="184" customFormat="1" ht="15.75">
      <c r="A59" s="126"/>
      <c r="B59" s="126"/>
      <c r="C59" s="126"/>
      <c r="D59" s="194"/>
      <c r="E59" s="162"/>
      <c r="F59" s="193"/>
      <c r="G59" s="193"/>
      <c r="H59" s="193"/>
      <c r="I59" s="193"/>
      <c r="J59" s="195"/>
      <c r="K59" s="195"/>
      <c r="L59" s="182"/>
      <c r="M59" s="183"/>
    </row>
    <row r="60" spans="1:13" s="184" customFormat="1" ht="15.75">
      <c r="A60" s="130"/>
      <c r="B60" s="130"/>
      <c r="C60" s="133"/>
      <c r="D60" s="194"/>
      <c r="E60" s="193"/>
      <c r="F60" s="193"/>
      <c r="G60" s="193"/>
      <c r="H60" s="193"/>
      <c r="I60" s="193"/>
      <c r="J60" s="196"/>
      <c r="K60" s="195"/>
      <c r="L60" s="182"/>
      <c r="M60" s="183"/>
    </row>
    <row r="61" spans="1:13" ht="15.75" customHeight="1">
      <c r="A61" s="267" t="s">
        <v>63</v>
      </c>
      <c r="B61" s="267"/>
      <c r="C61" s="267"/>
      <c r="D61" s="197"/>
      <c r="E61" s="10"/>
      <c r="F61" s="10"/>
      <c r="G61" s="10"/>
      <c r="H61" s="10" t="s">
        <v>173</v>
      </c>
      <c r="I61" s="10" t="s">
        <v>64</v>
      </c>
    </row>
    <row r="62" spans="1:13" ht="15.75">
      <c r="A62" s="130"/>
      <c r="B62" s="130"/>
      <c r="C62" s="130"/>
      <c r="D62" s="198"/>
    </row>
    <row r="63" spans="1:13">
      <c r="A63" s="60" t="s">
        <v>65</v>
      </c>
      <c r="B63" s="60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Ф4!Заголовки_для_печати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2020-05-27T06:27:41Z</cp:lastPrinted>
  <dcterms:created xsi:type="dcterms:W3CDTF">2015-11-19T03:34:18Z</dcterms:created>
  <dcterms:modified xsi:type="dcterms:W3CDTF">2020-05-27T06:55:34Z</dcterms:modified>
</cp:coreProperties>
</file>