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2\"/>
    </mc:Choice>
  </mc:AlternateContent>
  <xr:revisionPtr revIDLastSave="0" documentId="13_ncr:1_{C02331FF-558A-47AE-B9E9-CE4B1C3B8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3" l="1"/>
  <c r="C74" i="3"/>
  <c r="C71" i="3"/>
  <c r="A71" i="3"/>
  <c r="C67" i="3"/>
  <c r="B67" i="3"/>
  <c r="C64" i="3"/>
  <c r="B64" i="3"/>
  <c r="C52" i="3"/>
  <c r="B52" i="3"/>
  <c r="C34" i="3"/>
  <c r="C23" i="3"/>
  <c r="B23" i="3"/>
  <c r="C20" i="3"/>
  <c r="B20" i="3"/>
  <c r="C18" i="3"/>
  <c r="C12" i="3"/>
  <c r="C24" i="3" s="1"/>
  <c r="C37" i="3" s="1"/>
  <c r="C40" i="3" s="1"/>
  <c r="C65" i="3" s="1"/>
  <c r="C68" i="3" s="1"/>
  <c r="B12" i="3"/>
  <c r="C9" i="3"/>
  <c r="B9" i="3"/>
  <c r="B24" i="3" s="1"/>
  <c r="B37" i="3" s="1"/>
  <c r="B40" i="3" s="1"/>
  <c r="B65" i="3" s="1"/>
  <c r="B68" i="3" s="1"/>
  <c r="B79" i="3" s="1"/>
  <c r="A5" i="3"/>
  <c r="A4" i="3"/>
  <c r="A1" i="3"/>
  <c r="E21" i="2"/>
  <c r="G35" i="2"/>
  <c r="G21" i="2"/>
  <c r="C41" i="1"/>
  <c r="H40" i="4" l="1"/>
  <c r="F29" i="2" l="1"/>
  <c r="F31" i="2" s="1"/>
  <c r="F35" i="2" s="1"/>
  <c r="F19" i="2"/>
  <c r="G14" i="2"/>
  <c r="G19" i="2" s="1"/>
  <c r="G29" i="2" s="1"/>
  <c r="G31" i="2" s="1"/>
  <c r="F14" i="2"/>
  <c r="E14" i="2"/>
  <c r="E19" i="2" s="1"/>
  <c r="E29" i="2" s="1"/>
  <c r="E31" i="2" s="1"/>
  <c r="E35" i="2" s="1"/>
  <c r="D69" i="1"/>
  <c r="C69" i="1"/>
  <c r="D56" i="1"/>
  <c r="C56" i="1"/>
  <c r="D41" i="1"/>
  <c r="D42" i="1" s="1"/>
  <c r="D44" i="1" s="1"/>
  <c r="C42" i="1"/>
  <c r="C44" i="1" s="1"/>
  <c r="D33" i="1"/>
  <c r="C33" i="1"/>
  <c r="D29" i="1"/>
  <c r="C29" i="1"/>
  <c r="D18" i="1"/>
  <c r="D31" i="1" s="1"/>
  <c r="C18" i="1"/>
  <c r="D71" i="1" l="1"/>
  <c r="C71" i="1"/>
  <c r="C31" i="1"/>
  <c r="H54" i="4" l="1"/>
  <c r="G60" i="1" l="1"/>
  <c r="G61" i="1"/>
  <c r="G62" i="1"/>
  <c r="G63" i="1"/>
  <c r="G64" i="1"/>
  <c r="G65" i="1"/>
  <c r="G66" i="1"/>
  <c r="G67" i="1"/>
  <c r="G59" i="1"/>
  <c r="G21" i="1"/>
  <c r="G22" i="1"/>
  <c r="G23" i="1"/>
  <c r="G24" i="1"/>
  <c r="G25" i="1"/>
  <c r="G26" i="1"/>
  <c r="G27" i="1"/>
  <c r="G20" i="1"/>
  <c r="I52" i="4" l="1"/>
  <c r="H19" i="4" l="1"/>
  <c r="I19" i="4" s="1"/>
  <c r="K19" i="4" s="1"/>
  <c r="D88" i="1" l="1"/>
  <c r="C88" i="1"/>
  <c r="D89" i="1" l="1"/>
  <c r="D87" i="1" l="1"/>
  <c r="I51" i="4"/>
  <c r="K51" i="4" s="1"/>
  <c r="D90" i="1" l="1"/>
  <c r="D91" i="1" s="1"/>
  <c r="D92" i="1" s="1"/>
  <c r="G54" i="2" l="1"/>
  <c r="I41" i="4" l="1"/>
  <c r="K41" i="4" s="1"/>
  <c r="I42" i="4"/>
  <c r="K42" i="4" s="1"/>
  <c r="I43" i="4"/>
  <c r="K43" i="4" s="1"/>
  <c r="I44" i="4"/>
  <c r="K44" i="4" s="1"/>
  <c r="I45" i="4"/>
  <c r="K45" i="4" s="1"/>
  <c r="I46" i="4"/>
  <c r="K46" i="4" s="1"/>
  <c r="I47" i="4"/>
  <c r="K47" i="4" s="1"/>
  <c r="I48" i="4"/>
  <c r="K48" i="4" s="1"/>
  <c r="I49" i="4"/>
  <c r="K49" i="4" s="1"/>
  <c r="I50" i="4"/>
  <c r="C89" i="1"/>
  <c r="C90" i="1"/>
  <c r="A1" i="2"/>
  <c r="H14" i="2"/>
  <c r="H19" i="2" s="1"/>
  <c r="H29" i="2" s="1"/>
  <c r="H31" i="2" s="1"/>
  <c r="H35" i="2" s="1"/>
  <c r="A44" i="2"/>
  <c r="A58" i="4" s="1"/>
  <c r="G44" i="2"/>
  <c r="I58" i="4" s="1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31" i="4" l="1"/>
  <c r="G31" i="4"/>
  <c r="I9" i="4"/>
  <c r="K50" i="4"/>
  <c r="C87" i="1"/>
  <c r="C91" i="1" s="1"/>
  <c r="C92" i="1" s="1"/>
  <c r="E31" i="4" l="1"/>
  <c r="G55" i="4"/>
  <c r="F55" i="4"/>
  <c r="E55" i="4"/>
  <c r="H29" i="4"/>
  <c r="E50" i="2" s="1"/>
  <c r="E54" i="2"/>
  <c r="D82" i="1"/>
  <c r="K52" i="4" l="1"/>
  <c r="I29" i="4"/>
  <c r="I31" i="4" s="1"/>
  <c r="K29" i="4" l="1"/>
  <c r="K32" i="4"/>
  <c r="K54" i="4" s="1"/>
  <c r="I54" i="4" l="1"/>
  <c r="H31" i="4" l="1"/>
  <c r="H55" i="4"/>
  <c r="C82" i="1" l="1"/>
  <c r="K9" i="4"/>
  <c r="K31" i="4" s="1"/>
  <c r="I55" i="4"/>
  <c r="K55" i="4" l="1"/>
</calcChain>
</file>

<file path=xl/sharedStrings.xml><?xml version="1.0" encoding="utf-8"?>
<sst xmlns="http://schemas.openxmlformats.org/spreadsheetml/2006/main" count="263" uniqueCount="221">
  <si>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</si>
  <si>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</si>
  <si>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</si>
  <si>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</si>
  <si>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</si>
  <si>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</si>
  <si>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</si>
  <si>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</si>
  <si>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</si>
  <si>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</si>
  <si>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</si>
  <si>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</si>
  <si>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</si>
  <si>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</si>
  <si>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</si>
  <si>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</si>
  <si>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</si>
  <si>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</si>
  <si>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</si>
  <si>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</si>
  <si>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</si>
  <si>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</si>
  <si>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</si>
  <si>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</si>
  <si>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</si>
  <si>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</si>
  <si>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</si>
  <si>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</si>
  <si>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</si>
  <si>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</si>
  <si>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</si>
  <si>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</si>
  <si>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</si>
  <si>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</si>
  <si>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</si>
  <si>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</si>
  <si>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</si>
  <si>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</si>
  <si>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</si>
  <si>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</si>
  <si>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</si>
  <si>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</si>
  <si>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</si>
  <si>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</si>
  <si>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</si>
  <si>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</si>
  <si>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</si>
  <si>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</si>
  <si>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</si>
  <si>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</si>
  <si>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</si>
  <si>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</si>
  <si>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</si>
  <si>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</si>
  <si>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</si>
  <si>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</si>
  <si>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</si>
  <si>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</si>
  <si>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</si>
  <si>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</si>
  <si>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</si>
  <si>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</si>
  <si>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</si>
  <si>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</si>
  <si>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</si>
  <si>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</si>
  <si>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</si>
  <si>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</si>
  <si>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</si>
  <si>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</si>
  <si>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</si>
  <si>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</si>
  <si>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</si>
  <si>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</si>
  <si>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</si>
  <si>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</si>
  <si>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</si>
  <si>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</si>
  <si>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</si>
  <si>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</si>
  <si>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</si>
  <si>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</si>
  <si>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</si>
  <si>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</si>
  <si>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</si>
  <si>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</si>
  <si>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</si>
  <si>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</si>
  <si>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</si>
  <si>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</si>
  <si>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</si>
  <si>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</si>
  <si>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</si>
  <si>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</si>
  <si>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</si>
  <si>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</si>
  <si>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</si>
  <si>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</si>
  <si>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</si>
  <si>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</si>
  <si>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</si>
  <si>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</si>
  <si>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</si>
  <si>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</si>
  <si>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</si>
  <si>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</si>
  <si>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</si>
  <si>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</si>
  <si>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</si>
  <si>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</si>
  <si>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</si>
  <si>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</si>
  <si>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</si>
  <si>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</si>
  <si>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</si>
  <si>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</si>
  <si>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</si>
  <si>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</si>
  <si>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</si>
  <si>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</si>
  <si>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</si>
  <si>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</si>
  <si>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</si>
  <si>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</si>
  <si>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</si>
  <si>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</si>
  <si>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</si>
  <si>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</si>
  <si>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</si>
  <si>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</si>
  <si>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</si>
  <si>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</si>
  <si>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</si>
  <si>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</si>
  <si>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</si>
  <si>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</si>
  <si>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</si>
  <si>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</si>
  <si>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</si>
  <si>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</si>
  <si>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</si>
  <si>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</si>
  <si>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</si>
  <si>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</si>
  <si>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</si>
  <si>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</si>
  <si>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</si>
  <si>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</si>
  <si>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</si>
  <si>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</si>
  <si>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</si>
  <si>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</si>
  <si>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</si>
  <si>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</si>
  <si>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</si>
  <si>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</si>
  <si>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</si>
  <si>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</si>
  <si>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</si>
  <si>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</si>
  <si>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</si>
  <si>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</si>
  <si>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</si>
  <si>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</si>
  <si>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</si>
  <si>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</si>
  <si>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</si>
  <si>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</si>
  <si>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</si>
  <si>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</si>
  <si>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</si>
  <si>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</si>
  <si>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</si>
  <si>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</si>
  <si>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</si>
  <si>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</si>
  <si>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</si>
  <si>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</si>
  <si>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</si>
  <si>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</si>
  <si>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</si>
  <si>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</si>
  <si>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</si>
  <si>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</si>
  <si>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</si>
  <si>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</si>
  <si>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</si>
  <si>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</si>
  <si>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</si>
  <si>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</si>
  <si>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</si>
  <si>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</si>
  <si>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</si>
  <si>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</si>
  <si>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</si>
  <si>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</si>
  <si>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</si>
  <si>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</si>
  <si>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</si>
  <si>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</si>
  <si>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</si>
  <si>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</si>
  <si>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</si>
  <si>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</si>
  <si>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</si>
  <si>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</si>
  <si>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</si>
  <si>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</si>
  <si>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Перфилов О.В.</t>
  </si>
  <si>
    <t>Прочий совокупный доход\(убыток) за период</t>
  </si>
  <si>
    <t>Погашение фыинансовой помощи</t>
  </si>
  <si>
    <t xml:space="preserve">по состоянию на 31 декабря 2022 года     </t>
  </si>
  <si>
    <t xml:space="preserve"> 2022 г.</t>
  </si>
  <si>
    <t xml:space="preserve"> 2021 г.</t>
  </si>
  <si>
    <t>за период, заканчивающийся 31 декабря 2022 года</t>
  </si>
  <si>
    <t>2022 год</t>
  </si>
  <si>
    <t>2021 год</t>
  </si>
  <si>
    <t>Убыток от обесценения основных средств</t>
  </si>
  <si>
    <t>Сальдо на 31.12.22 г.</t>
  </si>
  <si>
    <t xml:space="preserve">Обязательства по фин гарантии </t>
  </si>
  <si>
    <t>Прочий совокупный доход (убыток)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</si>
</sst>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8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59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6" fontId="35" fillId="0" borderId="0" applyFont="0" applyBorder="0">
      <alignment horizontal="right"/>
    </xf>
    <xf numFmtId="250" fontId="35" fillId="0" borderId="0" applyFont="0" applyBorder="0">
      <alignment horizontal="right"/>
    </xf>
    <xf numFmtId="168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70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61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62">
      <protection locked="0"/>
    </xf>
    <xf numFmtId="0" fontId="59" fillId="0" borderId="0">
      <alignment vertical="center"/>
    </xf>
    <xf numFmtId="0" fontId="60" fillId="28" borderId="62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63">
      <alignment horizontal="center"/>
    </xf>
    <xf numFmtId="231" fontId="66" fillId="0" borderId="0" applyFill="0" applyBorder="0" applyAlignment="0"/>
    <xf numFmtId="177" fontId="66" fillId="0" borderId="0" applyFill="0" applyBorder="0" applyAlignment="0"/>
    <xf numFmtId="229" fontId="66" fillId="0" borderId="0" applyFill="0" applyBorder="0" applyAlignment="0"/>
    <xf numFmtId="207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67" fillId="33" borderId="64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65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66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67">
      <alignment horizontal="left"/>
    </xf>
    <xf numFmtId="177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8">
      <alignment vertical="center"/>
    </xf>
    <xf numFmtId="38" fontId="4" fillId="0" borderId="68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3" fontId="79" fillId="0" borderId="0" applyAlignment="0" applyProtection="0"/>
    <xf numFmtId="164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3" fontId="84" fillId="0" borderId="0" applyAlignment="0"/>
    <xf numFmtId="164" fontId="84" fillId="36" borderId="0" applyAlignment="0"/>
    <xf numFmtId="223" fontId="84" fillId="36" borderId="0" applyAlignment="0"/>
    <xf numFmtId="0" fontId="85" fillId="0" borderId="69" applyNumberFormat="0" applyAlignment="0" applyProtection="0">
      <alignment horizontal="left" vertical="center"/>
    </xf>
    <xf numFmtId="0" fontId="85" fillId="0" borderId="70">
      <alignment horizontal="left" vertical="center"/>
    </xf>
    <xf numFmtId="14" fontId="86" fillId="37" borderId="71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2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58" applyNumberFormat="0" applyFont="0" applyAlignment="0">
      <protection locked="0"/>
    </xf>
    <xf numFmtId="9" fontId="84" fillId="41" borderId="58" applyAlignment="0" applyProtection="0"/>
    <xf numFmtId="10" fontId="82" fillId="41" borderId="58" applyNumberFormat="0" applyBorder="0" applyAlignment="0" applyProtection="0"/>
    <xf numFmtId="239" fontId="35" fillId="40" borderId="58" applyNumberFormat="0" applyFont="0" applyAlignment="0">
      <protection locked="0"/>
    </xf>
    <xf numFmtId="239" fontId="35" fillId="40" borderId="58" applyNumberFormat="0" applyFont="0" applyAlignment="0">
      <protection locked="0"/>
    </xf>
    <xf numFmtId="239" fontId="35" fillId="40" borderId="58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8">
      <protection locked="0"/>
    </xf>
    <xf numFmtId="228" fontId="103" fillId="42" borderId="58">
      <alignment horizontal="left"/>
      <protection locked="0"/>
    </xf>
    <xf numFmtId="274" fontId="103" fillId="42" borderId="58">
      <protection locked="0"/>
    </xf>
    <xf numFmtId="0" fontId="103" fillId="42" borderId="58">
      <alignment horizontal="center"/>
      <protection locked="0"/>
    </xf>
    <xf numFmtId="275" fontId="35" fillId="0" borderId="73" applyFont="0" applyFill="0" applyBorder="0" applyAlignment="0" applyProtection="0"/>
    <xf numFmtId="275" fontId="35" fillId="0" borderId="73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74"/>
    <xf numFmtId="244" fontId="54" fillId="0" borderId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106" fillId="0" borderId="75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58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3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76" applyNumberFormat="0" applyFill="0" applyBorder="0" applyAlignment="0" applyProtection="0"/>
    <xf numFmtId="0" fontId="113" fillId="0" borderId="0"/>
    <xf numFmtId="0" fontId="114" fillId="33" borderId="77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5" fontId="118" fillId="0" borderId="78" applyBorder="0">
      <alignment horizontal="right"/>
      <protection locked="0"/>
    </xf>
    <xf numFmtId="3" fontId="119" fillId="0" borderId="73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9" applyFill="0" applyBorder="0" applyProtection="0">
      <alignment horizontal="left" vertical="top"/>
    </xf>
    <xf numFmtId="0" fontId="69" fillId="0" borderId="80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81" applyNumberFormat="0" applyFont="0" applyFill="0" applyAlignment="0" applyProtection="0"/>
    <xf numFmtId="0" fontId="104" fillId="0" borderId="82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4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7" applyNumberFormat="0" applyAlignment="0" applyProtection="0"/>
    <xf numFmtId="0" fontId="132" fillId="48" borderId="64" applyNumberFormat="0" applyAlignment="0" applyProtection="0"/>
    <xf numFmtId="223" fontId="27" fillId="0" borderId="58" applyAlignment="0">
      <alignment horizontal="left" vertical="center"/>
    </xf>
    <xf numFmtId="223" fontId="27" fillId="0" borderId="58" applyAlignment="0">
      <alignment horizontal="left" vertical="center"/>
    </xf>
    <xf numFmtId="0" fontId="133" fillId="0" borderId="83" applyNumberFormat="0" applyFill="0" applyAlignment="0" applyProtection="0"/>
    <xf numFmtId="0" fontId="134" fillId="0" borderId="84" applyNumberFormat="0" applyFill="0" applyAlignment="0" applyProtection="0"/>
    <xf numFmtId="0" fontId="135" fillId="0" borderId="85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6" applyNumberFormat="0" applyFill="0" applyAlignment="0" applyProtection="0"/>
    <xf numFmtId="0" fontId="35" fillId="0" borderId="0"/>
    <xf numFmtId="0" fontId="137" fillId="34" borderId="65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7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8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74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9" applyNumberFormat="0">
      <alignment horizontal="right" wrapText="1"/>
    </xf>
    <xf numFmtId="0" fontId="36" fillId="40" borderId="69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58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49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200" fontId="17" fillId="0" borderId="6" xfId="1478" applyNumberFormat="1" applyFont="1" applyBorder="1" applyAlignment="1">
      <alignment horizontal="center"/>
    </xf>
    <xf numFmtId="200" fontId="17" fillId="0" borderId="7" xfId="1478" applyNumberFormat="1" applyFont="1" applyBorder="1" applyAlignment="1">
      <alignment horizontal="center"/>
    </xf>
    <xf numFmtId="200" fontId="22" fillId="0" borderId="0" xfId="1478" applyNumberFormat="1" applyFont="1"/>
    <xf numFmtId="200" fontId="17" fillId="0" borderId="9" xfId="1478" applyNumberFormat="1" applyFont="1" applyBorder="1" applyAlignment="1">
      <alignment horizontal="left" vertical="top"/>
    </xf>
    <xf numFmtId="200" fontId="17" fillId="0" borderId="10" xfId="1478" applyNumberFormat="1" applyFont="1" applyBorder="1" applyAlignment="1">
      <alignment horizontal="center" vertical="top"/>
    </xf>
    <xf numFmtId="49" fontId="16" fillId="0" borderId="12" xfId="1478" applyNumberFormat="1" applyFont="1" applyBorder="1" applyAlignment="1">
      <alignment horizontal="left" wrapText="1" indent="2"/>
    </xf>
    <xf numFmtId="200" fontId="17" fillId="0" borderId="12" xfId="1478" applyNumberFormat="1" applyFont="1" applyBorder="1" applyAlignment="1">
      <alignment horizontal="left" indent="2"/>
    </xf>
    <xf numFmtId="200" fontId="21" fillId="0" borderId="0" xfId="1478" applyNumberFormat="1" applyFont="1"/>
    <xf numFmtId="200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200" fontId="17" fillId="0" borderId="6" xfId="1478" applyNumberFormat="1" applyFont="1" applyBorder="1" applyAlignment="1">
      <alignment horizontal="left"/>
    </xf>
    <xf numFmtId="200" fontId="16" fillId="0" borderId="16" xfId="1478" applyNumberFormat="1" applyFont="1" applyBorder="1" applyAlignment="1">
      <alignment horizontal="left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7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49" fontId="21" fillId="0" borderId="8" xfId="1478" applyNumberFormat="1" applyFont="1" applyBorder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0" xfId="1478" applyFont="1" applyBorder="1" applyAlignment="1">
      <alignment horizontal="center" vertical="center"/>
    </xf>
    <xf numFmtId="200" fontId="21" fillId="0" borderId="10" xfId="1478" applyNumberFormat="1" applyFont="1" applyBorder="1" applyAlignment="1">
      <alignment horizontal="right" wrapText="1"/>
    </xf>
    <xf numFmtId="200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00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3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vertical="center" wrapText="1"/>
    </xf>
    <xf numFmtId="200" fontId="21" fillId="0" borderId="13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 applyAlignment="1">
      <alignment horizontal="center" vertical="center"/>
    </xf>
    <xf numFmtId="200" fontId="21" fillId="0" borderId="13" xfId="1478" applyNumberFormat="1" applyFont="1" applyBorder="1"/>
    <xf numFmtId="200" fontId="21" fillId="0" borderId="1" xfId="1478" applyNumberFormat="1" applyFont="1" applyBorder="1" applyAlignment="1">
      <alignment wrapText="1"/>
    </xf>
    <xf numFmtId="200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0" fontId="21" fillId="0" borderId="19" xfId="1478" applyFont="1" applyBorder="1" applyAlignment="1">
      <alignment horizontal="center" vertical="center" wrapText="1"/>
    </xf>
    <xf numFmtId="200" fontId="21" fillId="0" borderId="19" xfId="1478" applyNumberFormat="1" applyFont="1" applyBorder="1" applyAlignment="1">
      <alignment horizontal="right" wrapText="1"/>
    </xf>
    <xf numFmtId="200" fontId="21" fillId="0" borderId="20" xfId="1478" applyNumberFormat="1" applyFont="1" applyBorder="1" applyAlignment="1">
      <alignment horizontal="right" wrapText="1"/>
    </xf>
    <xf numFmtId="0" fontId="2" fillId="0" borderId="10" xfId="1478" applyFont="1" applyBorder="1" applyAlignment="1">
      <alignment horizontal="center" vertical="center" wrapText="1"/>
    </xf>
    <xf numFmtId="200" fontId="2" fillId="0" borderId="10" xfId="1478" applyNumberFormat="1" applyFont="1" applyBorder="1" applyAlignment="1">
      <alignment horizontal="right" wrapText="1"/>
    </xf>
    <xf numFmtId="200" fontId="2" fillId="0" borderId="11" xfId="1478" applyNumberFormat="1" applyFont="1" applyBorder="1" applyAlignment="1">
      <alignment horizontal="right" wrapText="1"/>
    </xf>
    <xf numFmtId="200" fontId="2" fillId="0" borderId="21" xfId="1478" applyNumberFormat="1" applyFont="1" applyBorder="1" applyAlignment="1">
      <alignment horizontal="right" wrapText="1"/>
    </xf>
    <xf numFmtId="200" fontId="2" fillId="0" borderId="22" xfId="1478" applyNumberFormat="1" applyFont="1" applyBorder="1" applyAlignment="1">
      <alignment horizontal="right" wrapText="1"/>
    </xf>
    <xf numFmtId="0" fontId="2" fillId="0" borderId="19" xfId="1478" applyFont="1" applyBorder="1" applyAlignment="1">
      <alignment horizontal="center" vertical="center" wrapText="1"/>
    </xf>
    <xf numFmtId="200" fontId="2" fillId="0" borderId="19" xfId="1478" applyNumberFormat="1" applyFont="1" applyBorder="1" applyAlignment="1">
      <alignment horizontal="right" wrapText="1"/>
    </xf>
    <xf numFmtId="200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200" fontId="2" fillId="0" borderId="0" xfId="1478" applyNumberFormat="1" applyFont="1" applyAlignment="1">
      <alignment horizontal="right" wrapText="1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7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Alignment="1">
      <alignment horizontal="center" vertical="center" wrapText="1"/>
    </xf>
    <xf numFmtId="200" fontId="21" fillId="0" borderId="0" xfId="1478" applyNumberFormat="1" applyFont="1" applyAlignment="1">
      <alignment horizontal="left" wrapText="1"/>
    </xf>
    <xf numFmtId="200" fontId="21" fillId="0" borderId="17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0" fontId="21" fillId="0" borderId="6" xfId="1478" applyFont="1" applyBorder="1" applyAlignment="1">
      <alignment horizontal="left" wrapText="1"/>
    </xf>
    <xf numFmtId="0" fontId="2" fillId="0" borderId="24" xfId="1478" applyFont="1" applyBorder="1" applyAlignment="1">
      <alignment horizontal="left" wrapText="1"/>
    </xf>
    <xf numFmtId="0" fontId="2" fillId="0" borderId="17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9" xfId="1478" applyNumberFormat="1" applyFont="1" applyBorder="1" applyAlignment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200" fontId="17" fillId="0" borderId="10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9" xfId="1478" applyNumberFormat="1" applyFont="1" applyBorder="1"/>
    <xf numFmtId="200" fontId="17" fillId="0" borderId="15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23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Border="1"/>
    <xf numFmtId="200" fontId="17" fillId="0" borderId="34" xfId="1478" applyNumberFormat="1" applyFont="1" applyBorder="1"/>
    <xf numFmtId="0" fontId="16" fillId="0" borderId="35" xfId="1478" applyFont="1" applyBorder="1" applyAlignment="1">
      <alignment wrapText="1"/>
    </xf>
    <xf numFmtId="200" fontId="17" fillId="0" borderId="36" xfId="1478" applyNumberFormat="1" applyFont="1" applyBorder="1"/>
    <xf numFmtId="200" fontId="17" fillId="0" borderId="38" xfId="1478" applyNumberFormat="1" applyFont="1" applyBorder="1"/>
    <xf numFmtId="200" fontId="17" fillId="0" borderId="40" xfId="1478" applyNumberFormat="1" applyFont="1" applyBorder="1"/>
    <xf numFmtId="0" fontId="16" fillId="0" borderId="35" xfId="1478" applyFont="1" applyBorder="1" applyAlignment="1">
      <alignment horizontal="left" vertical="center"/>
    </xf>
    <xf numFmtId="200" fontId="17" fillId="0" borderId="41" xfId="1478" applyNumberFormat="1" applyFont="1" applyBorder="1"/>
    <xf numFmtId="200" fontId="17" fillId="0" borderId="42" xfId="1478" applyNumberFormat="1" applyFont="1" applyBorder="1"/>
    <xf numFmtId="200" fontId="2" fillId="0" borderId="26" xfId="1478" applyNumberFormat="1" applyFont="1" applyBorder="1"/>
    <xf numFmtId="200" fontId="17" fillId="0" borderId="27" xfId="1478" applyNumberFormat="1" applyFont="1" applyBorder="1" applyAlignment="1">
      <alignment horizontal="center"/>
    </xf>
    <xf numFmtId="200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200" fontId="17" fillId="0" borderId="35" xfId="1478" applyNumberFormat="1" applyFont="1" applyBorder="1" applyAlignment="1">
      <alignment horizontal="left" wrapText="1" indent="1"/>
    </xf>
    <xf numFmtId="200" fontId="17" fillId="0" borderId="35" xfId="1478" applyNumberFormat="1" applyFont="1" applyBorder="1" applyAlignment="1">
      <alignment horizontal="left" indent="2"/>
    </xf>
    <xf numFmtId="200" fontId="17" fillId="0" borderId="35" xfId="1478" applyNumberFormat="1" applyFont="1" applyBorder="1" applyAlignment="1">
      <alignment horizontal="left"/>
    </xf>
    <xf numFmtId="49" fontId="16" fillId="0" borderId="37" xfId="1478" applyNumberFormat="1" applyFont="1" applyBorder="1" applyAlignment="1">
      <alignment horizontal="left" wrapText="1" indent="2"/>
    </xf>
    <xf numFmtId="200" fontId="17" fillId="0" borderId="45" xfId="1478" applyNumberFormat="1" applyFont="1" applyBorder="1" applyAlignment="1">
      <alignment horizontal="left"/>
    </xf>
    <xf numFmtId="0" fontId="21" fillId="0" borderId="49" xfId="1478" applyFont="1" applyBorder="1" applyAlignment="1">
      <alignment horizontal="left" wrapText="1"/>
    </xf>
    <xf numFmtId="0" fontId="21" fillId="0" borderId="51" xfId="1478" applyFont="1" applyBorder="1" applyAlignment="1">
      <alignment horizontal="left" wrapText="1"/>
    </xf>
    <xf numFmtId="0" fontId="2" fillId="0" borderId="35" xfId="1478" applyFont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3" xfId="1478" applyFont="1" applyBorder="1" applyAlignment="1">
      <alignment wrapText="1"/>
    </xf>
    <xf numFmtId="0" fontId="21" fillId="0" borderId="54" xfId="1478" applyFont="1" applyBorder="1" applyAlignment="1">
      <alignment horizontal="center" vertical="top"/>
    </xf>
    <xf numFmtId="200" fontId="2" fillId="0" borderId="52" xfId="1478" applyNumberFormat="1" applyFont="1" applyBorder="1" applyAlignment="1">
      <alignment horizontal="right"/>
    </xf>
    <xf numFmtId="200" fontId="21" fillId="0" borderId="36" xfId="1478" applyNumberFormat="1" applyFont="1" applyBorder="1" applyAlignment="1">
      <alignment horizontal="left" wrapText="1"/>
    </xf>
    <xf numFmtId="0" fontId="21" fillId="0" borderId="56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3" xfId="1478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53" xfId="1478" applyNumberFormat="1" applyFont="1" applyBorder="1"/>
    <xf numFmtId="200" fontId="21" fillId="12" borderId="1" xfId="1478" applyNumberFormat="1" applyFont="1" applyFill="1" applyBorder="1" applyAlignment="1">
      <alignment horizontal="right" wrapText="1"/>
    </xf>
    <xf numFmtId="200" fontId="16" fillId="12" borderId="1" xfId="1478" applyNumberFormat="1" applyFont="1" applyFill="1" applyBorder="1"/>
    <xf numFmtId="200" fontId="17" fillId="12" borderId="19" xfId="1478" applyNumberFormat="1" applyFont="1" applyFill="1" applyBorder="1"/>
    <xf numFmtId="200" fontId="17" fillId="12" borderId="57" xfId="1478" applyNumberFormat="1" applyFont="1" applyFill="1" applyBorder="1"/>
    <xf numFmtId="200" fontId="16" fillId="12" borderId="10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200" fontId="2" fillId="0" borderId="1" xfId="1478" applyNumberFormat="1" applyFont="1" applyBorder="1" applyAlignment="1">
      <alignment horizontal="left" wrapText="1"/>
    </xf>
    <xf numFmtId="200" fontId="2" fillId="12" borderId="1" xfId="1478" applyNumberFormat="1" applyFont="1" applyFill="1" applyBorder="1" applyAlignment="1">
      <alignment horizontal="right" wrapText="1"/>
    </xf>
    <xf numFmtId="200" fontId="21" fillId="0" borderId="1" xfId="1478" applyNumberFormat="1" applyFont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21" fontId="21" fillId="0" borderId="8" xfId="1478" applyNumberFormat="1" applyFont="1" applyBorder="1" applyAlignment="1">
      <alignment horizontal="center" wrapText="1"/>
    </xf>
    <xf numFmtId="221" fontId="21" fillId="0" borderId="89" xfId="1478" applyNumberFormat="1" applyFont="1" applyBorder="1" applyAlignment="1">
      <alignment horizontal="center" wrapText="1"/>
    </xf>
    <xf numFmtId="220" fontId="2" fillId="0" borderId="1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49" fontId="16" fillId="0" borderId="15" xfId="1478" applyNumberFormat="1" applyFont="1" applyBorder="1" applyAlignment="1">
      <alignment horizontal="center" vertical="center" wrapText="1"/>
    </xf>
    <xf numFmtId="200" fontId="2" fillId="0" borderId="15" xfId="1478" applyNumberFormat="1" applyFont="1" applyBorder="1" applyAlignment="1">
      <alignment horizontal="right" wrapText="1"/>
    </xf>
    <xf numFmtId="200" fontId="17" fillId="0" borderId="7" xfId="1478" applyNumberFormat="1" applyFont="1" applyBorder="1" applyAlignment="1">
      <alignment horizontal="center" vertical="center"/>
    </xf>
    <xf numFmtId="200" fontId="21" fillId="0" borderId="43" xfId="1478" applyNumberFormat="1" applyFont="1" applyBorder="1" applyAlignment="1">
      <alignment horizontal="right" wrapText="1"/>
    </xf>
    <xf numFmtId="200" fontId="16" fillId="0" borderId="0" xfId="1478" applyNumberFormat="1" applyFont="1" applyAlignment="1">
      <alignment horizontal="center" vertical="center"/>
    </xf>
    <xf numFmtId="200" fontId="17" fillId="0" borderId="44" xfId="1478" applyNumberFormat="1" applyFont="1" applyBorder="1" applyAlignment="1">
      <alignment horizontal="center" vertical="center"/>
    </xf>
    <xf numFmtId="221" fontId="21" fillId="0" borderId="29" xfId="1478" applyNumberFormat="1" applyFont="1" applyBorder="1" applyAlignment="1">
      <alignment horizontal="center" wrapText="1"/>
    </xf>
    <xf numFmtId="200" fontId="17" fillId="0" borderId="10" xfId="1478" applyNumberFormat="1" applyFont="1" applyBorder="1" applyAlignment="1">
      <alignment horizontal="center" vertical="center"/>
    </xf>
    <xf numFmtId="200" fontId="17" fillId="0" borderId="1" xfId="1478" applyNumberFormat="1" applyFont="1" applyBorder="1" applyAlignment="1">
      <alignment horizontal="center" vertical="center"/>
    </xf>
    <xf numFmtId="200" fontId="21" fillId="0" borderId="36" xfId="1478" applyNumberFormat="1" applyFont="1" applyBorder="1" applyAlignment="1">
      <alignment horizontal="right" wrapText="1"/>
    </xf>
    <xf numFmtId="49" fontId="16" fillId="0" borderId="15" xfId="1478" applyNumberFormat="1" applyFont="1" applyBorder="1" applyAlignment="1">
      <alignment horizontal="center" wrapText="1"/>
    </xf>
    <xf numFmtId="200" fontId="21" fillId="0" borderId="15" xfId="1478" applyNumberFormat="1" applyFont="1" applyBorder="1" applyAlignment="1">
      <alignment horizontal="right" wrapText="1"/>
    </xf>
    <xf numFmtId="220" fontId="21" fillId="0" borderId="38" xfId="1478" applyNumberFormat="1" applyFont="1" applyBorder="1" applyAlignment="1">
      <alignment horizontal="right" wrapText="1"/>
    </xf>
    <xf numFmtId="200" fontId="17" fillId="0" borderId="46" xfId="1478" applyNumberFormat="1" applyFont="1" applyBorder="1" applyAlignment="1">
      <alignment horizontal="center"/>
    </xf>
    <xf numFmtId="200" fontId="21" fillId="0" borderId="47" xfId="1478" applyNumberFormat="1" applyFont="1" applyBorder="1" applyAlignment="1">
      <alignment horizontal="right" wrapText="1"/>
    </xf>
    <xf numFmtId="200" fontId="21" fillId="0" borderId="48" xfId="1478" applyNumberFormat="1" applyFont="1" applyBorder="1" applyAlignment="1">
      <alignment horizontal="right" wrapText="1"/>
    </xf>
    <xf numFmtId="0" fontId="27" fillId="0" borderId="0" xfId="1478" applyFont="1" applyAlignment="1">
      <alignment horizontal="center"/>
    </xf>
    <xf numFmtId="0" fontId="21" fillId="0" borderId="1" xfId="1478" applyFont="1" applyBorder="1"/>
    <xf numFmtId="200" fontId="21" fillId="0" borderId="1" xfId="1478" applyNumberFormat="1" applyFont="1" applyBorder="1"/>
    <xf numFmtId="49" fontId="21" fillId="0" borderId="55" xfId="1478" applyNumberFormat="1" applyFont="1" applyBorder="1" applyAlignment="1">
      <alignment horizontal="center" vertical="top" wrapText="1"/>
    </xf>
    <xf numFmtId="200" fontId="2" fillId="0" borderId="2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1" fillId="0" borderId="19" xfId="1478" applyNumberFormat="1" applyFont="1" applyBorder="1" applyAlignment="1">
      <alignment wrapText="1"/>
    </xf>
    <xf numFmtId="200" fontId="2" fillId="0" borderId="23" xfId="1478" applyNumberFormat="1" applyFont="1" applyBorder="1" applyAlignment="1">
      <alignment horizontal="right" wrapText="1"/>
    </xf>
    <xf numFmtId="200" fontId="2" fillId="0" borderId="1" xfId="1478" applyNumberFormat="1" applyFont="1" applyBorder="1" applyAlignment="1">
      <alignment horizontal="left"/>
    </xf>
    <xf numFmtId="200" fontId="2" fillId="0" borderId="15" xfId="1478" applyNumberFormat="1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 wrapText="1"/>
    </xf>
    <xf numFmtId="200" fontId="2" fillId="0" borderId="28" xfId="1478" applyNumberFormat="1" applyFont="1" applyBorder="1" applyAlignment="1">
      <alignment horizontal="left"/>
    </xf>
    <xf numFmtId="200" fontId="21" fillId="0" borderId="41" xfId="1478" applyNumberFormat="1" applyFont="1" applyBorder="1" applyAlignment="1">
      <alignment horizontal="left"/>
    </xf>
    <xf numFmtId="200" fontId="21" fillId="0" borderId="50" xfId="1478" applyNumberFormat="1" applyFont="1" applyBorder="1" applyAlignment="1">
      <alignment horizontal="left"/>
    </xf>
    <xf numFmtId="200" fontId="2" fillId="0" borderId="25" xfId="1478" applyNumberFormat="1" applyFont="1" applyBorder="1" applyAlignment="1">
      <alignment horizontal="left"/>
    </xf>
    <xf numFmtId="200" fontId="21" fillId="0" borderId="8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12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21" fillId="0" borderId="12" xfId="1478" applyFont="1" applyBorder="1" applyAlignment="1">
      <alignment horizontal="left" wrapText="1"/>
    </xf>
    <xf numFmtId="0" fontId="21" fillId="0" borderId="12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2" xfId="1478" applyFont="1" applyBorder="1" applyAlignment="1">
      <alignment horizontal="left" wrapText="1" indent="2"/>
    </xf>
    <xf numFmtId="0" fontId="2" fillId="0" borderId="12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0" fontId="2" fillId="0" borderId="15" xfId="1478" applyFont="1" applyBorder="1" applyAlignment="1">
      <alignment horizontal="center" vertical="center" wrapText="1"/>
    </xf>
    <xf numFmtId="0" fontId="2" fillId="0" borderId="10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D55C20E4-2396-4DB1-945C-9CD18BAD2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8FE7655-A9EF-41EC-BC7D-8653284E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61925"/>
          <a:ext cx="14097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4A671526-0291-480B-BA54-4E3BA35B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61925"/>
          <a:ext cx="14097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zoomScale="75" zoomScaleNormal="75" zoomScaleSheetLayoutView="100" workbookViewId="0">
      <selection activeCell="Q37" sqref="Q37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3" customWidth="1"/>
    <col min="6" max="6" width="9.140625" style="3"/>
    <col min="7" max="7" width="16.140625" style="3" hidden="1" customWidth="1"/>
    <col min="8" max="8" width="9.140625" style="3"/>
    <col min="9" max="9" width="9.140625" style="3" customWidth="1"/>
    <col min="10" max="16384" width="9.140625" style="3"/>
  </cols>
  <sheetData>
    <row r="1" spans="1:4">
      <c r="A1" s="5" t="s">
        <v>0</v>
      </c>
      <c r="B1" s="6"/>
      <c r="C1" s="176"/>
      <c r="D1" s="177"/>
    </row>
    <row r="2" spans="1:4">
      <c r="A2" s="5"/>
      <c r="B2" s="6"/>
    </row>
    <row r="3" spans="1:4" ht="15.75" customHeight="1">
      <c r="A3" s="5" t="s">
        <v>1</v>
      </c>
      <c r="B3" s="6"/>
      <c r="C3" s="178"/>
      <c r="D3" s="179"/>
    </row>
    <row r="4" spans="1:4" ht="17.25" customHeight="1">
      <c r="A4" s="5" t="s">
        <v>211</v>
      </c>
      <c r="B4" s="6"/>
      <c r="C4" s="178"/>
      <c r="D4" s="179"/>
    </row>
    <row r="5" spans="1:4" ht="16.5" thickBot="1">
      <c r="A5" s="7" t="s">
        <v>2</v>
      </c>
      <c r="B5" s="8"/>
      <c r="C5" s="180"/>
      <c r="D5" s="181"/>
    </row>
    <row r="6" spans="1:4" ht="16.5" thickBot="1">
      <c r="A6" s="182"/>
      <c r="B6" s="183"/>
      <c r="C6" s="178"/>
      <c r="D6" s="179"/>
    </row>
    <row r="7" spans="1:4" s="11" customFormat="1" ht="16.5" thickBot="1">
      <c r="A7" s="9" t="s">
        <v>3</v>
      </c>
      <c r="B7" s="10" t="s">
        <v>4</v>
      </c>
      <c r="C7" s="184">
        <v>44926</v>
      </c>
      <c r="D7" s="185">
        <v>44561</v>
      </c>
    </row>
    <row r="8" spans="1:4">
      <c r="A8" s="12" t="s">
        <v>5</v>
      </c>
      <c r="B8" s="13"/>
      <c r="C8" s="71"/>
      <c r="D8" s="186"/>
    </row>
    <row r="9" spans="1:4">
      <c r="A9" s="14" t="s">
        <v>6</v>
      </c>
      <c r="B9" s="187">
        <v>1</v>
      </c>
      <c r="C9" s="49">
        <v>119007124</v>
      </c>
      <c r="D9" s="49">
        <v>114680824</v>
      </c>
    </row>
    <row r="10" spans="1:4" ht="15.75" hidden="1" customHeight="1" outlineLevel="1">
      <c r="A10" s="14" t="s">
        <v>7</v>
      </c>
      <c r="B10" s="187"/>
      <c r="C10" s="49"/>
      <c r="D10" s="49"/>
    </row>
    <row r="11" spans="1:4" collapsed="1">
      <c r="A11" s="14" t="s">
        <v>8</v>
      </c>
      <c r="B11" s="187"/>
      <c r="C11" s="49">
        <v>255397</v>
      </c>
      <c r="D11" s="49">
        <v>265258</v>
      </c>
    </row>
    <row r="12" spans="1:4" outlineLevel="1">
      <c r="A12" s="140" t="s">
        <v>176</v>
      </c>
      <c r="B12" s="187"/>
      <c r="C12" s="49">
        <v>1327795</v>
      </c>
      <c r="D12" s="49">
        <v>1439473</v>
      </c>
    </row>
    <row r="13" spans="1:4">
      <c r="A13" s="14" t="s">
        <v>168</v>
      </c>
      <c r="B13" s="187"/>
      <c r="C13" s="49">
        <v>3266</v>
      </c>
      <c r="D13" s="49">
        <v>674532</v>
      </c>
    </row>
    <row r="14" spans="1:4">
      <c r="A14" s="14" t="s">
        <v>201</v>
      </c>
      <c r="B14" s="187">
        <v>2</v>
      </c>
      <c r="C14" s="49">
        <v>2410087</v>
      </c>
      <c r="D14" s="49">
        <v>77019</v>
      </c>
    </row>
    <row r="15" spans="1:4" ht="16.5" hidden="1" customHeight="1" outlineLevel="1">
      <c r="A15" s="14" t="s">
        <v>10</v>
      </c>
      <c r="B15" s="188"/>
      <c r="C15" s="49">
        <v>0</v>
      </c>
      <c r="D15" s="49">
        <v>0</v>
      </c>
    </row>
    <row r="16" spans="1:4" ht="14.25" customHeight="1" collapsed="1">
      <c r="A16" s="14" t="s">
        <v>177</v>
      </c>
      <c r="B16" s="187">
        <v>3</v>
      </c>
      <c r="C16" s="49">
        <v>4939621</v>
      </c>
      <c r="D16" s="49">
        <v>2382300</v>
      </c>
    </row>
    <row r="17" spans="1:7" ht="15.75" hidden="1" customHeight="1" outlineLevel="1">
      <c r="A17" s="14" t="s">
        <v>12</v>
      </c>
      <c r="B17" s="187"/>
      <c r="C17" s="49"/>
      <c r="D17" s="49"/>
    </row>
    <row r="18" spans="1:7" s="16" customFormat="1" collapsed="1">
      <c r="A18" s="15" t="s">
        <v>13</v>
      </c>
      <c r="B18" s="189"/>
      <c r="C18" s="174">
        <f>SUM(C9:C17)</f>
        <v>127943290</v>
      </c>
      <c r="D18" s="174">
        <f>SUM(D9:D17)</f>
        <v>119519406</v>
      </c>
    </row>
    <row r="19" spans="1:7">
      <c r="A19" s="17" t="s">
        <v>14</v>
      </c>
      <c r="B19" s="189"/>
      <c r="C19" s="49"/>
      <c r="D19" s="49"/>
    </row>
    <row r="20" spans="1:7">
      <c r="A20" s="14" t="s">
        <v>15</v>
      </c>
      <c r="B20" s="187">
        <v>4</v>
      </c>
      <c r="C20" s="173">
        <v>2430539</v>
      </c>
      <c r="D20" s="49">
        <v>3817211</v>
      </c>
      <c r="G20" s="3">
        <f>D20-C20</f>
        <v>1386672</v>
      </c>
    </row>
    <row r="21" spans="1:7" outlineLevel="1">
      <c r="A21" s="14" t="s">
        <v>177</v>
      </c>
      <c r="B21" s="187">
        <v>3</v>
      </c>
      <c r="C21" s="173">
        <v>449892</v>
      </c>
      <c r="D21" s="49">
        <v>6427932</v>
      </c>
      <c r="G21" s="3">
        <f t="shared" ref="G21:G27" si="0">D21-C21</f>
        <v>5978040</v>
      </c>
    </row>
    <row r="22" spans="1:7">
      <c r="A22" s="14" t="s">
        <v>16</v>
      </c>
      <c r="B22" s="187">
        <v>5</v>
      </c>
      <c r="C22" s="173">
        <v>3803054</v>
      </c>
      <c r="D22" s="49">
        <v>4686322</v>
      </c>
      <c r="G22" s="3">
        <f t="shared" si="0"/>
        <v>883268</v>
      </c>
    </row>
    <row r="23" spans="1:7">
      <c r="A23" s="14" t="s">
        <v>17</v>
      </c>
      <c r="B23" s="187">
        <v>6</v>
      </c>
      <c r="C23" s="173">
        <v>919093</v>
      </c>
      <c r="D23" s="49">
        <v>2081683</v>
      </c>
      <c r="G23" s="3">
        <f t="shared" si="0"/>
        <v>1162590</v>
      </c>
    </row>
    <row r="24" spans="1:7" ht="16.5" customHeight="1">
      <c r="A24" s="14" t="s">
        <v>18</v>
      </c>
      <c r="B24" s="187"/>
      <c r="C24" s="173">
        <v>281193</v>
      </c>
      <c r="D24" s="49">
        <v>25365</v>
      </c>
      <c r="G24" s="3">
        <f t="shared" si="0"/>
        <v>-255828</v>
      </c>
    </row>
    <row r="25" spans="1:7">
      <c r="A25" s="14" t="s">
        <v>167</v>
      </c>
      <c r="B25" s="187">
        <v>7</v>
      </c>
      <c r="C25" s="173">
        <v>935694</v>
      </c>
      <c r="D25" s="49">
        <v>589116</v>
      </c>
      <c r="G25" s="3">
        <f t="shared" si="0"/>
        <v>-346578</v>
      </c>
    </row>
    <row r="26" spans="1:7" ht="15.75" hidden="1" customHeight="1" outlineLevel="1">
      <c r="A26" s="14" t="s">
        <v>9</v>
      </c>
      <c r="B26" s="187"/>
      <c r="C26" s="173"/>
      <c r="D26" s="49"/>
      <c r="G26" s="3">
        <f t="shared" si="0"/>
        <v>0</v>
      </c>
    </row>
    <row r="27" spans="1:7" collapsed="1">
      <c r="A27" s="14" t="s">
        <v>11</v>
      </c>
      <c r="B27" s="188"/>
      <c r="C27" s="173">
        <v>28180</v>
      </c>
      <c r="D27" s="49">
        <v>38069</v>
      </c>
      <c r="G27" s="3">
        <f t="shared" si="0"/>
        <v>9889</v>
      </c>
    </row>
    <row r="28" spans="1:7">
      <c r="A28" s="14" t="s">
        <v>19</v>
      </c>
      <c r="B28" s="187">
        <v>8</v>
      </c>
      <c r="C28" s="173">
        <v>665563</v>
      </c>
      <c r="D28" s="49">
        <v>291377</v>
      </c>
    </row>
    <row r="29" spans="1:7" s="16" customFormat="1" ht="16.5" thickBot="1">
      <c r="A29" s="15" t="s">
        <v>20</v>
      </c>
      <c r="B29" s="189"/>
      <c r="C29" s="164">
        <f>SUM(C20:C28)</f>
        <v>9513208</v>
      </c>
      <c r="D29" s="174">
        <f>SUM(D20:D28)</f>
        <v>17957075</v>
      </c>
    </row>
    <row r="30" spans="1:7" ht="18" hidden="1" customHeight="1" outlineLevel="1">
      <c r="A30" s="18" t="s">
        <v>21</v>
      </c>
      <c r="B30" s="190"/>
      <c r="C30" s="191"/>
      <c r="D30" s="191"/>
    </row>
    <row r="31" spans="1:7" s="16" customFormat="1" ht="16.5" collapsed="1" thickBot="1">
      <c r="A31" s="19" t="s">
        <v>22</v>
      </c>
      <c r="B31" s="192"/>
      <c r="C31" s="193">
        <f>C18+C29+C30</f>
        <v>137456498</v>
      </c>
      <c r="D31" s="193">
        <f>D18+D29+D30</f>
        <v>137476481</v>
      </c>
    </row>
    <row r="32" spans="1:7" ht="15.75" customHeight="1" thickBot="1">
      <c r="A32" s="20"/>
      <c r="B32" s="194"/>
      <c r="C32" s="80"/>
      <c r="D32" s="80"/>
    </row>
    <row r="33" spans="1:4" ht="16.5" thickBot="1">
      <c r="A33" s="138" t="s">
        <v>23</v>
      </c>
      <c r="B33" s="195"/>
      <c r="C33" s="196">
        <f>C7</f>
        <v>44926</v>
      </c>
      <c r="D33" s="196">
        <f>D7</f>
        <v>44561</v>
      </c>
    </row>
    <row r="34" spans="1:4">
      <c r="A34" s="139" t="s">
        <v>24</v>
      </c>
      <c r="B34" s="197"/>
      <c r="C34" s="71"/>
      <c r="D34" s="71"/>
    </row>
    <row r="35" spans="1:4">
      <c r="A35" s="140" t="s">
        <v>25</v>
      </c>
      <c r="B35" s="187">
        <v>9</v>
      </c>
      <c r="C35" s="49">
        <v>16291512</v>
      </c>
      <c r="D35" s="49">
        <v>16291512</v>
      </c>
    </row>
    <row r="36" spans="1:4" ht="15.75" hidden="1" customHeight="1" outlineLevel="1">
      <c r="A36" s="140" t="s">
        <v>26</v>
      </c>
      <c r="B36" s="187"/>
      <c r="C36" s="49"/>
      <c r="D36" s="49"/>
    </row>
    <row r="37" spans="1:4" collapsed="1">
      <c r="A37" s="140" t="s">
        <v>27</v>
      </c>
      <c r="B37" s="187">
        <v>9</v>
      </c>
      <c r="C37" s="49">
        <v>277168</v>
      </c>
      <c r="D37" s="49">
        <v>277168</v>
      </c>
    </row>
    <row r="38" spans="1:4">
      <c r="A38" s="140" t="s">
        <v>28</v>
      </c>
      <c r="B38" s="187">
        <v>9</v>
      </c>
      <c r="C38" s="49">
        <v>42043954</v>
      </c>
      <c r="D38" s="49">
        <v>45629951</v>
      </c>
    </row>
    <row r="39" spans="1:4" ht="15.75" hidden="1" customHeight="1" outlineLevel="1">
      <c r="A39" s="140" t="s">
        <v>29</v>
      </c>
      <c r="B39" s="187"/>
      <c r="C39" s="49"/>
      <c r="D39" s="49"/>
    </row>
    <row r="40" spans="1:4" ht="15.75" hidden="1" customHeight="1" outlineLevel="1">
      <c r="A40" s="140" t="s">
        <v>30</v>
      </c>
      <c r="B40" s="187"/>
      <c r="C40" s="49"/>
      <c r="D40" s="49"/>
    </row>
    <row r="41" spans="1:4" collapsed="1">
      <c r="A41" s="140" t="s">
        <v>31</v>
      </c>
      <c r="B41" s="187">
        <v>9</v>
      </c>
      <c r="C41" s="49">
        <f>-3313023+7831356</f>
        <v>4518333</v>
      </c>
      <c r="D41" s="49">
        <f>-13790457+21621813</f>
        <v>7831356</v>
      </c>
    </row>
    <row r="42" spans="1:4" ht="31.5">
      <c r="A42" s="141" t="s">
        <v>32</v>
      </c>
      <c r="B42" s="187"/>
      <c r="C42" s="174">
        <f>SUM(C35:C41)</f>
        <v>63130967</v>
      </c>
      <c r="D42" s="174">
        <f>SUM(D35:D41)</f>
        <v>70029987</v>
      </c>
    </row>
    <row r="43" spans="1:4">
      <c r="A43" s="140" t="s">
        <v>33</v>
      </c>
      <c r="B43" s="187"/>
      <c r="C43" s="49"/>
      <c r="D43" s="49"/>
    </row>
    <row r="44" spans="1:4" s="16" customFormat="1" ht="18" customHeight="1">
      <c r="A44" s="142" t="s">
        <v>34</v>
      </c>
      <c r="B44" s="187"/>
      <c r="C44" s="174">
        <f>C42+C43</f>
        <v>63130967</v>
      </c>
      <c r="D44" s="174">
        <f>D42+D43</f>
        <v>70029987</v>
      </c>
    </row>
    <row r="45" spans="1:4">
      <c r="A45" s="143" t="s">
        <v>35</v>
      </c>
      <c r="B45" s="187"/>
      <c r="C45" s="49"/>
      <c r="D45" s="49"/>
    </row>
    <row r="46" spans="1:4">
      <c r="A46" s="140" t="s">
        <v>36</v>
      </c>
      <c r="B46" s="187">
        <v>10</v>
      </c>
      <c r="C46" s="49">
        <v>3500000</v>
      </c>
      <c r="D46" s="49">
        <v>4000000</v>
      </c>
    </row>
    <row r="47" spans="1:4">
      <c r="A47" s="140" t="s">
        <v>37</v>
      </c>
      <c r="B47" s="187">
        <v>15</v>
      </c>
      <c r="C47" s="49">
        <v>10701967</v>
      </c>
      <c r="D47" s="49">
        <v>10786959</v>
      </c>
    </row>
    <row r="48" spans="1:4" outlineLevel="1">
      <c r="A48" s="140" t="s">
        <v>38</v>
      </c>
      <c r="B48" s="187"/>
      <c r="C48" s="49">
        <v>0</v>
      </c>
      <c r="D48" s="49">
        <v>0</v>
      </c>
    </row>
    <row r="49" spans="1:7">
      <c r="A49" s="140" t="s">
        <v>39</v>
      </c>
      <c r="B49" s="187">
        <v>12</v>
      </c>
      <c r="C49" s="49">
        <v>20358770</v>
      </c>
      <c r="D49" s="49">
        <v>19771511</v>
      </c>
    </row>
    <row r="50" spans="1:7" ht="15.75" hidden="1" customHeight="1" outlineLevel="1">
      <c r="A50" s="140" t="s">
        <v>194</v>
      </c>
      <c r="B50" s="187"/>
      <c r="C50" s="49">
        <v>0</v>
      </c>
      <c r="D50" s="49">
        <v>0</v>
      </c>
    </row>
    <row r="51" spans="1:7" ht="15.75" hidden="1" customHeight="1" outlineLevel="1">
      <c r="A51" s="140" t="s">
        <v>195</v>
      </c>
      <c r="B51" s="187"/>
      <c r="C51" s="49">
        <v>0</v>
      </c>
      <c r="D51" s="49">
        <v>0</v>
      </c>
    </row>
    <row r="52" spans="1:7" collapsed="1">
      <c r="A52" s="140" t="s">
        <v>40</v>
      </c>
      <c r="B52" s="187">
        <v>11</v>
      </c>
      <c r="C52" s="49">
        <v>415753</v>
      </c>
      <c r="D52" s="49">
        <v>317793</v>
      </c>
    </row>
    <row r="53" spans="1:7">
      <c r="A53" s="140" t="s">
        <v>41</v>
      </c>
      <c r="B53" s="187"/>
      <c r="C53" s="49">
        <v>72950</v>
      </c>
      <c r="D53" s="49">
        <v>72042</v>
      </c>
    </row>
    <row r="54" spans="1:7" ht="15.75" customHeight="1">
      <c r="A54" s="140" t="s">
        <v>203</v>
      </c>
      <c r="B54" s="187">
        <v>13</v>
      </c>
      <c r="C54" s="49">
        <v>1946669</v>
      </c>
      <c r="D54" s="49"/>
    </row>
    <row r="55" spans="1:7">
      <c r="A55" s="140" t="s">
        <v>42</v>
      </c>
      <c r="B55" s="187">
        <v>11</v>
      </c>
      <c r="C55" s="49">
        <v>1738872</v>
      </c>
      <c r="D55" s="49">
        <v>2441922</v>
      </c>
    </row>
    <row r="56" spans="1:7" s="16" customFormat="1">
      <c r="A56" s="142" t="s">
        <v>43</v>
      </c>
      <c r="B56" s="187"/>
      <c r="C56" s="174">
        <f>SUM(C46:C55)</f>
        <v>38734981</v>
      </c>
      <c r="D56" s="164">
        <f>SUM(D46:D55)</f>
        <v>37390227</v>
      </c>
    </row>
    <row r="57" spans="1:7">
      <c r="A57" s="143" t="s">
        <v>44</v>
      </c>
      <c r="B57" s="187"/>
      <c r="C57" s="49"/>
      <c r="D57" s="173"/>
    </row>
    <row r="58" spans="1:7">
      <c r="A58" s="140" t="s">
        <v>45</v>
      </c>
      <c r="B58" s="187">
        <v>10</v>
      </c>
      <c r="C58" s="173">
        <v>742917</v>
      </c>
      <c r="D58" s="173">
        <v>773281</v>
      </c>
    </row>
    <row r="59" spans="1:7">
      <c r="A59" s="140" t="s">
        <v>46</v>
      </c>
      <c r="B59" s="187">
        <v>14</v>
      </c>
      <c r="C59" s="173">
        <v>13331077</v>
      </c>
      <c r="D59" s="173">
        <v>5314580</v>
      </c>
      <c r="G59" s="3">
        <f>C59-D59</f>
        <v>8016497</v>
      </c>
    </row>
    <row r="60" spans="1:7" outlineLevel="1">
      <c r="A60" s="140" t="s">
        <v>185</v>
      </c>
      <c r="B60" s="187">
        <v>13</v>
      </c>
      <c r="C60" s="173">
        <v>522350</v>
      </c>
      <c r="D60" s="173">
        <v>1151266</v>
      </c>
      <c r="G60" s="3">
        <f t="shared" ref="G60:G67" si="1">C60-D60</f>
        <v>-628916</v>
      </c>
    </row>
    <row r="61" spans="1:7">
      <c r="A61" s="140" t="s">
        <v>47</v>
      </c>
      <c r="B61" s="187">
        <v>15</v>
      </c>
      <c r="C61" s="173">
        <v>15211186</v>
      </c>
      <c r="D61" s="173">
        <v>19057706</v>
      </c>
      <c r="G61" s="3">
        <f t="shared" si="1"/>
        <v>-3846520</v>
      </c>
    </row>
    <row r="62" spans="1:7" ht="15.75" hidden="1" customHeight="1">
      <c r="A62" s="140" t="s">
        <v>48</v>
      </c>
      <c r="B62" s="187"/>
      <c r="C62" s="173" t="s">
        <v>186</v>
      </c>
      <c r="D62" s="173" t="s">
        <v>186</v>
      </c>
      <c r="G62" s="3" t="e">
        <f t="shared" si="1"/>
        <v>#VALUE!</v>
      </c>
    </row>
    <row r="63" spans="1:7">
      <c r="A63" s="140" t="s">
        <v>49</v>
      </c>
      <c r="B63" s="187"/>
      <c r="C63" s="173">
        <v>8080</v>
      </c>
      <c r="D63" s="173">
        <v>8300</v>
      </c>
      <c r="G63" s="3">
        <f t="shared" si="1"/>
        <v>-220</v>
      </c>
    </row>
    <row r="64" spans="1:7">
      <c r="A64" s="140" t="s">
        <v>50</v>
      </c>
      <c r="B64" s="187">
        <v>16</v>
      </c>
      <c r="C64" s="173">
        <v>2426120</v>
      </c>
      <c r="D64" s="173">
        <v>613212</v>
      </c>
      <c r="G64" s="3">
        <f t="shared" si="1"/>
        <v>1812908</v>
      </c>
    </row>
    <row r="65" spans="1:7" ht="15.75" customHeight="1">
      <c r="A65" s="140" t="s">
        <v>51</v>
      </c>
      <c r="B65" s="187"/>
      <c r="C65" s="173">
        <v>0</v>
      </c>
      <c r="D65" s="173">
        <v>33561</v>
      </c>
      <c r="G65" s="3">
        <f t="shared" si="1"/>
        <v>-33561</v>
      </c>
    </row>
    <row r="66" spans="1:7" outlineLevel="1">
      <c r="A66" s="140" t="s">
        <v>52</v>
      </c>
      <c r="B66" s="187"/>
      <c r="C66" s="173">
        <v>0</v>
      </c>
      <c r="D66" s="173">
        <v>32804</v>
      </c>
      <c r="G66" s="3">
        <f t="shared" si="1"/>
        <v>-32804</v>
      </c>
    </row>
    <row r="67" spans="1:7">
      <c r="A67" s="140" t="s">
        <v>53</v>
      </c>
      <c r="B67" s="187">
        <v>17</v>
      </c>
      <c r="C67" s="173">
        <v>2928903</v>
      </c>
      <c r="D67" s="173">
        <v>2934773</v>
      </c>
      <c r="G67" s="3">
        <f t="shared" si="1"/>
        <v>-5870</v>
      </c>
    </row>
    <row r="68" spans="1:7" outlineLevel="1">
      <c r="A68" s="140" t="s">
        <v>42</v>
      </c>
      <c r="B68" s="187">
        <v>11</v>
      </c>
      <c r="C68" s="173">
        <v>419917</v>
      </c>
      <c r="D68" s="173">
        <v>136784</v>
      </c>
    </row>
    <row r="69" spans="1:7" s="16" customFormat="1" ht="16.5" thickBot="1">
      <c r="A69" s="142" t="s">
        <v>54</v>
      </c>
      <c r="B69" s="198"/>
      <c r="C69" s="174">
        <f>SUM(C58:C68)</f>
        <v>35590550</v>
      </c>
      <c r="D69" s="199">
        <f>SUM(D58:D68)</f>
        <v>30056267</v>
      </c>
    </row>
    <row r="70" spans="1:7" s="16" customFormat="1" ht="32.25" hidden="1" outlineLevel="1" thickBot="1">
      <c r="A70" s="144" t="s">
        <v>55</v>
      </c>
      <c r="B70" s="200"/>
      <c r="C70" s="201"/>
      <c r="D70" s="202"/>
    </row>
    <row r="71" spans="1:7" s="16" customFormat="1" ht="26.25" customHeight="1" collapsed="1" thickBot="1">
      <c r="A71" s="145" t="s">
        <v>56</v>
      </c>
      <c r="B71" s="203"/>
      <c r="C71" s="204">
        <f>C44+C56+C69+C70</f>
        <v>137456498</v>
      </c>
      <c r="D71" s="205">
        <f>D44+D56+D69+D70</f>
        <v>137476481</v>
      </c>
    </row>
    <row r="72" spans="1:7" ht="16.5" thickBot="1">
      <c r="G72" s="137"/>
    </row>
    <row r="73" spans="1:7" s="161" customFormat="1" hidden="1">
      <c r="A73" s="159" t="s">
        <v>199</v>
      </c>
      <c r="B73" s="160"/>
      <c r="D73" s="162"/>
    </row>
    <row r="74" spans="1:7" s="161" customFormat="1" hidden="1">
      <c r="A74" s="159" t="s">
        <v>197</v>
      </c>
      <c r="B74" s="160"/>
      <c r="D74" s="162"/>
    </row>
    <row r="75" spans="1:7">
      <c r="A75" s="222"/>
      <c r="B75" s="222"/>
      <c r="C75" s="222"/>
      <c r="D75" s="222"/>
    </row>
    <row r="76" spans="1:7" s="11" customFormat="1">
      <c r="A76" s="1"/>
      <c r="B76" s="2"/>
      <c r="D76" s="21"/>
    </row>
    <row r="77" spans="1:7" s="11" customFormat="1" ht="16.5">
      <c r="A77" s="22" t="s">
        <v>57</v>
      </c>
      <c r="B77" s="23"/>
      <c r="C77" s="24"/>
      <c r="D77" s="25" t="s">
        <v>208</v>
      </c>
    </row>
    <row r="78" spans="1:7" ht="16.5" customHeight="1">
      <c r="A78" s="223"/>
      <c r="B78" s="223"/>
      <c r="C78" s="223"/>
      <c r="D78" s="26"/>
    </row>
    <row r="79" spans="1:7" ht="19.5" customHeight="1">
      <c r="A79" s="22" t="s">
        <v>58</v>
      </c>
      <c r="B79" s="23"/>
      <c r="C79" s="24"/>
      <c r="D79" s="25" t="s">
        <v>59</v>
      </c>
    </row>
    <row r="80" spans="1:7" ht="15.75" customHeight="1">
      <c r="A80" s="224"/>
      <c r="B80" s="224"/>
      <c r="C80" s="224"/>
      <c r="D80" s="27"/>
    </row>
    <row r="81" spans="1:4">
      <c r="A81" s="28" t="s">
        <v>60</v>
      </c>
      <c r="B81" s="29"/>
      <c r="C81" s="28"/>
      <c r="D81" s="30"/>
    </row>
    <row r="82" spans="1:4">
      <c r="C82" s="11">
        <f>C31-C71</f>
        <v>0</v>
      </c>
      <c r="D82" s="21">
        <f>D31-D71</f>
        <v>0</v>
      </c>
    </row>
    <row r="84" spans="1:4">
      <c r="C84" s="31"/>
      <c r="D84" s="31"/>
    </row>
    <row r="86" spans="1:4" hidden="1">
      <c r="A86" s="157" t="s">
        <v>178</v>
      </c>
      <c r="B86" s="32"/>
      <c r="C86" s="32">
        <v>143863799</v>
      </c>
      <c r="D86" s="32">
        <v>143863799</v>
      </c>
    </row>
    <row r="87" spans="1:4" hidden="1">
      <c r="A87" s="157" t="s">
        <v>179</v>
      </c>
      <c r="B87" s="3"/>
      <c r="C87" s="3">
        <f>C31</f>
        <v>137456498</v>
      </c>
      <c r="D87" s="3">
        <f>D31</f>
        <v>137476481</v>
      </c>
    </row>
    <row r="88" spans="1:4" hidden="1">
      <c r="A88" s="158" t="s">
        <v>180</v>
      </c>
      <c r="C88" s="3">
        <f>C11</f>
        <v>255397</v>
      </c>
      <c r="D88" s="3">
        <f>D11</f>
        <v>265258</v>
      </c>
    </row>
    <row r="89" spans="1:4" hidden="1">
      <c r="A89" s="158" t="s">
        <v>181</v>
      </c>
      <c r="C89" s="3">
        <f>C56</f>
        <v>38734981</v>
      </c>
      <c r="D89" s="3">
        <f>D56</f>
        <v>37390227</v>
      </c>
    </row>
    <row r="90" spans="1:4" hidden="1">
      <c r="A90" s="158" t="s">
        <v>182</v>
      </c>
      <c r="C90" s="3">
        <f>C69</f>
        <v>35590550</v>
      </c>
      <c r="D90" s="3">
        <f>D69</f>
        <v>30056267</v>
      </c>
    </row>
    <row r="91" spans="1:4" hidden="1">
      <c r="A91" s="158" t="s">
        <v>183</v>
      </c>
      <c r="C91" s="3">
        <f>C87-C88-C89-C90</f>
        <v>62875570</v>
      </c>
      <c r="D91" s="3">
        <f>D87-D88-D89-D90</f>
        <v>69764729</v>
      </c>
    </row>
    <row r="92" spans="1:4" hidden="1">
      <c r="A92" s="158" t="s">
        <v>184</v>
      </c>
      <c r="C92" s="3">
        <f>C91*1000/C86</f>
        <v>437.04928159168105</v>
      </c>
      <c r="D92" s="3">
        <f>D91*1000/D86</f>
        <v>484.93595668219496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6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30" sqref="L30"/>
    </sheetView>
  </sheetViews>
  <sheetFormatPr defaultRowHeight="15.75" outlineLevelRow="1" outlineLevelCol="1"/>
  <cols>
    <col min="1" max="1" width="6" style="32" customWidth="1"/>
    <col min="2" max="2" width="8.140625" style="32" customWidth="1"/>
    <col min="3" max="3" width="44.7109375" style="33" customWidth="1"/>
    <col min="4" max="4" width="7.7109375" style="33" customWidth="1"/>
    <col min="5" max="5" width="20.85546875" style="33" customWidth="1"/>
    <col min="6" max="6" width="15.7109375" style="33" hidden="1" customWidth="1" outlineLevel="1"/>
    <col min="7" max="7" width="22.7109375" style="33" customWidth="1" collapsed="1"/>
    <col min="8" max="8" width="15.7109375" style="33" hidden="1" customWidth="1" outlineLevel="1"/>
    <col min="9" max="9" width="8.42578125" style="34" customWidth="1" collapsed="1"/>
    <col min="10" max="10" width="13.140625" style="35" customWidth="1"/>
    <col min="11" max="11" width="17.85546875" style="35" customWidth="1"/>
    <col min="12" max="13" width="13.140625" style="35" customWidth="1"/>
    <col min="14" max="14" width="17.85546875" style="35" customWidth="1"/>
    <col min="15" max="17" width="13.140625" style="35" customWidth="1"/>
    <col min="18" max="18" width="23.28515625" style="35" customWidth="1"/>
    <col min="19" max="19" width="24" style="34" customWidth="1"/>
    <col min="20" max="16384" width="9.140625" style="32"/>
  </cols>
  <sheetData>
    <row r="1" spans="1:19" s="3" customFormat="1">
      <c r="A1" s="36" t="str">
        <f>Ф1!A1</f>
        <v xml:space="preserve">АКЦИОНЕРНОЕ ОБЩЕСТВО "СЕВКАЗЭНЕРГО" </v>
      </c>
      <c r="B1" s="36"/>
      <c r="C1" s="36"/>
      <c r="D1" s="37"/>
      <c r="E1" s="36"/>
      <c r="F1" s="36"/>
      <c r="G1" s="36"/>
      <c r="H1" s="36"/>
    </row>
    <row r="2" spans="1:19" s="3" customFormat="1">
      <c r="A2" s="32"/>
      <c r="D2" s="38"/>
    </row>
    <row r="3" spans="1:19" s="3" customFormat="1" ht="20.25" customHeight="1">
      <c r="A3" s="36" t="s">
        <v>61</v>
      </c>
      <c r="B3" s="32"/>
      <c r="C3" s="32"/>
      <c r="D3" s="33"/>
      <c r="E3" s="32"/>
      <c r="F3" s="32"/>
      <c r="G3" s="32"/>
      <c r="H3" s="32"/>
    </row>
    <row r="4" spans="1:19" s="3" customFormat="1" ht="16.5" customHeight="1">
      <c r="A4" s="36" t="s">
        <v>214</v>
      </c>
      <c r="B4" s="32"/>
      <c r="C4" s="32"/>
      <c r="D4" s="33"/>
      <c r="E4" s="32"/>
      <c r="F4" s="32"/>
      <c r="G4" s="32"/>
      <c r="H4" s="32"/>
    </row>
    <row r="5" spans="1:19" s="3" customFormat="1" ht="16.5" thickBot="1">
      <c r="A5" s="39" t="s">
        <v>2</v>
      </c>
      <c r="B5" s="40"/>
      <c r="C5" s="40"/>
      <c r="D5" s="41"/>
      <c r="E5" s="40"/>
      <c r="F5" s="40"/>
      <c r="G5" s="40"/>
      <c r="H5" s="40"/>
    </row>
    <row r="6" spans="1:19" s="3" customFormat="1" ht="16.5" thickBot="1">
      <c r="A6" s="32"/>
      <c r="B6" s="42"/>
      <c r="C6" s="42"/>
      <c r="D6" s="206"/>
      <c r="E6" s="42"/>
      <c r="F6" s="42"/>
      <c r="G6" s="42"/>
      <c r="H6" s="42"/>
    </row>
    <row r="7" spans="1:19" s="44" customFormat="1" ht="44.25" customHeight="1" thickBot="1">
      <c r="A7" s="226" t="s">
        <v>62</v>
      </c>
      <c r="B7" s="226"/>
      <c r="C7" s="226"/>
      <c r="D7" s="43" t="s">
        <v>4</v>
      </c>
      <c r="E7" s="43" t="s">
        <v>212</v>
      </c>
      <c r="F7" s="43" t="s">
        <v>171</v>
      </c>
      <c r="G7" s="43" t="s">
        <v>213</v>
      </c>
      <c r="H7" s="43" t="s">
        <v>172</v>
      </c>
    </row>
    <row r="8" spans="1:19" s="36" customFormat="1">
      <c r="A8" s="227" t="s">
        <v>63</v>
      </c>
      <c r="B8" s="227"/>
      <c r="C8" s="227"/>
      <c r="D8" s="45"/>
      <c r="E8" s="46"/>
      <c r="F8" s="46"/>
      <c r="G8" s="46"/>
      <c r="H8" s="47"/>
    </row>
    <row r="9" spans="1:19" ht="21.95" customHeight="1">
      <c r="A9" s="225" t="s">
        <v>64</v>
      </c>
      <c r="B9" s="225"/>
      <c r="C9" s="225"/>
      <c r="D9" s="48">
        <v>18</v>
      </c>
      <c r="E9" s="49">
        <v>35877738</v>
      </c>
      <c r="F9" s="49"/>
      <c r="G9" s="49">
        <v>41306477</v>
      </c>
      <c r="H9" s="50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ht="15.75" hidden="1" customHeight="1" outlineLevel="1">
      <c r="A10" s="225" t="s">
        <v>65</v>
      </c>
      <c r="B10" s="225"/>
      <c r="C10" s="225"/>
      <c r="D10" s="48"/>
      <c r="E10" s="49"/>
      <c r="F10" s="49"/>
      <c r="G10" s="49"/>
      <c r="H10" s="5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19" s="36" customFormat="1" collapsed="1">
      <c r="A11" s="51" t="s">
        <v>66</v>
      </c>
      <c r="B11" s="52"/>
      <c r="C11" s="53"/>
      <c r="D11" s="48"/>
      <c r="E11" s="174"/>
      <c r="F11" s="49"/>
      <c r="G11" s="174"/>
      <c r="H11" s="50"/>
    </row>
    <row r="12" spans="1:19" s="54" customFormat="1" ht="15.75" customHeight="1">
      <c r="A12" s="225" t="s">
        <v>64</v>
      </c>
      <c r="B12" s="225"/>
      <c r="C12" s="225"/>
      <c r="D12" s="48">
        <v>19</v>
      </c>
      <c r="E12" s="49">
        <v>-32974033</v>
      </c>
      <c r="F12" s="49"/>
      <c r="G12" s="49">
        <v>-31935882</v>
      </c>
      <c r="H12" s="50"/>
    </row>
    <row r="13" spans="1:19" ht="15.75" hidden="1" customHeight="1" outlineLevel="1">
      <c r="A13" s="225" t="s">
        <v>65</v>
      </c>
      <c r="B13" s="225"/>
      <c r="C13" s="225"/>
      <c r="D13" s="48"/>
      <c r="E13" s="49"/>
      <c r="F13" s="49"/>
      <c r="G13" s="49"/>
      <c r="H13" s="50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collapsed="1">
      <c r="A14" s="51" t="s">
        <v>67</v>
      </c>
      <c r="B14" s="52"/>
      <c r="C14" s="53"/>
      <c r="D14" s="55"/>
      <c r="E14" s="174">
        <f>SUM(E8:E13)</f>
        <v>2903705</v>
      </c>
      <c r="F14" s="174">
        <f>SUM(F8:F13)</f>
        <v>0</v>
      </c>
      <c r="G14" s="174">
        <f>SUM(G8:G13)</f>
        <v>9370595</v>
      </c>
      <c r="H14" s="56">
        <f>SUM(H8:H13)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5.75" customHeight="1">
      <c r="A15" s="225" t="s">
        <v>68</v>
      </c>
      <c r="B15" s="225"/>
      <c r="C15" s="225"/>
      <c r="D15" s="247">
        <v>20</v>
      </c>
      <c r="E15" s="49">
        <v>-2578097</v>
      </c>
      <c r="F15" s="49"/>
      <c r="G15" s="49">
        <v>-2619314</v>
      </c>
      <c r="H15" s="50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5.75" customHeight="1">
      <c r="A16" s="225" t="s">
        <v>69</v>
      </c>
      <c r="B16" s="225"/>
      <c r="C16" s="225"/>
      <c r="D16" s="248"/>
      <c r="E16" s="49">
        <v>-406088</v>
      </c>
      <c r="F16" s="49"/>
      <c r="G16" s="49">
        <v>-376808</v>
      </c>
      <c r="H16" s="50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31.5" hidden="1" customHeight="1" outlineLevel="1">
      <c r="A17" s="225" t="s">
        <v>70</v>
      </c>
      <c r="B17" s="225"/>
      <c r="C17" s="225"/>
      <c r="D17" s="48"/>
      <c r="E17" s="49"/>
      <c r="F17" s="49"/>
      <c r="G17" s="49"/>
      <c r="H17" s="50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s="42" customFormat="1" ht="15.75" hidden="1" customHeight="1" outlineLevel="1">
      <c r="A18" s="225" t="s">
        <v>71</v>
      </c>
      <c r="B18" s="225"/>
      <c r="C18" s="225"/>
      <c r="D18" s="48"/>
      <c r="E18" s="49"/>
      <c r="F18" s="49"/>
      <c r="G18" s="49"/>
      <c r="H18" s="50"/>
    </row>
    <row r="19" spans="1:19" s="42" customFormat="1" ht="31.5" customHeight="1" collapsed="1">
      <c r="A19" s="228" t="s">
        <v>72</v>
      </c>
      <c r="B19" s="228"/>
      <c r="C19" s="228"/>
      <c r="D19" s="55"/>
      <c r="E19" s="57">
        <f>SUM(E14:E18)</f>
        <v>-80480</v>
      </c>
      <c r="F19" s="57">
        <f>SUM(F14:F18)</f>
        <v>0</v>
      </c>
      <c r="G19" s="57">
        <f>SUM(G14:G18)</f>
        <v>6374473</v>
      </c>
      <c r="H19" s="58">
        <f>SUM(H14:H18)</f>
        <v>0</v>
      </c>
    </row>
    <row r="20" spans="1:19" s="42" customFormat="1" ht="30.75" hidden="1" customHeight="1" outlineLevel="1">
      <c r="A20" s="225" t="s">
        <v>73</v>
      </c>
      <c r="B20" s="225"/>
      <c r="C20" s="225"/>
      <c r="D20" s="48"/>
      <c r="E20" s="49"/>
      <c r="F20" s="49"/>
      <c r="G20" s="49"/>
      <c r="H20" s="50"/>
    </row>
    <row r="21" spans="1:19" ht="15.75" customHeight="1" collapsed="1">
      <c r="A21" s="225" t="s">
        <v>74</v>
      </c>
      <c r="B21" s="225"/>
      <c r="C21" s="225"/>
      <c r="D21" s="230">
        <v>23</v>
      </c>
      <c r="E21" s="49">
        <f>930207-714387+1111286</f>
        <v>1327106</v>
      </c>
      <c r="F21" s="49"/>
      <c r="G21" s="49">
        <f>1008220-348097+218515</f>
        <v>878638</v>
      </c>
      <c r="H21" s="50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ht="15.75" customHeight="1" outlineLevel="1">
      <c r="A22" s="225" t="s">
        <v>75</v>
      </c>
      <c r="B22" s="225"/>
      <c r="C22" s="225"/>
      <c r="D22" s="230"/>
      <c r="E22" s="49"/>
      <c r="F22" s="49"/>
      <c r="G22" s="49">
        <v>-21507046</v>
      </c>
      <c r="H22" s="50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ht="15.75" customHeight="1">
      <c r="A23" s="225" t="s">
        <v>76</v>
      </c>
      <c r="B23" s="225"/>
      <c r="C23" s="225"/>
      <c r="D23" s="230"/>
      <c r="E23" s="49">
        <v>-1017799</v>
      </c>
      <c r="F23" s="49"/>
      <c r="G23" s="49">
        <v>-219015</v>
      </c>
      <c r="H23" s="50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ht="17.25" customHeight="1">
      <c r="A24" s="231" t="s">
        <v>77</v>
      </c>
      <c r="B24" s="231"/>
      <c r="C24" s="231"/>
      <c r="D24" s="59">
        <v>22</v>
      </c>
      <c r="E24" s="49">
        <v>1973938</v>
      </c>
      <c r="F24" s="49"/>
      <c r="G24" s="49">
        <v>1639983</v>
      </c>
      <c r="H24" s="50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19" s="42" customFormat="1" ht="15.75" customHeight="1">
      <c r="A25" s="225" t="s">
        <v>78</v>
      </c>
      <c r="B25" s="225"/>
      <c r="C25" s="225"/>
      <c r="D25" s="48">
        <v>21</v>
      </c>
      <c r="E25" s="49">
        <v>-4576181</v>
      </c>
      <c r="F25" s="49"/>
      <c r="G25" s="49">
        <v>-3852445</v>
      </c>
      <c r="H25" s="50"/>
    </row>
    <row r="26" spans="1:19" s="42" customFormat="1" ht="48" hidden="1" customHeight="1" outlineLevel="1">
      <c r="A26" s="225" t="s">
        <v>79</v>
      </c>
      <c r="B26" s="225"/>
      <c r="C26" s="225"/>
      <c r="D26" s="48"/>
      <c r="E26" s="49"/>
      <c r="F26" s="49"/>
      <c r="G26" s="49"/>
      <c r="H26" s="50"/>
    </row>
    <row r="27" spans="1:19" s="42" customFormat="1" ht="13.5" hidden="1" customHeight="1" outlineLevel="1">
      <c r="A27" s="225" t="s">
        <v>80</v>
      </c>
      <c r="B27" s="225"/>
      <c r="C27" s="225"/>
      <c r="D27" s="48"/>
      <c r="E27" s="49"/>
      <c r="F27" s="49"/>
      <c r="G27" s="49"/>
      <c r="H27" s="50"/>
    </row>
    <row r="28" spans="1:19" s="54" customFormat="1" ht="15.75" hidden="1" customHeight="1" outlineLevel="1">
      <c r="A28" s="225" t="s">
        <v>81</v>
      </c>
      <c r="B28" s="225"/>
      <c r="C28" s="225"/>
      <c r="D28" s="48"/>
      <c r="E28" s="49"/>
      <c r="F28" s="49"/>
      <c r="G28" s="49"/>
      <c r="H28" s="50"/>
    </row>
    <row r="29" spans="1:19" s="36" customFormat="1" collapsed="1">
      <c r="A29" s="51" t="s">
        <v>82</v>
      </c>
      <c r="B29" s="207"/>
      <c r="C29" s="207"/>
      <c r="D29" s="60"/>
      <c r="E29" s="208">
        <f>SUM(E19:E28)</f>
        <v>-2373416</v>
      </c>
      <c r="F29" s="208">
        <f>SUM(F19:F28)</f>
        <v>0</v>
      </c>
      <c r="G29" s="208">
        <f>SUM(G19:G28)</f>
        <v>-16685412</v>
      </c>
      <c r="H29" s="61">
        <f>SUM(H19:H28)</f>
        <v>0</v>
      </c>
    </row>
    <row r="30" spans="1:19" ht="15.75" customHeight="1">
      <c r="A30" s="232" t="s">
        <v>83</v>
      </c>
      <c r="B30" s="232"/>
      <c r="C30" s="232"/>
      <c r="D30" s="48"/>
      <c r="E30" s="49">
        <v>-1588270</v>
      </c>
      <c r="F30" s="49"/>
      <c r="G30" s="49">
        <v>2940466</v>
      </c>
      <c r="H30" s="5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5.75" customHeight="1">
      <c r="A31" s="228" t="s">
        <v>84</v>
      </c>
      <c r="B31" s="228"/>
      <c r="C31" s="228"/>
      <c r="D31" s="55"/>
      <c r="E31" s="62">
        <f>SUM(E29:E30)</f>
        <v>-3961686</v>
      </c>
      <c r="F31" s="62">
        <f>SUM(F29:F30)</f>
        <v>0</v>
      </c>
      <c r="G31" s="62">
        <f>SUM(G29:G30)</f>
        <v>-13744946</v>
      </c>
      <c r="H31" s="63">
        <f>SUM(H29:H30)</f>
        <v>0</v>
      </c>
      <c r="I31" s="32"/>
      <c r="N31" s="32"/>
      <c r="O31" s="32"/>
      <c r="P31" s="32"/>
      <c r="Q31" s="32"/>
      <c r="R31" s="32"/>
      <c r="S31" s="32"/>
    </row>
    <row r="32" spans="1:19" ht="15.75" customHeight="1">
      <c r="A32" s="229" t="s">
        <v>85</v>
      </c>
      <c r="B32" s="229"/>
      <c r="C32" s="229"/>
      <c r="D32" s="55"/>
      <c r="E32" s="49"/>
      <c r="F32" s="49"/>
      <c r="G32" s="49"/>
      <c r="H32" s="50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15.75" customHeight="1">
      <c r="A33" s="232" t="s">
        <v>86</v>
      </c>
      <c r="B33" s="232"/>
      <c r="C33" s="232"/>
      <c r="D33" s="48"/>
      <c r="E33" s="49">
        <v>0</v>
      </c>
      <c r="F33" s="49"/>
      <c r="G33" s="49">
        <v>29079456</v>
      </c>
      <c r="H33" s="5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ht="15.75" customHeight="1">
      <c r="A34" s="232" t="s">
        <v>87</v>
      </c>
      <c r="B34" s="232"/>
      <c r="C34" s="232"/>
      <c r="D34" s="48"/>
      <c r="E34" s="49">
        <v>0</v>
      </c>
      <c r="F34" s="49"/>
      <c r="G34" s="49">
        <v>0</v>
      </c>
      <c r="H34" s="5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18" customHeight="1" thickBot="1">
      <c r="A35" s="64" t="s">
        <v>166</v>
      </c>
      <c r="B35" s="65"/>
      <c r="C35" s="66"/>
      <c r="D35" s="67"/>
      <c r="E35" s="68">
        <f>E31+E34</f>
        <v>-3961686</v>
      </c>
      <c r="F35" s="68">
        <f>F31+F34</f>
        <v>0</v>
      </c>
      <c r="G35" s="68">
        <f>G31+G33</f>
        <v>15334510</v>
      </c>
      <c r="H35" s="69">
        <f>H31+H34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s="54" customFormat="1" ht="18.75" hidden="1" customHeight="1">
      <c r="A36" s="234" t="s">
        <v>88</v>
      </c>
      <c r="B36" s="234"/>
      <c r="C36" s="234"/>
      <c r="D36" s="70"/>
      <c r="E36" s="71"/>
      <c r="F36" s="71"/>
      <c r="G36" s="72"/>
      <c r="H36" s="73"/>
    </row>
    <row r="37" spans="1:19" s="42" customFormat="1" ht="16.5" hidden="1" customHeight="1">
      <c r="A37" s="232" t="s">
        <v>89</v>
      </c>
      <c r="B37" s="232"/>
      <c r="C37" s="232"/>
      <c r="D37" s="48"/>
      <c r="E37" s="49"/>
      <c r="F37" s="49"/>
      <c r="G37" s="50"/>
      <c r="H37" s="74"/>
    </row>
    <row r="38" spans="1:19" s="42" customFormat="1" ht="17.25" hidden="1" customHeight="1">
      <c r="A38" s="235" t="s">
        <v>33</v>
      </c>
      <c r="B38" s="235"/>
      <c r="C38" s="235"/>
      <c r="D38" s="75"/>
      <c r="E38" s="76"/>
      <c r="F38" s="76"/>
      <c r="G38" s="77"/>
      <c r="H38" s="74"/>
    </row>
    <row r="39" spans="1:19" s="42" customFormat="1">
      <c r="A39" s="11"/>
      <c r="B39" s="78"/>
      <c r="C39" s="78"/>
      <c r="D39" s="79"/>
      <c r="E39" s="80"/>
      <c r="F39" s="80"/>
      <c r="G39" s="80"/>
      <c r="H39" s="80"/>
    </row>
    <row r="40" spans="1:19" s="170" customFormat="1" ht="15.75" hidden="1" customHeight="1">
      <c r="A40" s="236" t="s">
        <v>200</v>
      </c>
      <c r="B40" s="236"/>
      <c r="C40" s="236"/>
      <c r="D40" s="236"/>
      <c r="E40" s="236"/>
      <c r="F40" s="236"/>
      <c r="G40" s="236"/>
      <c r="H40" s="236"/>
      <c r="I40" s="161"/>
    </row>
    <row r="41" spans="1:19" s="171" customFormat="1" ht="2.1" hidden="1" customHeight="1">
      <c r="A41" s="236"/>
      <c r="B41" s="236"/>
      <c r="C41" s="236"/>
      <c r="D41" s="236"/>
      <c r="E41" s="236"/>
      <c r="F41" s="236"/>
      <c r="G41" s="236"/>
      <c r="H41" s="236"/>
      <c r="I41" s="236"/>
    </row>
    <row r="42" spans="1:19" s="171" customFormat="1" ht="15.75" hidden="1" customHeight="1">
      <c r="A42" s="236" t="s">
        <v>198</v>
      </c>
      <c r="B42" s="236"/>
      <c r="C42" s="236"/>
      <c r="D42" s="236"/>
      <c r="E42" s="236"/>
      <c r="F42" s="236"/>
      <c r="G42" s="236"/>
      <c r="H42" s="236"/>
      <c r="I42" s="161"/>
    </row>
    <row r="43" spans="1:19" ht="15.75" customHeight="1">
      <c r="A43" s="38"/>
      <c r="B43" s="38"/>
      <c r="C43" s="38"/>
      <c r="D43" s="38"/>
      <c r="E43" s="38"/>
      <c r="F43" s="38"/>
      <c r="G43" s="38"/>
      <c r="H43" s="38"/>
      <c r="I43" s="3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1:19" ht="31.5" customHeight="1">
      <c r="A44" s="237" t="str">
        <f>Ф1!A77</f>
        <v>Генеральный директор</v>
      </c>
      <c r="B44" s="237"/>
      <c r="C44" s="237"/>
      <c r="D44" s="82"/>
      <c r="E44" s="83"/>
      <c r="F44" s="84"/>
      <c r="G44" s="85" t="str">
        <f>Ф1!D77</f>
        <v>Перфилов О.В.</v>
      </c>
      <c r="H44" s="83"/>
      <c r="K44" s="86"/>
      <c r="Q44" s="34"/>
      <c r="R44" s="32"/>
      <c r="S44" s="32"/>
    </row>
    <row r="45" spans="1:19" ht="15.75" customHeight="1">
      <c r="A45" s="81"/>
      <c r="B45" s="81"/>
      <c r="C45" s="81"/>
      <c r="D45" s="82"/>
      <c r="E45" s="83"/>
      <c r="F45" s="87"/>
      <c r="G45" s="37"/>
      <c r="H45" s="83"/>
      <c r="Q45" s="34"/>
      <c r="R45" s="32"/>
      <c r="S45" s="32"/>
    </row>
    <row r="46" spans="1:19">
      <c r="A46" s="85"/>
      <c r="B46" s="85"/>
      <c r="C46" s="37"/>
      <c r="D46" s="37"/>
      <c r="E46" s="37"/>
      <c r="F46" s="37"/>
      <c r="G46" s="37"/>
      <c r="H46" s="37"/>
      <c r="K46" s="86"/>
    </row>
    <row r="47" spans="1:19" ht="15.75" customHeight="1">
      <c r="A47" s="238" t="s">
        <v>58</v>
      </c>
      <c r="B47" s="238"/>
      <c r="C47" s="238"/>
      <c r="D47" s="82"/>
      <c r="E47" s="88"/>
      <c r="F47" s="89"/>
      <c r="G47" s="83" t="s">
        <v>59</v>
      </c>
      <c r="H47" s="88"/>
    </row>
    <row r="48" spans="1:19" ht="15.75" customHeight="1">
      <c r="A48" s="239"/>
      <c r="B48" s="239"/>
      <c r="C48" s="239"/>
      <c r="D48" s="90"/>
      <c r="E48" s="80"/>
      <c r="F48" s="29"/>
      <c r="H48" s="80"/>
    </row>
    <row r="49" spans="1:10" ht="15.75" customHeight="1">
      <c r="A49" s="233" t="s">
        <v>60</v>
      </c>
      <c r="B49" s="233"/>
      <c r="C49" s="233"/>
      <c r="D49" s="29"/>
    </row>
    <row r="50" spans="1:10">
      <c r="E50" s="38">
        <f>E35-Ф4!H29</f>
        <v>0</v>
      </c>
      <c r="G50" s="38"/>
    </row>
    <row r="52" spans="1:10">
      <c r="E52" s="127"/>
      <c r="F52" s="127"/>
      <c r="G52" s="127"/>
    </row>
    <row r="53" spans="1:10" hidden="1">
      <c r="C53" s="157" t="s">
        <v>178</v>
      </c>
      <c r="D53" s="32"/>
      <c r="E53" s="32">
        <v>143863799</v>
      </c>
      <c r="F53" s="32">
        <v>143863799</v>
      </c>
      <c r="G53" s="32">
        <v>143863799</v>
      </c>
    </row>
    <row r="54" spans="1:10" hidden="1">
      <c r="E54" s="127">
        <f>E31*1000/E53</f>
        <v>-27.537754650841663</v>
      </c>
      <c r="G54" s="127">
        <f>G31*1000/G53</f>
        <v>-95.5413807750204</v>
      </c>
    </row>
    <row r="60" spans="1:10">
      <c r="J60" s="126"/>
    </row>
  </sheetData>
  <sheetProtection selectLockedCells="1" selectUnlockedCells="1"/>
  <mergeCells count="37">
    <mergeCell ref="D15:D16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22" sqref="A22"/>
      <selection pane="bottomRight" sqref="A1:XFD1048576"/>
    </sheetView>
  </sheetViews>
  <sheetFormatPr defaultRowHeight="15.75" outlineLevelRow="1"/>
  <cols>
    <col min="1" max="1" width="74.42578125" style="32" customWidth="1"/>
    <col min="2" max="2" width="19" style="32" customWidth="1"/>
    <col min="3" max="3" width="20.7109375" style="32" customWidth="1"/>
    <col min="4" max="4" width="9.140625" style="32"/>
    <col min="5" max="5" width="10.28515625" style="32" customWidth="1"/>
    <col min="6" max="6" width="15.140625" style="32" customWidth="1"/>
    <col min="7" max="16384" width="9.140625" style="32"/>
  </cols>
  <sheetData>
    <row r="1" spans="1:6">
      <c r="A1" s="36" t="str">
        <f>Ф1!A1</f>
        <v xml:space="preserve">АКЦИОНЕРНОЕ ОБЩЕСТВО "СЕВКАЗЭНЕРГО" </v>
      </c>
    </row>
    <row r="2" spans="1:6">
      <c r="A2" s="36"/>
    </row>
    <row r="3" spans="1:6">
      <c r="A3" s="36" t="s">
        <v>90</v>
      </c>
    </row>
    <row r="4" spans="1:6">
      <c r="A4" s="36" t="str">
        <f>Ф2!A4</f>
        <v>за период, заканчивающийся 31 декабря 2022 года</v>
      </c>
    </row>
    <row r="5" spans="1:6" ht="16.5" thickBot="1">
      <c r="A5" s="91" t="str">
        <f>Ф2!A5</f>
        <v>(в тыс. тенге)</v>
      </c>
      <c r="B5" s="39"/>
      <c r="C5" s="39"/>
    </row>
    <row r="6" spans="1:6" ht="16.5" thickBot="1"/>
    <row r="7" spans="1:6" ht="16.5" thickBot="1">
      <c r="A7" s="151" t="s">
        <v>62</v>
      </c>
      <c r="B7" s="209" t="s">
        <v>215</v>
      </c>
      <c r="C7" s="209" t="s">
        <v>216</v>
      </c>
    </row>
    <row r="8" spans="1:6" ht="31.5">
      <c r="A8" s="147" t="s">
        <v>91</v>
      </c>
      <c r="B8" s="210"/>
      <c r="C8" s="152"/>
    </row>
    <row r="9" spans="1:6">
      <c r="A9" s="149" t="s">
        <v>92</v>
      </c>
      <c r="B9" s="169">
        <f>Ф2!E29</f>
        <v>-2373416</v>
      </c>
      <c r="C9" s="153">
        <f>Ф2!G29</f>
        <v>-16685412</v>
      </c>
    </row>
    <row r="10" spans="1:6">
      <c r="A10" s="149" t="s">
        <v>93</v>
      </c>
      <c r="B10" s="169"/>
      <c r="C10" s="153"/>
    </row>
    <row r="11" spans="1:6">
      <c r="A11" s="148" t="s">
        <v>94</v>
      </c>
      <c r="B11" s="175">
        <v>7602921</v>
      </c>
      <c r="C11" s="172">
        <v>5635601</v>
      </c>
    </row>
    <row r="12" spans="1:6">
      <c r="A12" s="148" t="s">
        <v>78</v>
      </c>
      <c r="B12" s="175">
        <f>-Ф2!E25</f>
        <v>4576181</v>
      </c>
      <c r="C12" s="172">
        <f>-Ф2!G25</f>
        <v>3852445</v>
      </c>
    </row>
    <row r="13" spans="1:6" ht="18" customHeight="1">
      <c r="A13" s="148" t="s">
        <v>196</v>
      </c>
      <c r="B13" s="175">
        <v>-1111286</v>
      </c>
      <c r="C13" s="172">
        <v>-218515</v>
      </c>
      <c r="E13" s="3"/>
      <c r="F13" s="3"/>
    </row>
    <row r="14" spans="1:6" ht="18.75" customHeight="1">
      <c r="A14" s="148" t="s">
        <v>95</v>
      </c>
      <c r="B14" s="175">
        <v>30410</v>
      </c>
      <c r="C14" s="172">
        <v>289313</v>
      </c>
    </row>
    <row r="15" spans="1:6">
      <c r="A15" s="148" t="s">
        <v>96</v>
      </c>
      <c r="B15" s="175">
        <v>324312</v>
      </c>
      <c r="C15" s="172">
        <v>-430932</v>
      </c>
    </row>
    <row r="16" spans="1:6" ht="15.75" customHeight="1">
      <c r="A16" s="148" t="s">
        <v>97</v>
      </c>
      <c r="B16" s="175">
        <v>655</v>
      </c>
      <c r="C16" s="172"/>
    </row>
    <row r="17" spans="1:6" ht="14.25" customHeight="1">
      <c r="A17" s="148" t="s">
        <v>98</v>
      </c>
      <c r="B17" s="175">
        <v>25601</v>
      </c>
      <c r="C17" s="172">
        <v>5670</v>
      </c>
    </row>
    <row r="18" spans="1:6" ht="14.25" customHeight="1">
      <c r="A18" s="148" t="s">
        <v>217</v>
      </c>
      <c r="B18" s="175"/>
      <c r="C18" s="172">
        <f>-Ф2!G22</f>
        <v>21507046</v>
      </c>
    </row>
    <row r="19" spans="1:6" ht="15" customHeight="1">
      <c r="A19" s="148" t="s">
        <v>204</v>
      </c>
      <c r="B19" s="175"/>
      <c r="C19" s="172">
        <v>-5</v>
      </c>
    </row>
    <row r="20" spans="1:6">
      <c r="A20" s="148" t="s">
        <v>99</v>
      </c>
      <c r="B20" s="175">
        <f>-Ф2!E23</f>
        <v>1017799</v>
      </c>
      <c r="C20" s="172">
        <f>-Ф2!G23</f>
        <v>219015</v>
      </c>
    </row>
    <row r="21" spans="1:6">
      <c r="A21" s="148" t="s">
        <v>205</v>
      </c>
      <c r="B21" s="175">
        <v>-346688</v>
      </c>
      <c r="C21" s="175">
        <v>-117663</v>
      </c>
    </row>
    <row r="22" spans="1:6">
      <c r="A22" s="148" t="s">
        <v>100</v>
      </c>
      <c r="B22" s="175"/>
      <c r="C22" s="172">
        <v>528</v>
      </c>
    </row>
    <row r="23" spans="1:6">
      <c r="A23" s="148" t="s">
        <v>77</v>
      </c>
      <c r="B23" s="175">
        <f>-Ф2!E24</f>
        <v>-1973938</v>
      </c>
      <c r="C23" s="172">
        <f>Ф2!G24*-1</f>
        <v>-1639983</v>
      </c>
      <c r="E23" s="3"/>
      <c r="F23" s="3"/>
    </row>
    <row r="24" spans="1:6">
      <c r="A24" s="149" t="s">
        <v>101</v>
      </c>
      <c r="B24" s="62">
        <f>SUM(B9:B23)</f>
        <v>7772551</v>
      </c>
      <c r="C24" s="62">
        <f>SUM(C9:C23)</f>
        <v>12417108</v>
      </c>
    </row>
    <row r="25" spans="1:6">
      <c r="A25" s="149" t="s">
        <v>102</v>
      </c>
      <c r="B25" s="62"/>
      <c r="C25" s="62"/>
    </row>
    <row r="26" spans="1:6">
      <c r="A26" s="148" t="s">
        <v>103</v>
      </c>
      <c r="B26" s="172">
        <v>-564659</v>
      </c>
      <c r="C26" s="172">
        <v>-1897855</v>
      </c>
    </row>
    <row r="27" spans="1:6">
      <c r="A27" s="148" t="s">
        <v>104</v>
      </c>
      <c r="B27" s="172">
        <v>1642773</v>
      </c>
      <c r="C27" s="172">
        <v>1843739</v>
      </c>
    </row>
    <row r="28" spans="1:6" ht="31.5">
      <c r="A28" s="148" t="s">
        <v>105</v>
      </c>
      <c r="B28" s="172">
        <v>1162590</v>
      </c>
      <c r="C28" s="172">
        <v>-1854205</v>
      </c>
    </row>
    <row r="29" spans="1:6" ht="15.75" customHeight="1">
      <c r="A29" s="148" t="s">
        <v>173</v>
      </c>
      <c r="B29" s="175">
        <v>-315895</v>
      </c>
      <c r="C29" s="175">
        <v>-12</v>
      </c>
    </row>
    <row r="30" spans="1:6" ht="15.75" customHeight="1">
      <c r="A30" s="148" t="s">
        <v>106</v>
      </c>
      <c r="B30" s="172">
        <v>0</v>
      </c>
      <c r="C30" s="172">
        <v>429888</v>
      </c>
    </row>
    <row r="31" spans="1:6">
      <c r="A31" s="148" t="s">
        <v>107</v>
      </c>
      <c r="B31" s="172">
        <v>3717219</v>
      </c>
      <c r="C31" s="172">
        <v>-2180593</v>
      </c>
    </row>
    <row r="32" spans="1:6">
      <c r="A32" s="148" t="s">
        <v>108</v>
      </c>
      <c r="B32" s="172">
        <v>1812908</v>
      </c>
      <c r="C32" s="172">
        <v>-177315</v>
      </c>
    </row>
    <row r="33" spans="1:8" hidden="1">
      <c r="A33" s="148" t="s">
        <v>174</v>
      </c>
      <c r="B33" s="172"/>
      <c r="C33" s="172"/>
    </row>
    <row r="34" spans="1:8" ht="31.5">
      <c r="A34" s="148" t="s">
        <v>109</v>
      </c>
      <c r="B34" s="172">
        <v>-65246</v>
      </c>
      <c r="C34" s="172">
        <f>-301921+24055</f>
        <v>-277866</v>
      </c>
    </row>
    <row r="35" spans="1:8" ht="17.25" hidden="1" customHeight="1">
      <c r="A35" s="148" t="s">
        <v>110</v>
      </c>
      <c r="B35" s="172"/>
      <c r="C35" s="172"/>
    </row>
    <row r="36" spans="1:8" ht="31.5" hidden="1" outlineLevel="1">
      <c r="A36" s="148" t="s">
        <v>111</v>
      </c>
      <c r="B36" s="172">
        <v>0</v>
      </c>
      <c r="C36" s="172"/>
    </row>
    <row r="37" spans="1:8" hidden="1" outlineLevel="1">
      <c r="A37" s="149" t="s">
        <v>112</v>
      </c>
      <c r="B37" s="211">
        <f>SUM(B24:B36)</f>
        <v>15162241</v>
      </c>
      <c r="C37" s="211">
        <f>SUM(C24:C36)</f>
        <v>8302889</v>
      </c>
    </row>
    <row r="38" spans="1:8" collapsed="1">
      <c r="A38" s="148" t="s">
        <v>113</v>
      </c>
      <c r="B38" s="172">
        <v>-497511</v>
      </c>
      <c r="C38" s="172">
        <v>-929575</v>
      </c>
    </row>
    <row r="39" spans="1:8">
      <c r="A39" s="148" t="s">
        <v>114</v>
      </c>
      <c r="B39" s="172">
        <v>-4297652</v>
      </c>
      <c r="C39" s="172">
        <v>-3392261</v>
      </c>
    </row>
    <row r="40" spans="1:8" ht="32.25" thickBot="1">
      <c r="A40" s="154" t="s">
        <v>115</v>
      </c>
      <c r="B40" s="212">
        <f>SUM(B37:B39)</f>
        <v>10367078</v>
      </c>
      <c r="C40" s="212">
        <f>SUM(C37:C39)</f>
        <v>3981053</v>
      </c>
    </row>
    <row r="41" spans="1:8" ht="31.5">
      <c r="A41" s="155" t="s">
        <v>116</v>
      </c>
      <c r="B41" s="213"/>
      <c r="C41" s="213"/>
    </row>
    <row r="42" spans="1:8">
      <c r="A42" s="148" t="s">
        <v>117</v>
      </c>
      <c r="B42" s="172">
        <v>-8272335</v>
      </c>
      <c r="C42" s="172">
        <v>-3659904</v>
      </c>
    </row>
    <row r="43" spans="1:8" hidden="1">
      <c r="A43" s="148" t="s">
        <v>206</v>
      </c>
      <c r="B43" s="172"/>
      <c r="C43" s="172"/>
    </row>
    <row r="44" spans="1:8">
      <c r="A44" s="148" t="s">
        <v>118</v>
      </c>
      <c r="B44" s="172">
        <v>-20974</v>
      </c>
      <c r="C44" s="172">
        <v>-189350</v>
      </c>
    </row>
    <row r="45" spans="1:8">
      <c r="A45" s="148" t="s">
        <v>119</v>
      </c>
      <c r="B45" s="214">
        <v>0</v>
      </c>
      <c r="C45" s="214">
        <v>-313000</v>
      </c>
    </row>
    <row r="46" spans="1:8">
      <c r="A46" s="148" t="s">
        <v>120</v>
      </c>
      <c r="B46" s="214">
        <v>41814</v>
      </c>
      <c r="C46" s="214">
        <v>19730</v>
      </c>
    </row>
    <row r="47" spans="1:8">
      <c r="A47" s="148" t="s">
        <v>121</v>
      </c>
      <c r="B47" s="172">
        <v>0</v>
      </c>
      <c r="C47" s="172">
        <v>799000</v>
      </c>
    </row>
    <row r="48" spans="1:8">
      <c r="A48" s="148" t="s">
        <v>187</v>
      </c>
      <c r="B48" s="172"/>
      <c r="C48" s="172">
        <v>-3567000</v>
      </c>
      <c r="H48" s="32" t="s">
        <v>122</v>
      </c>
    </row>
    <row r="49" spans="1:3">
      <c r="A49" s="148" t="s">
        <v>210</v>
      </c>
      <c r="B49" s="172">
        <v>3049696</v>
      </c>
      <c r="C49" s="172">
        <v>3269341</v>
      </c>
    </row>
    <row r="50" spans="1:3">
      <c r="A50" s="148" t="s">
        <v>207</v>
      </c>
      <c r="B50" s="172">
        <v>870781</v>
      </c>
      <c r="C50" s="215">
        <v>47136</v>
      </c>
    </row>
    <row r="51" spans="1:3" hidden="1">
      <c r="A51" s="148" t="s">
        <v>123</v>
      </c>
      <c r="B51" s="172"/>
      <c r="C51" s="172"/>
    </row>
    <row r="52" spans="1:3" ht="32.25" thickBot="1">
      <c r="A52" s="156" t="s">
        <v>124</v>
      </c>
      <c r="B52" s="216">
        <f>SUM(B42:B51)</f>
        <v>-4331018</v>
      </c>
      <c r="C52" s="216">
        <f>SUM(C42:C51)</f>
        <v>-3594047</v>
      </c>
    </row>
    <row r="53" spans="1:3" ht="15.75" customHeight="1">
      <c r="A53" s="147" t="s">
        <v>125</v>
      </c>
      <c r="B53" s="217"/>
      <c r="C53" s="217"/>
    </row>
    <row r="54" spans="1:3">
      <c r="A54" s="148" t="s">
        <v>126</v>
      </c>
      <c r="B54" s="214">
        <v>9521774</v>
      </c>
      <c r="C54" s="214">
        <v>29580976</v>
      </c>
    </row>
    <row r="55" spans="1:3" hidden="1">
      <c r="A55" s="148" t="s">
        <v>127</v>
      </c>
      <c r="B55" s="214"/>
      <c r="C55" s="214"/>
    </row>
    <row r="56" spans="1:3">
      <c r="A56" s="148" t="s">
        <v>128</v>
      </c>
      <c r="B56" s="214">
        <v>-14650909</v>
      </c>
      <c r="C56" s="214">
        <v>-29149473</v>
      </c>
    </row>
    <row r="57" spans="1:3">
      <c r="A57" s="148" t="s">
        <v>129</v>
      </c>
      <c r="B57" s="214">
        <v>-500000</v>
      </c>
      <c r="C57" s="214">
        <v>-500000</v>
      </c>
    </row>
    <row r="58" spans="1:3" hidden="1">
      <c r="A58" s="148" t="s">
        <v>130</v>
      </c>
      <c r="B58" s="214"/>
      <c r="C58" s="214"/>
    </row>
    <row r="59" spans="1:3" hidden="1">
      <c r="A59" s="148" t="s">
        <v>131</v>
      </c>
      <c r="B59" s="214"/>
      <c r="C59" s="214"/>
    </row>
    <row r="60" spans="1:3" hidden="1">
      <c r="A60" s="148" t="s">
        <v>169</v>
      </c>
      <c r="B60" s="214"/>
      <c r="C60" s="214"/>
    </row>
    <row r="61" spans="1:3">
      <c r="A61" s="148" t="s">
        <v>188</v>
      </c>
      <c r="B61" s="214">
        <v>-32699</v>
      </c>
      <c r="C61" s="214">
        <v>-72052</v>
      </c>
    </row>
    <row r="62" spans="1:3" hidden="1">
      <c r="A62" s="148" t="s">
        <v>170</v>
      </c>
      <c r="B62" s="214"/>
      <c r="C62" s="214"/>
    </row>
    <row r="63" spans="1:3" ht="16.5" hidden="1" customHeight="1">
      <c r="A63" s="148" t="s">
        <v>175</v>
      </c>
      <c r="B63" s="214"/>
      <c r="C63" s="214"/>
    </row>
    <row r="64" spans="1:3" ht="31.5">
      <c r="A64" s="149" t="s">
        <v>132</v>
      </c>
      <c r="B64" s="208">
        <f>SUM(B54:B63)</f>
        <v>-5661834</v>
      </c>
      <c r="C64" s="208">
        <f>SUM(C54:C63)</f>
        <v>-140549</v>
      </c>
    </row>
    <row r="65" spans="1:3" ht="16.5" thickBot="1">
      <c r="A65" s="150" t="s">
        <v>133</v>
      </c>
      <c r="B65" s="218">
        <f>SUM(B64,B52,B40)</f>
        <v>374226</v>
      </c>
      <c r="C65" s="218">
        <f>SUM(C64,C52,C40)</f>
        <v>246457</v>
      </c>
    </row>
    <row r="66" spans="1:3" s="36" customFormat="1" ht="16.5" thickBot="1">
      <c r="A66" s="146" t="s">
        <v>134</v>
      </c>
      <c r="B66" s="219">
        <v>291377</v>
      </c>
      <c r="C66" s="219">
        <v>50177</v>
      </c>
    </row>
    <row r="67" spans="1:3" s="36" customFormat="1" ht="16.5" thickBot="1">
      <c r="A67" s="93" t="s">
        <v>135</v>
      </c>
      <c r="B67" s="220">
        <f>-724+684</f>
        <v>-40</v>
      </c>
      <c r="C67" s="220">
        <f>-208-5049</f>
        <v>-5257</v>
      </c>
    </row>
    <row r="68" spans="1:3" ht="16.5" thickBot="1">
      <c r="A68" s="92" t="s">
        <v>136</v>
      </c>
      <c r="B68" s="221">
        <f>SUM(B65:B67)</f>
        <v>665563</v>
      </c>
      <c r="C68" s="221">
        <f>SUM(C65:C67)</f>
        <v>291377</v>
      </c>
    </row>
    <row r="69" spans="1:3">
      <c r="B69" s="3"/>
      <c r="C69" s="3"/>
    </row>
    <row r="70" spans="1:3">
      <c r="B70" s="3"/>
      <c r="C70" s="3"/>
    </row>
    <row r="71" spans="1:3">
      <c r="A71" s="81" t="str">
        <f>Ф2!A44</f>
        <v>Генеральный директор</v>
      </c>
      <c r="B71" s="94"/>
      <c r="C71" s="87" t="str">
        <f>Ф2!G44</f>
        <v>Перфилов О.В.</v>
      </c>
    </row>
    <row r="72" spans="1:3" ht="12" customHeight="1">
      <c r="A72" s="85"/>
      <c r="C72" s="87"/>
    </row>
    <row r="73" spans="1:3" ht="9.75" customHeight="1">
      <c r="A73" s="85"/>
      <c r="C73" s="87"/>
    </row>
    <row r="74" spans="1:3" ht="18.75" customHeight="1">
      <c r="A74" s="81" t="s">
        <v>58</v>
      </c>
      <c r="B74" s="94"/>
      <c r="C74" s="87" t="str">
        <f>Ф1!D79</f>
        <v>Алексеевене Т.В.</v>
      </c>
    </row>
    <row r="75" spans="1:3">
      <c r="A75" s="95"/>
      <c r="B75" s="95"/>
      <c r="C75" s="96"/>
    </row>
    <row r="76" spans="1:3">
      <c r="A76" s="28" t="s">
        <v>60</v>
      </c>
      <c r="B76" s="28"/>
      <c r="C76" s="28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honeticPr fontId="54" type="noConversion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"/>
  <sheetViews>
    <sheetView zoomScale="75" zoomScaleNormal="75" workbookViewId="0">
      <pane xSplit="1" ySplit="8" topLeftCell="B29" activePane="bottomRight" state="frozen"/>
      <selection pane="topRight" activeCell="B1" sqref="B1"/>
      <selection pane="bottomLeft" activeCell="A9" sqref="A9"/>
      <selection pane="bottomRight" activeCell="J72" sqref="J72"/>
    </sheetView>
  </sheetViews>
  <sheetFormatPr defaultRowHeight="12.75" outlineLevelRow="2" outlineLevelCol="1"/>
  <cols>
    <col min="1" max="1" width="51.5703125" style="97" customWidth="1"/>
    <col min="2" max="2" width="13.5703125" style="97" customWidth="1"/>
    <col min="3" max="3" width="0" style="97" hidden="1" customWidth="1" outlineLevel="1"/>
    <col min="4" max="4" width="13.140625" style="97" customWidth="1" collapsed="1"/>
    <col min="5" max="5" width="13.140625" style="97" customWidth="1"/>
    <col min="6" max="7" width="0" style="97" hidden="1" customWidth="1" outlineLevel="1"/>
    <col min="8" max="8" width="14" style="97" customWidth="1" collapsed="1"/>
    <col min="9" max="9" width="14.42578125" style="97" customWidth="1"/>
    <col min="10" max="10" width="15.7109375" style="97" customWidth="1"/>
    <col min="11" max="11" width="17.5703125" style="97" customWidth="1"/>
    <col min="12" max="12" width="6" style="97" customWidth="1"/>
    <col min="13" max="13" width="16.85546875" style="98" customWidth="1"/>
    <col min="14" max="16384" width="9.140625" style="97"/>
  </cols>
  <sheetData>
    <row r="1" spans="1:13" ht="15.75">
      <c r="A1" s="5" t="str">
        <f>Ф1!A1</f>
        <v xml:space="preserve">АКЦИОНЕРНОЕ ОБЩЕСТВО "СЕВКАЗЭНЕРГО" </v>
      </c>
    </row>
    <row r="2" spans="1:13" s="99" customFormat="1" ht="15.7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s="99" customFormat="1" ht="15.75">
      <c r="A3" s="101" t="s">
        <v>137</v>
      </c>
      <c r="B3" s="102"/>
      <c r="C3" s="102"/>
      <c r="D3" s="102"/>
      <c r="E3" s="102"/>
      <c r="F3" s="100"/>
      <c r="G3" s="100"/>
      <c r="H3" s="100"/>
      <c r="I3" s="100"/>
      <c r="J3" s="100"/>
      <c r="K3" s="100"/>
      <c r="L3" s="100"/>
      <c r="M3" s="100"/>
    </row>
    <row r="4" spans="1:13" s="99" customFormat="1" ht="15.75">
      <c r="A4" s="101" t="str">
        <f>Ф2!A4</f>
        <v>за период, заканчивающийся 31 декабря 2022 года</v>
      </c>
      <c r="B4" s="102"/>
      <c r="C4" s="102"/>
      <c r="D4" s="102"/>
      <c r="E4" s="102"/>
      <c r="F4" s="100"/>
      <c r="G4" s="100"/>
      <c r="H4" s="100"/>
      <c r="I4" s="100"/>
      <c r="J4" s="100"/>
      <c r="K4" s="100"/>
      <c r="L4" s="100"/>
      <c r="M4" s="100"/>
    </row>
    <row r="5" spans="1:13" s="99" customFormat="1" ht="15.75">
      <c r="A5" s="103" t="s">
        <v>2</v>
      </c>
      <c r="B5" s="104"/>
      <c r="C5" s="104"/>
      <c r="D5" s="104"/>
      <c r="E5" s="104"/>
      <c r="F5" s="105"/>
      <c r="G5" s="105"/>
      <c r="H5" s="105"/>
      <c r="I5" s="105"/>
      <c r="J5" s="105"/>
      <c r="K5" s="105"/>
      <c r="L5" s="100"/>
      <c r="M5" s="100"/>
    </row>
    <row r="6" spans="1:13" s="99" customFormat="1" ht="16.5" thickBot="1">
      <c r="A6" s="102"/>
      <c r="B6" s="102"/>
      <c r="C6" s="102"/>
      <c r="D6" s="102"/>
      <c r="E6" s="102"/>
      <c r="F6" s="100"/>
      <c r="G6" s="100"/>
      <c r="H6" s="100"/>
      <c r="I6" s="100"/>
      <c r="J6" s="100"/>
      <c r="K6" s="100"/>
      <c r="L6" s="100"/>
      <c r="M6" s="100"/>
    </row>
    <row r="7" spans="1:13" s="107" customFormat="1" ht="15.75" customHeight="1" thickBot="1">
      <c r="A7" s="240" t="s">
        <v>62</v>
      </c>
      <c r="B7" s="242" t="s">
        <v>138</v>
      </c>
      <c r="C7" s="242"/>
      <c r="D7" s="242"/>
      <c r="E7" s="242"/>
      <c r="F7" s="242"/>
      <c r="G7" s="242"/>
      <c r="H7" s="242"/>
      <c r="I7" s="242"/>
      <c r="J7" s="243" t="s">
        <v>33</v>
      </c>
      <c r="K7" s="245" t="s">
        <v>34</v>
      </c>
      <c r="L7" s="106"/>
      <c r="M7" s="1"/>
    </row>
    <row r="8" spans="1:13" s="107" customFormat="1" ht="99" customHeight="1" thickBot="1">
      <c r="A8" s="241"/>
      <c r="B8" s="108" t="s">
        <v>25</v>
      </c>
      <c r="C8" s="108" t="s">
        <v>26</v>
      </c>
      <c r="D8" s="108" t="s">
        <v>27</v>
      </c>
      <c r="E8" s="108" t="s">
        <v>28</v>
      </c>
      <c r="F8" s="108" t="s">
        <v>30</v>
      </c>
      <c r="G8" s="108" t="s">
        <v>139</v>
      </c>
      <c r="H8" s="109" t="s">
        <v>140</v>
      </c>
      <c r="I8" s="110" t="s">
        <v>141</v>
      </c>
      <c r="J8" s="244"/>
      <c r="K8" s="246"/>
      <c r="L8" s="106"/>
      <c r="M8" s="1"/>
    </row>
    <row r="9" spans="1:13" s="107" customFormat="1" ht="15.75">
      <c r="A9" s="128" t="s">
        <v>202</v>
      </c>
      <c r="B9" s="111">
        <v>16291512</v>
      </c>
      <c r="C9" s="111"/>
      <c r="D9" s="111">
        <v>277168</v>
      </c>
      <c r="E9" s="111">
        <v>45629951</v>
      </c>
      <c r="F9" s="111">
        <v>0</v>
      </c>
      <c r="G9" s="111">
        <v>0</v>
      </c>
      <c r="H9" s="111">
        <v>7831356</v>
      </c>
      <c r="I9" s="111">
        <f>SUM(B9:H9)</f>
        <v>70029987</v>
      </c>
      <c r="J9" s="111"/>
      <c r="K9" s="129">
        <f t="shared" ref="K9:K30" si="0">I9+J9</f>
        <v>70029987</v>
      </c>
      <c r="L9" s="106"/>
      <c r="M9" s="1"/>
    </row>
    <row r="10" spans="1:13" s="107" customFormat="1" ht="15.75" hidden="1">
      <c r="A10" s="130" t="s">
        <v>142</v>
      </c>
      <c r="B10" s="112"/>
      <c r="C10" s="112"/>
      <c r="D10" s="112"/>
      <c r="E10" s="112"/>
      <c r="F10" s="112"/>
      <c r="G10" s="112"/>
      <c r="H10" s="112"/>
      <c r="I10" s="113">
        <f t="shared" ref="I10:I30" si="1">SUM(B10:H10)</f>
        <v>0</v>
      </c>
      <c r="J10" s="112"/>
      <c r="K10" s="131">
        <f t="shared" si="0"/>
        <v>0</v>
      </c>
      <c r="L10" s="106"/>
      <c r="M10" s="1"/>
    </row>
    <row r="11" spans="1:13" s="107" customFormat="1" ht="15.75" hidden="1">
      <c r="A11" s="130" t="s">
        <v>143</v>
      </c>
      <c r="B11" s="112"/>
      <c r="C11" s="112"/>
      <c r="D11" s="112"/>
      <c r="E11" s="112"/>
      <c r="F11" s="112"/>
      <c r="G11" s="112"/>
      <c r="H11" s="112"/>
      <c r="I11" s="113">
        <f t="shared" si="1"/>
        <v>0</v>
      </c>
      <c r="J11" s="112"/>
      <c r="K11" s="131">
        <f t="shared" si="0"/>
        <v>0</v>
      </c>
      <c r="L11" s="106"/>
      <c r="M11" s="1"/>
    </row>
    <row r="12" spans="1:13" s="107" customFormat="1" ht="15.75" hidden="1" outlineLevel="1">
      <c r="A12" s="130" t="s">
        <v>144</v>
      </c>
      <c r="B12" s="112"/>
      <c r="C12" s="112"/>
      <c r="D12" s="112"/>
      <c r="E12" s="112"/>
      <c r="F12" s="112"/>
      <c r="G12" s="112"/>
      <c r="H12" s="112"/>
      <c r="I12" s="113">
        <f t="shared" si="1"/>
        <v>0</v>
      </c>
      <c r="J12" s="112"/>
      <c r="K12" s="131">
        <f t="shared" si="0"/>
        <v>0</v>
      </c>
      <c r="L12" s="106"/>
      <c r="M12" s="1"/>
    </row>
    <row r="13" spans="1:13" s="107" customFormat="1" ht="15.75" hidden="1" outlineLevel="2">
      <c r="A13" s="130" t="s">
        <v>145</v>
      </c>
      <c r="B13" s="112"/>
      <c r="C13" s="112"/>
      <c r="D13" s="112"/>
      <c r="E13" s="112"/>
      <c r="F13" s="112"/>
      <c r="G13" s="112"/>
      <c r="H13" s="112"/>
      <c r="I13" s="113">
        <f t="shared" si="1"/>
        <v>0</v>
      </c>
      <c r="J13" s="112"/>
      <c r="K13" s="131">
        <f t="shared" si="0"/>
        <v>0</v>
      </c>
      <c r="L13" s="106"/>
      <c r="M13" s="1"/>
    </row>
    <row r="14" spans="1:13" s="107" customFormat="1" ht="31.5" hidden="1" outlineLevel="1">
      <c r="A14" s="130" t="s">
        <v>146</v>
      </c>
      <c r="B14" s="112"/>
      <c r="C14" s="112"/>
      <c r="D14" s="112"/>
      <c r="E14" s="112"/>
      <c r="F14" s="112"/>
      <c r="G14" s="112"/>
      <c r="H14" s="112"/>
      <c r="I14" s="113">
        <f t="shared" si="1"/>
        <v>0</v>
      </c>
      <c r="J14" s="112"/>
      <c r="K14" s="131">
        <f t="shared" si="0"/>
        <v>0</v>
      </c>
      <c r="L14" s="106"/>
      <c r="M14" s="1"/>
    </row>
    <row r="15" spans="1:13" s="107" customFormat="1" ht="15.75" hidden="1" outlineLevel="1">
      <c r="A15" s="130" t="s">
        <v>147</v>
      </c>
      <c r="B15" s="112"/>
      <c r="C15" s="112"/>
      <c r="D15" s="112"/>
      <c r="E15" s="112"/>
      <c r="F15" s="112"/>
      <c r="G15" s="112"/>
      <c r="H15" s="112"/>
      <c r="I15" s="113">
        <f t="shared" si="1"/>
        <v>0</v>
      </c>
      <c r="J15" s="112"/>
      <c r="K15" s="131">
        <f t="shared" si="0"/>
        <v>0</v>
      </c>
      <c r="L15" s="106"/>
      <c r="M15" s="1"/>
    </row>
    <row r="16" spans="1:13" s="107" customFormat="1" ht="15.75" hidden="1" outlineLevel="1">
      <c r="A16" s="130" t="s">
        <v>148</v>
      </c>
      <c r="B16" s="112"/>
      <c r="C16" s="112"/>
      <c r="D16" s="112"/>
      <c r="E16" s="112"/>
      <c r="F16" s="112"/>
      <c r="G16" s="112"/>
      <c r="H16" s="112"/>
      <c r="I16" s="113">
        <f t="shared" si="1"/>
        <v>0</v>
      </c>
      <c r="J16" s="112"/>
      <c r="K16" s="131">
        <f t="shared" si="0"/>
        <v>0</v>
      </c>
      <c r="L16" s="106"/>
      <c r="M16" s="1"/>
    </row>
    <row r="17" spans="1:13" s="107" customFormat="1" ht="15.75" hidden="1" outlineLevel="1">
      <c r="A17" s="130" t="s">
        <v>149</v>
      </c>
      <c r="B17" s="112"/>
      <c r="C17" s="112"/>
      <c r="D17" s="112"/>
      <c r="E17" s="112"/>
      <c r="F17" s="112"/>
      <c r="G17" s="112"/>
      <c r="H17" s="112"/>
      <c r="I17" s="113">
        <f t="shared" si="1"/>
        <v>0</v>
      </c>
      <c r="J17" s="112"/>
      <c r="K17" s="131">
        <f t="shared" si="0"/>
        <v>0</v>
      </c>
      <c r="L17" s="106"/>
      <c r="M17" s="1"/>
    </row>
    <row r="18" spans="1:13" s="107" customFormat="1" ht="15.75" hidden="1">
      <c r="A18" s="130" t="s">
        <v>150</v>
      </c>
      <c r="B18" s="112"/>
      <c r="C18" s="112"/>
      <c r="D18" s="112"/>
      <c r="E18" s="112"/>
      <c r="F18" s="112"/>
      <c r="G18" s="112"/>
      <c r="H18" s="112"/>
      <c r="I18" s="113">
        <f t="shared" si="1"/>
        <v>0</v>
      </c>
      <c r="J18" s="112"/>
      <c r="K18" s="131">
        <f t="shared" si="0"/>
        <v>0</v>
      </c>
      <c r="L18" s="106"/>
      <c r="M18" s="1"/>
    </row>
    <row r="19" spans="1:13" s="107" customFormat="1" ht="31.5">
      <c r="A19" s="130" t="s">
        <v>151</v>
      </c>
      <c r="B19" s="112"/>
      <c r="C19" s="112"/>
      <c r="D19" s="112"/>
      <c r="E19" s="112">
        <v>-3585997</v>
      </c>
      <c r="F19" s="112"/>
      <c r="G19" s="112"/>
      <c r="H19" s="165">
        <f>E19*-1</f>
        <v>3585997</v>
      </c>
      <c r="I19" s="113">
        <f t="shared" si="1"/>
        <v>0</v>
      </c>
      <c r="J19" s="112"/>
      <c r="K19" s="131">
        <f t="shared" si="0"/>
        <v>0</v>
      </c>
      <c r="L19" s="106"/>
      <c r="M19" s="1"/>
    </row>
    <row r="20" spans="1:13" s="107" customFormat="1" ht="32.25" customHeight="1" outlineLevel="1">
      <c r="A20" s="130" t="s">
        <v>190</v>
      </c>
      <c r="B20" s="112"/>
      <c r="C20" s="112"/>
      <c r="D20" s="112"/>
      <c r="E20" s="112"/>
      <c r="F20" s="112"/>
      <c r="G20" s="112"/>
      <c r="H20" s="165">
        <v>-1523018</v>
      </c>
      <c r="I20" s="113">
        <f t="shared" si="1"/>
        <v>-1523018</v>
      </c>
      <c r="J20" s="112"/>
      <c r="K20" s="131">
        <f t="shared" si="0"/>
        <v>-1523018</v>
      </c>
      <c r="L20" s="106"/>
      <c r="M20" s="1"/>
    </row>
    <row r="21" spans="1:13" s="107" customFormat="1" ht="15.75" outlineLevel="1">
      <c r="A21" s="130" t="s">
        <v>219</v>
      </c>
      <c r="B21" s="112"/>
      <c r="C21" s="112"/>
      <c r="D21" s="112"/>
      <c r="E21" s="112"/>
      <c r="F21" s="112"/>
      <c r="G21" s="112"/>
      <c r="H21" s="165">
        <v>-1414316</v>
      </c>
      <c r="I21" s="113">
        <f t="shared" si="1"/>
        <v>-1414316</v>
      </c>
      <c r="J21" s="112"/>
      <c r="K21" s="131">
        <f t="shared" si="0"/>
        <v>-1414316</v>
      </c>
      <c r="L21" s="106"/>
      <c r="M21" s="1"/>
    </row>
    <row r="22" spans="1:13" s="107" customFormat="1" ht="15.75" hidden="1" customHeight="1" outlineLevel="1">
      <c r="A22" s="130" t="s">
        <v>152</v>
      </c>
      <c r="B22" s="112"/>
      <c r="C22" s="112"/>
      <c r="D22" s="112"/>
      <c r="E22" s="112"/>
      <c r="F22" s="112"/>
      <c r="G22" s="112"/>
      <c r="H22" s="165"/>
      <c r="I22" s="113">
        <f t="shared" si="1"/>
        <v>0</v>
      </c>
      <c r="J22" s="112"/>
      <c r="K22" s="131">
        <f t="shared" si="0"/>
        <v>0</v>
      </c>
      <c r="L22" s="106"/>
      <c r="M22" s="1"/>
    </row>
    <row r="23" spans="1:13" s="107" customFormat="1" ht="15.75" hidden="1" outlineLevel="1">
      <c r="A23" s="130" t="s">
        <v>153</v>
      </c>
      <c r="B23" s="112"/>
      <c r="C23" s="112"/>
      <c r="D23" s="112"/>
      <c r="E23" s="112"/>
      <c r="F23" s="112"/>
      <c r="G23" s="112"/>
      <c r="H23" s="165"/>
      <c r="I23" s="113">
        <f t="shared" si="1"/>
        <v>0</v>
      </c>
      <c r="J23" s="112"/>
      <c r="K23" s="131">
        <f t="shared" si="0"/>
        <v>0</v>
      </c>
      <c r="L23" s="106"/>
      <c r="M23" s="1"/>
    </row>
    <row r="24" spans="1:13" s="107" customFormat="1" ht="15.75" hidden="1">
      <c r="A24" s="130" t="s">
        <v>154</v>
      </c>
      <c r="B24" s="112"/>
      <c r="C24" s="112"/>
      <c r="D24" s="112"/>
      <c r="E24" s="112"/>
      <c r="F24" s="112"/>
      <c r="G24" s="112"/>
      <c r="H24" s="165"/>
      <c r="I24" s="113">
        <f t="shared" si="1"/>
        <v>0</v>
      </c>
      <c r="J24" s="112"/>
      <c r="K24" s="131">
        <f t="shared" si="0"/>
        <v>0</v>
      </c>
      <c r="L24" s="106"/>
      <c r="M24" s="1"/>
    </row>
    <row r="25" spans="1:13" s="107" customFormat="1" ht="16.5" hidden="1" customHeight="1" outlineLevel="1">
      <c r="A25" s="130" t="s">
        <v>155</v>
      </c>
      <c r="B25" s="112"/>
      <c r="C25" s="112"/>
      <c r="D25" s="112"/>
      <c r="E25" s="112"/>
      <c r="F25" s="112"/>
      <c r="G25" s="112"/>
      <c r="H25" s="165"/>
      <c r="I25" s="113">
        <f t="shared" si="1"/>
        <v>0</v>
      </c>
      <c r="J25" s="112"/>
      <c r="K25" s="131">
        <f t="shared" si="0"/>
        <v>0</v>
      </c>
      <c r="L25" s="106"/>
      <c r="M25" s="1"/>
    </row>
    <row r="26" spans="1:13" s="107" customFormat="1" ht="15.75" hidden="1" customHeight="1" outlineLevel="1">
      <c r="A26" s="130" t="s">
        <v>156</v>
      </c>
      <c r="B26" s="112"/>
      <c r="C26" s="112"/>
      <c r="D26" s="112"/>
      <c r="E26" s="112"/>
      <c r="F26" s="112"/>
      <c r="G26" s="112"/>
      <c r="H26" s="165"/>
      <c r="I26" s="113">
        <f t="shared" si="1"/>
        <v>0</v>
      </c>
      <c r="J26" s="112"/>
      <c r="K26" s="131">
        <f t="shared" si="0"/>
        <v>0</v>
      </c>
      <c r="L26" s="106"/>
      <c r="M26" s="1"/>
    </row>
    <row r="27" spans="1:13" s="107" customFormat="1" ht="15.75" collapsed="1">
      <c r="A27" s="130" t="s">
        <v>157</v>
      </c>
      <c r="B27" s="112"/>
      <c r="C27" s="112"/>
      <c r="D27" s="112"/>
      <c r="E27" s="112"/>
      <c r="F27" s="112"/>
      <c r="G27" s="112"/>
      <c r="H27" s="165"/>
      <c r="I27" s="113">
        <f t="shared" si="1"/>
        <v>0</v>
      </c>
      <c r="J27" s="112"/>
      <c r="K27" s="131">
        <f t="shared" si="0"/>
        <v>0</v>
      </c>
      <c r="L27" s="106"/>
      <c r="M27" s="1"/>
    </row>
    <row r="28" spans="1:13" s="107" customFormat="1" ht="15.75" outlineLevel="1">
      <c r="A28" s="130" t="s">
        <v>191</v>
      </c>
      <c r="B28" s="112"/>
      <c r="C28" s="112"/>
      <c r="D28" s="112"/>
      <c r="E28" s="112"/>
      <c r="F28" s="112"/>
      <c r="G28" s="112"/>
      <c r="H28" s="165"/>
      <c r="I28" s="113">
        <f t="shared" si="1"/>
        <v>0</v>
      </c>
      <c r="J28" s="112"/>
      <c r="K28" s="131">
        <f t="shared" si="0"/>
        <v>0</v>
      </c>
      <c r="L28" s="106"/>
      <c r="M28" s="1"/>
    </row>
    <row r="29" spans="1:13" s="107" customFormat="1" ht="15.75">
      <c r="A29" s="130" t="s">
        <v>158</v>
      </c>
      <c r="B29" s="112"/>
      <c r="C29" s="112"/>
      <c r="D29" s="112"/>
      <c r="E29" s="112"/>
      <c r="F29" s="112"/>
      <c r="G29" s="112"/>
      <c r="H29" s="165">
        <f>Ф2!E35</f>
        <v>-3961686</v>
      </c>
      <c r="I29" s="113">
        <f t="shared" si="1"/>
        <v>-3961686</v>
      </c>
      <c r="J29" s="112"/>
      <c r="K29" s="131">
        <f t="shared" si="0"/>
        <v>-3961686</v>
      </c>
      <c r="L29" s="106"/>
      <c r="M29" s="1"/>
    </row>
    <row r="30" spans="1:13" s="107" customFormat="1" ht="15.75" hidden="1">
      <c r="A30" s="130" t="s">
        <v>159</v>
      </c>
      <c r="B30" s="112"/>
      <c r="C30" s="112"/>
      <c r="D30" s="112"/>
      <c r="E30" s="112"/>
      <c r="F30" s="112"/>
      <c r="G30" s="112"/>
      <c r="H30" s="165"/>
      <c r="I30" s="113">
        <f t="shared" si="1"/>
        <v>0</v>
      </c>
      <c r="J30" s="112"/>
      <c r="K30" s="131">
        <f t="shared" si="0"/>
        <v>0</v>
      </c>
      <c r="L30" s="106"/>
      <c r="M30" s="1"/>
    </row>
    <row r="31" spans="1:13" s="107" customFormat="1" ht="16.5" thickBot="1">
      <c r="A31" s="163" t="s">
        <v>218</v>
      </c>
      <c r="B31" s="114">
        <f>SUM(B9:B30)</f>
        <v>16291512</v>
      </c>
      <c r="C31" s="114">
        <f>SUM(C9:C30)</f>
        <v>0</v>
      </c>
      <c r="D31" s="114">
        <f t="shared" ref="D31:J31" si="2">SUM(D9:D30)</f>
        <v>277168</v>
      </c>
      <c r="E31" s="114">
        <f t="shared" si="2"/>
        <v>42043954</v>
      </c>
      <c r="F31" s="114">
        <f t="shared" si="2"/>
        <v>0</v>
      </c>
      <c r="G31" s="114">
        <f t="shared" si="2"/>
        <v>0</v>
      </c>
      <c r="H31" s="166">
        <f t="shared" si="2"/>
        <v>4518333</v>
      </c>
      <c r="I31" s="115">
        <f>SUM(I9:I30)</f>
        <v>63130967</v>
      </c>
      <c r="J31" s="115">
        <f t="shared" si="2"/>
        <v>0</v>
      </c>
      <c r="K31" s="132">
        <f>SUM(K9:K30)</f>
        <v>63130967</v>
      </c>
      <c r="L31" s="116"/>
      <c r="M31" s="1"/>
    </row>
    <row r="32" spans="1:13" s="107" customFormat="1" ht="15.75">
      <c r="A32" s="128" t="s">
        <v>193</v>
      </c>
      <c r="B32" s="111">
        <v>16291512</v>
      </c>
      <c r="C32" s="111"/>
      <c r="D32" s="111">
        <v>277168</v>
      </c>
      <c r="E32" s="111">
        <v>17396583</v>
      </c>
      <c r="F32" s="111">
        <v>0</v>
      </c>
      <c r="G32" s="111">
        <v>0</v>
      </c>
      <c r="H32" s="167">
        <v>21621815</v>
      </c>
      <c r="I32" s="117">
        <v>55587078</v>
      </c>
      <c r="J32" s="117"/>
      <c r="K32" s="133">
        <f t="shared" ref="K32:K53" si="3">I32+J32</f>
        <v>55587078</v>
      </c>
      <c r="L32" s="106"/>
      <c r="M32" s="1"/>
    </row>
    <row r="33" spans="1:13" s="107" customFormat="1" ht="15.75" hidden="1">
      <c r="A33" s="130" t="s">
        <v>142</v>
      </c>
      <c r="B33" s="112"/>
      <c r="C33" s="112"/>
      <c r="D33" s="112"/>
      <c r="E33" s="112"/>
      <c r="F33" s="112"/>
      <c r="G33" s="112"/>
      <c r="H33" s="168"/>
      <c r="I33" s="113">
        <f t="shared" ref="I33:I53" si="4">SUM(B33:H33)</f>
        <v>0</v>
      </c>
      <c r="J33" s="112"/>
      <c r="K33" s="131">
        <f t="shared" si="3"/>
        <v>0</v>
      </c>
      <c r="L33" s="116"/>
      <c r="M33" s="1"/>
    </row>
    <row r="34" spans="1:13" s="107" customFormat="1" ht="31.5" hidden="1">
      <c r="A34" s="130" t="s">
        <v>160</v>
      </c>
      <c r="B34" s="112"/>
      <c r="C34" s="112"/>
      <c r="D34" s="112"/>
      <c r="E34" s="112"/>
      <c r="F34" s="112"/>
      <c r="G34" s="112"/>
      <c r="H34" s="165"/>
      <c r="I34" s="113">
        <f t="shared" si="4"/>
        <v>0</v>
      </c>
      <c r="J34" s="112"/>
      <c r="K34" s="131">
        <f t="shared" si="3"/>
        <v>0</v>
      </c>
      <c r="L34" s="106"/>
      <c r="M34" s="1"/>
    </row>
    <row r="35" spans="1:13" s="107" customFormat="1" ht="15.75" hidden="1">
      <c r="A35" s="130" t="s">
        <v>145</v>
      </c>
      <c r="B35" s="112"/>
      <c r="C35" s="112"/>
      <c r="D35" s="112"/>
      <c r="E35" s="112"/>
      <c r="F35" s="112"/>
      <c r="G35" s="112"/>
      <c r="H35" s="165"/>
      <c r="I35" s="113">
        <f t="shared" si="4"/>
        <v>0</v>
      </c>
      <c r="J35" s="112"/>
      <c r="K35" s="131">
        <f t="shared" si="3"/>
        <v>0</v>
      </c>
      <c r="L35" s="106"/>
      <c r="M35" s="1"/>
    </row>
    <row r="36" spans="1:13" s="107" customFormat="1" ht="15.75" hidden="1" customHeight="1">
      <c r="A36" s="130" t="s">
        <v>209</v>
      </c>
      <c r="B36" s="112"/>
      <c r="C36" s="112"/>
      <c r="D36" s="112"/>
      <c r="E36" s="112"/>
      <c r="F36" s="112"/>
      <c r="G36" s="112"/>
      <c r="H36" s="165"/>
      <c r="I36" s="113">
        <f t="shared" si="4"/>
        <v>0</v>
      </c>
      <c r="J36" s="112"/>
      <c r="K36" s="131">
        <f t="shared" si="3"/>
        <v>0</v>
      </c>
      <c r="L36" s="106"/>
      <c r="M36" s="1"/>
    </row>
    <row r="37" spans="1:13" s="107" customFormat="1" ht="15.75" hidden="1" customHeight="1">
      <c r="A37" s="130" t="s">
        <v>148</v>
      </c>
      <c r="B37" s="112"/>
      <c r="C37" s="112"/>
      <c r="D37" s="112"/>
      <c r="E37" s="112"/>
      <c r="F37" s="112"/>
      <c r="G37" s="112"/>
      <c r="H37" s="165"/>
      <c r="I37" s="113">
        <f t="shared" si="4"/>
        <v>0</v>
      </c>
      <c r="J37" s="112"/>
      <c r="K37" s="131">
        <f t="shared" si="3"/>
        <v>0</v>
      </c>
      <c r="L37" s="106"/>
      <c r="M37" s="1"/>
    </row>
    <row r="38" spans="1:13" s="107" customFormat="1" ht="15.75" hidden="1" customHeight="1">
      <c r="A38" s="130" t="s">
        <v>149</v>
      </c>
      <c r="B38" s="112"/>
      <c r="C38" s="112"/>
      <c r="D38" s="112"/>
      <c r="E38" s="112"/>
      <c r="F38" s="112"/>
      <c r="G38" s="112"/>
      <c r="H38" s="165"/>
      <c r="I38" s="113">
        <f t="shared" si="4"/>
        <v>0</v>
      </c>
      <c r="J38" s="112"/>
      <c r="K38" s="131">
        <f t="shared" si="3"/>
        <v>0</v>
      </c>
      <c r="L38" s="106"/>
      <c r="M38" s="1"/>
    </row>
    <row r="39" spans="1:13" s="107" customFormat="1" ht="33" hidden="1" customHeight="1">
      <c r="A39" s="130" t="s">
        <v>146</v>
      </c>
      <c r="B39" s="112"/>
      <c r="C39" s="112"/>
      <c r="D39" s="112"/>
      <c r="E39" s="112"/>
      <c r="F39" s="112"/>
      <c r="G39" s="112"/>
      <c r="H39" s="165"/>
      <c r="I39" s="113">
        <f t="shared" si="4"/>
        <v>0</v>
      </c>
      <c r="J39" s="112"/>
      <c r="K39" s="131">
        <f t="shared" si="3"/>
        <v>0</v>
      </c>
      <c r="L39" s="106"/>
      <c r="M39" s="1"/>
    </row>
    <row r="40" spans="1:13" s="107" customFormat="1" ht="33.75" customHeight="1">
      <c r="A40" s="130" t="s">
        <v>151</v>
      </c>
      <c r="B40" s="112"/>
      <c r="C40" s="112"/>
      <c r="D40" s="112"/>
      <c r="E40" s="112">
        <v>-846088</v>
      </c>
      <c r="F40" s="112"/>
      <c r="G40" s="112"/>
      <c r="H40" s="165">
        <f>E40*-1</f>
        <v>846088</v>
      </c>
      <c r="I40" s="113">
        <f t="shared" si="4"/>
        <v>0</v>
      </c>
      <c r="J40" s="112"/>
      <c r="K40" s="131">
        <f t="shared" si="3"/>
        <v>0</v>
      </c>
      <c r="L40" s="106"/>
      <c r="M40" s="1"/>
    </row>
    <row r="41" spans="1:13" s="107" customFormat="1" ht="15.75" hidden="1" customHeight="1">
      <c r="A41" s="130" t="s">
        <v>161</v>
      </c>
      <c r="B41" s="112"/>
      <c r="C41" s="112"/>
      <c r="D41" s="112"/>
      <c r="E41" s="112"/>
      <c r="F41" s="112"/>
      <c r="G41" s="112"/>
      <c r="H41" s="165"/>
      <c r="I41" s="113">
        <f t="shared" si="4"/>
        <v>0</v>
      </c>
      <c r="J41" s="112"/>
      <c r="K41" s="131">
        <f t="shared" si="3"/>
        <v>0</v>
      </c>
      <c r="L41" s="106"/>
      <c r="M41" s="1"/>
    </row>
    <row r="42" spans="1:13" s="107" customFormat="1" ht="31.5">
      <c r="A42" s="130" t="s">
        <v>189</v>
      </c>
      <c r="B42" s="112"/>
      <c r="C42" s="112"/>
      <c r="D42" s="112"/>
      <c r="E42" s="112"/>
      <c r="F42" s="112"/>
      <c r="G42" s="112"/>
      <c r="H42" s="165">
        <v>-854254</v>
      </c>
      <c r="I42" s="113">
        <f t="shared" si="4"/>
        <v>-854254</v>
      </c>
      <c r="J42" s="112"/>
      <c r="K42" s="131">
        <f t="shared" si="3"/>
        <v>-854254</v>
      </c>
      <c r="L42" s="106"/>
      <c r="M42" s="1"/>
    </row>
    <row r="43" spans="1:13" s="107" customFormat="1" ht="31.5" hidden="1">
      <c r="A43" s="130" t="s">
        <v>162</v>
      </c>
      <c r="B43" s="112"/>
      <c r="C43" s="112"/>
      <c r="D43" s="112"/>
      <c r="E43" s="112"/>
      <c r="F43" s="112"/>
      <c r="G43" s="112"/>
      <c r="H43" s="165"/>
      <c r="I43" s="113">
        <f t="shared" si="4"/>
        <v>0</v>
      </c>
      <c r="J43" s="112"/>
      <c r="K43" s="131">
        <f t="shared" si="3"/>
        <v>0</v>
      </c>
      <c r="L43" s="106"/>
      <c r="M43" s="1"/>
    </row>
    <row r="44" spans="1:13" s="107" customFormat="1" ht="15.75" hidden="1" customHeight="1">
      <c r="A44" s="130" t="s">
        <v>152</v>
      </c>
      <c r="B44" s="112"/>
      <c r="C44" s="112"/>
      <c r="D44" s="112"/>
      <c r="E44" s="112"/>
      <c r="F44" s="112"/>
      <c r="G44" s="112"/>
      <c r="H44" s="165"/>
      <c r="I44" s="113">
        <f t="shared" si="4"/>
        <v>0</v>
      </c>
      <c r="J44" s="112"/>
      <c r="K44" s="131">
        <f t="shared" si="3"/>
        <v>0</v>
      </c>
      <c r="L44" s="106"/>
      <c r="M44" s="1"/>
    </row>
    <row r="45" spans="1:13" s="107" customFormat="1" ht="15.75" hidden="1">
      <c r="A45" s="130" t="s">
        <v>153</v>
      </c>
      <c r="B45" s="112"/>
      <c r="C45" s="112"/>
      <c r="D45" s="112"/>
      <c r="E45" s="112"/>
      <c r="F45" s="112"/>
      <c r="G45" s="112"/>
      <c r="H45" s="165"/>
      <c r="I45" s="113">
        <f t="shared" si="4"/>
        <v>0</v>
      </c>
      <c r="J45" s="112"/>
      <c r="K45" s="131">
        <f t="shared" si="3"/>
        <v>0</v>
      </c>
      <c r="L45" s="106"/>
      <c r="M45" s="1"/>
    </row>
    <row r="46" spans="1:13" s="107" customFormat="1" ht="15.75" hidden="1">
      <c r="A46" s="130" t="s">
        <v>154</v>
      </c>
      <c r="B46" s="112"/>
      <c r="C46" s="112"/>
      <c r="D46" s="112"/>
      <c r="E46" s="112"/>
      <c r="F46" s="112"/>
      <c r="G46" s="112"/>
      <c r="H46" s="165"/>
      <c r="I46" s="113">
        <f t="shared" si="4"/>
        <v>0</v>
      </c>
      <c r="J46" s="112"/>
      <c r="K46" s="131">
        <f t="shared" si="3"/>
        <v>0</v>
      </c>
      <c r="L46" s="106"/>
      <c r="M46" s="1"/>
    </row>
    <row r="47" spans="1:13" s="107" customFormat="1" ht="15.75" hidden="1" customHeight="1">
      <c r="A47" s="134" t="s">
        <v>163</v>
      </c>
      <c r="B47" s="112"/>
      <c r="C47" s="112"/>
      <c r="D47" s="112"/>
      <c r="E47" s="112"/>
      <c r="F47" s="112"/>
      <c r="G47" s="112"/>
      <c r="H47" s="165"/>
      <c r="I47" s="113">
        <f t="shared" si="4"/>
        <v>0</v>
      </c>
      <c r="J47" s="112"/>
      <c r="K47" s="131">
        <f t="shared" si="3"/>
        <v>0</v>
      </c>
      <c r="L47" s="106"/>
      <c r="M47" s="1"/>
    </row>
    <row r="48" spans="1:13" s="107" customFormat="1" ht="15.75" hidden="1">
      <c r="A48" s="130" t="s">
        <v>164</v>
      </c>
      <c r="B48" s="112"/>
      <c r="C48" s="112"/>
      <c r="D48" s="112"/>
      <c r="E48" s="112"/>
      <c r="F48" s="112"/>
      <c r="G48" s="112"/>
      <c r="H48" s="165"/>
      <c r="I48" s="113">
        <f t="shared" si="4"/>
        <v>0</v>
      </c>
      <c r="J48" s="112"/>
      <c r="K48" s="131">
        <f t="shared" si="3"/>
        <v>0</v>
      </c>
      <c r="L48" s="106"/>
      <c r="M48" s="1"/>
    </row>
    <row r="49" spans="1:13" s="107" customFormat="1" ht="15.75">
      <c r="A49" s="130" t="s">
        <v>220</v>
      </c>
      <c r="B49" s="112"/>
      <c r="C49" s="112"/>
      <c r="D49" s="112"/>
      <c r="E49" s="112">
        <v>29079456</v>
      </c>
      <c r="F49" s="112"/>
      <c r="G49" s="112"/>
      <c r="H49" s="165"/>
      <c r="I49" s="113">
        <f t="shared" si="4"/>
        <v>29079456</v>
      </c>
      <c r="J49" s="112"/>
      <c r="K49" s="131">
        <f t="shared" si="3"/>
        <v>29079456</v>
      </c>
      <c r="L49" s="106"/>
      <c r="M49" s="1"/>
    </row>
    <row r="50" spans="1:13" s="107" customFormat="1" ht="15.75">
      <c r="A50" s="130" t="s">
        <v>157</v>
      </c>
      <c r="B50" s="112"/>
      <c r="C50" s="112"/>
      <c r="D50" s="112"/>
      <c r="E50" s="112"/>
      <c r="F50" s="112"/>
      <c r="G50" s="112"/>
      <c r="H50" s="165">
        <v>-42407</v>
      </c>
      <c r="I50" s="113">
        <f t="shared" si="4"/>
        <v>-42407</v>
      </c>
      <c r="J50" s="112"/>
      <c r="K50" s="131">
        <f t="shared" si="3"/>
        <v>-42407</v>
      </c>
      <c r="L50" s="106"/>
      <c r="M50" s="1"/>
    </row>
    <row r="51" spans="1:13" s="107" customFormat="1" ht="15.75">
      <c r="A51" s="130" t="s">
        <v>192</v>
      </c>
      <c r="B51" s="112"/>
      <c r="C51" s="112"/>
      <c r="D51" s="112"/>
      <c r="E51" s="112"/>
      <c r="F51" s="112"/>
      <c r="G51" s="112"/>
      <c r="H51" s="165">
        <v>5174</v>
      </c>
      <c r="I51" s="113">
        <f t="shared" si="4"/>
        <v>5174</v>
      </c>
      <c r="J51" s="112"/>
      <c r="K51" s="131">
        <f t="shared" si="3"/>
        <v>5174</v>
      </c>
      <c r="L51" s="106"/>
      <c r="M51" s="1"/>
    </row>
    <row r="52" spans="1:13" s="107" customFormat="1" ht="15.75">
      <c r="A52" s="130" t="str">
        <f>A29</f>
        <v>Прибыль (убыток) за период</v>
      </c>
      <c r="B52" s="112"/>
      <c r="C52" s="112"/>
      <c r="D52" s="112"/>
      <c r="E52" s="112"/>
      <c r="F52" s="112"/>
      <c r="G52" s="112"/>
      <c r="H52" s="165">
        <v>-13744946</v>
      </c>
      <c r="I52" s="113">
        <f t="shared" si="4"/>
        <v>-13744946</v>
      </c>
      <c r="J52" s="112"/>
      <c r="K52" s="131">
        <f t="shared" si="3"/>
        <v>-13744946</v>
      </c>
      <c r="L52" s="106"/>
      <c r="M52" s="1"/>
    </row>
    <row r="53" spans="1:13" s="107" customFormat="1" ht="15.75">
      <c r="A53" s="130" t="s">
        <v>191</v>
      </c>
      <c r="B53" s="112"/>
      <c r="C53" s="112"/>
      <c r="D53" s="112"/>
      <c r="E53" s="112"/>
      <c r="F53" s="112"/>
      <c r="G53" s="112"/>
      <c r="H53" s="112">
        <v>-114</v>
      </c>
      <c r="I53" s="113">
        <f t="shared" si="4"/>
        <v>-114</v>
      </c>
      <c r="J53" s="112"/>
      <c r="K53" s="131">
        <f t="shared" si="3"/>
        <v>-114</v>
      </c>
      <c r="L53" s="106"/>
      <c r="M53" s="1"/>
    </row>
    <row r="54" spans="1:13" s="120" customFormat="1" ht="16.5" thickBot="1">
      <c r="A54" s="163" t="s">
        <v>202</v>
      </c>
      <c r="B54" s="135">
        <f>SUM(B32:B53)</f>
        <v>16291512</v>
      </c>
      <c r="C54" s="135"/>
      <c r="D54" s="135">
        <f t="shared" ref="D54:K54" si="5">SUM(D32:D53)</f>
        <v>277168</v>
      </c>
      <c r="E54" s="135">
        <f t="shared" si="5"/>
        <v>45629951</v>
      </c>
      <c r="F54" s="135">
        <f t="shared" si="5"/>
        <v>0</v>
      </c>
      <c r="G54" s="135">
        <f t="shared" si="5"/>
        <v>0</v>
      </c>
      <c r="H54" s="135">
        <f>SUM(H32:H53)</f>
        <v>7831356</v>
      </c>
      <c r="I54" s="135">
        <f t="shared" si="5"/>
        <v>70029987</v>
      </c>
      <c r="J54" s="135">
        <f t="shared" si="5"/>
        <v>0</v>
      </c>
      <c r="K54" s="136">
        <f t="shared" si="5"/>
        <v>70029987</v>
      </c>
      <c r="L54" s="118"/>
      <c r="M54" s="119"/>
    </row>
    <row r="55" spans="1:13" s="120" customFormat="1" ht="15.75" hidden="1">
      <c r="A55" s="121"/>
      <c r="B55" s="122">
        <f t="shared" ref="B55:K55" si="6">B54-B9</f>
        <v>0</v>
      </c>
      <c r="C55" s="122">
        <f t="shared" si="6"/>
        <v>0</v>
      </c>
      <c r="D55" s="122">
        <f t="shared" si="6"/>
        <v>0</v>
      </c>
      <c r="E55" s="122">
        <f t="shared" si="6"/>
        <v>0</v>
      </c>
      <c r="F55" s="122">
        <f t="shared" si="6"/>
        <v>0</v>
      </c>
      <c r="G55" s="122">
        <f t="shared" si="6"/>
        <v>0</v>
      </c>
      <c r="H55" s="122">
        <f t="shared" si="6"/>
        <v>0</v>
      </c>
      <c r="I55" s="122">
        <f t="shared" si="6"/>
        <v>0</v>
      </c>
      <c r="J55" s="122">
        <f t="shared" si="6"/>
        <v>0</v>
      </c>
      <c r="K55" s="122">
        <f t="shared" si="6"/>
        <v>0</v>
      </c>
      <c r="L55" s="118"/>
      <c r="M55" s="119"/>
    </row>
    <row r="56" spans="1:13" s="120" customFormat="1" ht="15.75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18"/>
      <c r="M56" s="119"/>
    </row>
    <row r="57" spans="1:13" s="120" customFormat="1" ht="15.75" hidden="1">
      <c r="A57" s="95"/>
      <c r="B57" s="95"/>
      <c r="D57" s="101"/>
      <c r="E57" s="101"/>
      <c r="F57" s="123"/>
      <c r="G57" s="123"/>
      <c r="H57" s="106"/>
      <c r="J57" s="116"/>
      <c r="K57" s="106"/>
      <c r="L57" s="106"/>
      <c r="M57" s="119"/>
    </row>
    <row r="58" spans="1:13" s="120" customFormat="1" ht="15.75" customHeight="1">
      <c r="A58" s="238" t="str">
        <f>Ф3!A71</f>
        <v>Генеральный директор</v>
      </c>
      <c r="B58" s="238"/>
      <c r="C58" s="238"/>
      <c r="D58" s="238"/>
      <c r="E58" s="6"/>
      <c r="F58" s="5"/>
      <c r="G58" s="5"/>
      <c r="H58" s="124" t="s">
        <v>165</v>
      </c>
      <c r="I58" s="5" t="str">
        <f>Ф3!C71</f>
        <v>Перфилов О.В.</v>
      </c>
      <c r="J58" s="106"/>
      <c r="K58" s="106"/>
      <c r="L58" s="118"/>
      <c r="M58" s="119"/>
    </row>
    <row r="59" spans="1:13" s="120" customFormat="1" ht="15.75">
      <c r="A59" s="81"/>
      <c r="B59" s="81"/>
      <c r="C59" s="81"/>
      <c r="D59" s="124"/>
      <c r="E59" s="101"/>
      <c r="F59" s="124"/>
      <c r="G59" s="124"/>
      <c r="H59" s="124"/>
      <c r="I59" s="124"/>
      <c r="J59" s="125"/>
      <c r="K59" s="125"/>
      <c r="L59" s="118"/>
      <c r="M59" s="119"/>
    </row>
    <row r="60" spans="1:13" s="120" customFormat="1" ht="15.75">
      <c r="A60" s="85"/>
      <c r="B60" s="85"/>
      <c r="C60" s="37"/>
      <c r="D60" s="124"/>
      <c r="E60" s="124"/>
      <c r="F60" s="124"/>
      <c r="G60" s="124"/>
      <c r="H60" s="124"/>
      <c r="I60" s="124"/>
      <c r="J60" s="116"/>
      <c r="K60" s="125"/>
      <c r="L60" s="118"/>
      <c r="M60" s="119"/>
    </row>
    <row r="61" spans="1:13" ht="15.75" customHeight="1">
      <c r="A61" s="238" t="s">
        <v>58</v>
      </c>
      <c r="B61" s="238"/>
      <c r="C61" s="238"/>
      <c r="D61" s="87"/>
      <c r="E61" s="5"/>
      <c r="F61" s="5"/>
      <c r="G61" s="5"/>
      <c r="H61" s="5" t="s">
        <v>165</v>
      </c>
      <c r="I61" s="5" t="s">
        <v>59</v>
      </c>
    </row>
    <row r="62" spans="1:13" ht="15.75">
      <c r="A62" s="85"/>
      <c r="B62" s="85"/>
      <c r="C62" s="85"/>
      <c r="D62" s="29"/>
    </row>
    <row r="63" spans="1:13">
      <c r="A63" s="28" t="s">
        <v>60</v>
      </c>
      <c r="B63" s="28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2023-05-30T11:06:32Z</cp:lastPrinted>
  <dcterms:created xsi:type="dcterms:W3CDTF">2015-11-19T03:34:18Z</dcterms:created>
  <dcterms:modified xsi:type="dcterms:W3CDTF">2023-05-30T11:08:19Z</dcterms:modified>
</cp:coreProperties>
</file>