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isebayeva\Downloads\Отчеты 2020_12.11.2020\3 кв 2020\"/>
    </mc:Choice>
  </mc:AlternateContent>
  <xr:revisionPtr revIDLastSave="0" documentId="13_ncr:1_{17AA28FF-2B4C-4E0E-9EFF-BE83D055B94E}" xr6:coauthVersionLast="45" xr6:coauthVersionMax="45" xr10:uidLastSave="{00000000-0000-0000-0000-000000000000}"/>
  <bookViews>
    <workbookView xWindow="-120" yWindow="-120" windowWidth="29040" windowHeight="15840" tabRatio="710" xr2:uid="{00000000-000D-0000-FFFF-FFFF00000000}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91029"/>
</workbook>
</file>

<file path=xl/calcChain.xml><?xml version="1.0" encoding="utf-8"?>
<calcChain xmlns="http://schemas.openxmlformats.org/spreadsheetml/2006/main">
  <c r="F41" i="7" l="1"/>
  <c r="H50" i="1" l="1"/>
  <c r="H52" i="1"/>
  <c r="G16" i="6" l="1"/>
  <c r="G80" i="5" l="1"/>
  <c r="F45" i="6"/>
  <c r="J28" i="7" l="1"/>
  <c r="G11" i="6"/>
  <c r="G10" i="6"/>
  <c r="G12" i="6" s="1"/>
  <c r="G17" i="6" s="1"/>
  <c r="G23" i="6" l="1"/>
  <c r="H22" i="7"/>
  <c r="H62" i="5"/>
  <c r="H59" i="5"/>
  <c r="H56" i="5" s="1"/>
  <c r="H41" i="5"/>
  <c r="H28" i="5"/>
  <c r="H17" i="5"/>
  <c r="H9" i="5"/>
  <c r="G9" i="5"/>
  <c r="G17" i="5"/>
  <c r="H36" i="6"/>
  <c r="H35" i="6"/>
  <c r="H30" i="6"/>
  <c r="H12" i="6"/>
  <c r="H17" i="6" s="1"/>
  <c r="H23" i="6" s="1"/>
  <c r="H25" i="6" s="1"/>
  <c r="H27" i="6" s="1"/>
  <c r="H69" i="5" l="1"/>
  <c r="G26" i="5"/>
  <c r="H54" i="5"/>
  <c r="H26" i="5"/>
  <c r="H33" i="6"/>
  <c r="H37" i="6"/>
  <c r="H40" i="6" s="1"/>
  <c r="H72" i="5" l="1"/>
  <c r="H74" i="5" s="1"/>
  <c r="I80" i="1"/>
  <c r="H24" i="7" s="1"/>
  <c r="I37" i="1" l="1"/>
  <c r="I36" i="1"/>
  <c r="F8" i="7" l="1"/>
  <c r="F10" i="7"/>
  <c r="F22" i="7" s="1"/>
  <c r="I31" i="7" l="1"/>
  <c r="I32" i="7"/>
  <c r="I33" i="7"/>
  <c r="I34" i="7"/>
  <c r="I35" i="7"/>
  <c r="I36" i="7"/>
  <c r="E30" i="7"/>
  <c r="F30" i="7"/>
  <c r="G30" i="7"/>
  <c r="H30" i="7"/>
  <c r="E27" i="7"/>
  <c r="D27" i="7"/>
  <c r="H26" i="7" l="1"/>
  <c r="F24" i="7"/>
  <c r="H81" i="1" l="1"/>
  <c r="I81" i="1"/>
  <c r="D11" i="7" l="1"/>
  <c r="D22" i="7" s="1"/>
  <c r="E11" i="7"/>
  <c r="E22" i="7" s="1"/>
  <c r="J11" i="7"/>
  <c r="J22" i="7" s="1"/>
  <c r="G12" i="7"/>
  <c r="K13" i="7"/>
  <c r="D14" i="7"/>
  <c r="E14" i="7"/>
  <c r="I15" i="7"/>
  <c r="I16" i="7"/>
  <c r="I17" i="7"/>
  <c r="K17" i="7" s="1"/>
  <c r="I18" i="7"/>
  <c r="K18" i="7" s="1"/>
  <c r="I19" i="7"/>
  <c r="K19" i="7" s="1"/>
  <c r="I20" i="7"/>
  <c r="K20" i="7" s="1"/>
  <c r="I21" i="7"/>
  <c r="K21" i="7" s="1"/>
  <c r="I12" i="7" l="1"/>
  <c r="K12" i="7" s="1"/>
  <c r="G11" i="7"/>
  <c r="K31" i="7"/>
  <c r="K32" i="7"/>
  <c r="K33" i="7"/>
  <c r="G22" i="7" l="1"/>
  <c r="I11" i="7"/>
  <c r="I29" i="7"/>
  <c r="F27" i="7"/>
  <c r="K11" i="7" l="1"/>
  <c r="K22" i="7" s="1"/>
  <c r="I22" i="7"/>
  <c r="I23" i="7"/>
  <c r="K23" i="7" s="1"/>
  <c r="H41" i="6"/>
  <c r="H83" i="1" l="1"/>
  <c r="I27" i="1"/>
  <c r="H27" i="1"/>
  <c r="G36" i="6" l="1"/>
  <c r="G30" i="6" l="1"/>
  <c r="H46" i="1"/>
  <c r="H60" i="1"/>
  <c r="H73" i="1"/>
  <c r="H86" i="1" l="1"/>
  <c r="G25" i="6" l="1"/>
  <c r="G27" i="6" l="1"/>
  <c r="G37" i="6" s="1"/>
  <c r="G28" i="6" l="1"/>
  <c r="G40" i="6"/>
  <c r="G33" i="6"/>
  <c r="G28" i="7" l="1"/>
  <c r="G35" i="6"/>
  <c r="I83" i="1"/>
  <c r="I73" i="1"/>
  <c r="I60" i="1"/>
  <c r="I46" i="1"/>
  <c r="H47" i="1"/>
  <c r="I28" i="7" l="1"/>
  <c r="G27" i="7"/>
  <c r="H27" i="7"/>
  <c r="H37" i="7" s="1"/>
  <c r="I47" i="1"/>
  <c r="I86" i="1"/>
  <c r="I27" i="7" l="1"/>
  <c r="K35" i="7"/>
  <c r="J29" i="7" l="1"/>
  <c r="K29" i="7" s="1"/>
  <c r="G24" i="7" l="1"/>
  <c r="J27" i="7" l="1"/>
  <c r="G26" i="7"/>
  <c r="G37" i="7" s="1"/>
  <c r="F26" i="7"/>
  <c r="F37" i="7" s="1"/>
  <c r="J24" i="7"/>
  <c r="J26" i="7" s="1"/>
  <c r="E24" i="7"/>
  <c r="E26" i="7" s="1"/>
  <c r="E37" i="7" s="1"/>
  <c r="G56" i="5" l="1"/>
  <c r="G62" i="5"/>
  <c r="G69" i="5" l="1"/>
  <c r="D24" i="7"/>
  <c r="I24" i="7" s="1"/>
  <c r="I26" i="7" l="1"/>
  <c r="D26" i="7"/>
  <c r="D30" i="7"/>
  <c r="D37" i="7" l="1"/>
  <c r="I30" i="7"/>
  <c r="K30" i="7" s="1"/>
  <c r="G41" i="5"/>
  <c r="J37" i="7" l="1"/>
  <c r="K28" i="7" l="1"/>
  <c r="K36" i="7"/>
  <c r="K24" i="7"/>
  <c r="K26" i="7" l="1"/>
  <c r="I25" i="7"/>
  <c r="K34" i="7"/>
  <c r="K27" i="7" l="1"/>
  <c r="G28" i="5"/>
  <c r="I37" i="7" l="1"/>
  <c r="G54" i="5"/>
  <c r="G72" i="5" s="1"/>
  <c r="K37" i="7" l="1"/>
  <c r="G74" i="5"/>
</calcChain>
</file>

<file path=xl/sharedStrings.xml><?xml version="1.0" encoding="utf-8"?>
<sst xmlns="http://schemas.openxmlformats.org/spreadsheetml/2006/main" count="392" uniqueCount="299">
  <si>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</si>
  <si>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</si>
  <si>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</si>
  <si>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</si>
  <si>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</si>
  <si>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</si>
  <si>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</si>
  <si>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</si>
  <si>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</si>
  <si>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</si>
  <si>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</si>
  <si>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</si>
  <si>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</si>
  <si>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</si>
  <si>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</si>
  <si>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</si>
  <si>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</si>
  <si>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</si>
  <si>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</si>
  <si>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</si>
  <si>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</si>
  <si>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</si>
  <si>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</si>
  <si>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</si>
  <si>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</si>
  <si>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</si>
  <si>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</si>
  <si>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</si>
  <si>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</si>
  <si>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</si>
  <si>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</si>
  <si>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</si>
  <si>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</si>
  <si>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</si>
  <si>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</si>
  <si>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</si>
  <si>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</si>
  <si>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</si>
  <si>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</si>
  <si>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</si>
  <si>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</si>
  <si>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</si>
  <si>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</si>
  <si>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</si>
  <si>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</si>
  <si>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</si>
  <si>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</si>
  <si>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</si>
  <si>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</si>
  <si>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</si>
  <si>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</si>
  <si>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</si>
  <si>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</si>
  <si>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</si>
  <si>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</si>
  <si>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</si>
  <si>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</si>
  <si>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</si>
  <si>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</si>
  <si>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</si>
  <si>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</si>
  <si>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</si>
  <si>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</si>
  <si>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</si>
  <si>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</si>
  <si>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</si>
  <si>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</si>
  <si>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</si>
  <si>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</si>
  <si>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</si>
  <si>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</si>
  <si>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</si>
  <si>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</si>
  <si>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</si>
  <si>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</si>
  <si>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</si>
  <si>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</si>
  <si>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</si>
  <si>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</si>
  <si>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</si>
  <si>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</si>
  <si>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</si>
  <si>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</si>
  <si>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</si>
  <si>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</si>
  <si>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</si>
  <si>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Сальдо на 1 января предыдущего года</t>
  </si>
  <si>
    <t>тыс.тенге</t>
  </si>
  <si>
    <t>Обязательства  и капитал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</si>
  <si>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</si>
  <si>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</si>
  <si>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</si>
  <si>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</si>
  <si>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</si>
  <si>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</si>
  <si>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</si>
  <si>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</si>
  <si>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</si>
  <si>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</si>
  <si>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</si>
  <si>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</si>
  <si>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</si>
  <si>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Прочие краткосрочные финансовые обязательства</t>
  </si>
  <si>
    <t>Краткосрочная торговая и прочая кредиторская задолженность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</si>
  <si>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</si>
  <si>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</si>
  <si>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</si>
  <si>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</si>
  <si>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</si>
  <si>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</si>
  <si>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</si>
  <si>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</si>
  <si>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</si>
  <si>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</si>
  <si>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</si>
  <si>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</si>
  <si>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</si>
  <si>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</si>
  <si>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</si>
  <si>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</si>
  <si>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</si>
  <si>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</si>
  <si>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</si>
  <si>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</si>
  <si>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</si>
  <si>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</si>
  <si>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</si>
  <si>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</si>
  <si>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</si>
  <si>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</si>
  <si>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</si>
  <si>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</si>
  <si>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</si>
  <si>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</si>
  <si>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</si>
  <si>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</si>
  <si>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</si>
  <si>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</si>
  <si>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</si>
  <si>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</si>
  <si>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</si>
  <si>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</si>
  <si>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</si>
  <si>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</si>
  <si>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</si>
  <si>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</si>
  <si>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</si>
  <si>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</si>
  <si>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</si>
  <si>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</si>
  <si>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</si>
  <si>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</si>
  <si>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</si>
  <si>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</si>
  <si>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</si>
  <si>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</si>
  <si>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</si>
  <si>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</si>
  <si>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</si>
  <si>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</si>
  <si>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</si>
  <si>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</si>
  <si>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</si>
  <si>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</si>
  <si>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</si>
  <si>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</si>
  <si>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</si>
  <si>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</si>
  <si>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</si>
  <si>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</si>
  <si>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</si>
  <si>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</si>
  <si>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</si>
  <si>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</si>
  <si>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</si>
  <si>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</si>
  <si>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</si>
  <si>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</si>
  <si>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</si>
  <si>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</si>
  <si>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</si>
  <si>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</si>
  <si>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</si>
  <si>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</si>
  <si>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</si>
  <si>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</si>
  <si>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</si>
  <si>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</si>
  <si>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</si>
  <si>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</si>
  <si>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</si>
  <si>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</si>
  <si>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</si>
  <si>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</si>
  <si>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</si>
  <si>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</si>
  <si>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</si>
  <si>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</si>
  <si>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</si>
  <si>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</si>
  <si>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</si>
  <si>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</si>
  <si>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</si>
  <si>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</si>
  <si>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</si>
  <si>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</si>
  <si>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</si>
  <si>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</si>
  <si>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</si>
  <si>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</si>
  <si>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</si>
  <si>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</si>
  <si>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</si>
  <si>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</si>
  <si>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</si>
  <si>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</si>
  <si>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</si>
  <si>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</si>
  <si>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</si>
  <si>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</si>
  <si>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</si>
  <si>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</si>
  <si>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</si>
  <si>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</si>
  <si>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</si>
  <si>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</si>
  <si>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</si>
  <si>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</si>
  <si>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</si>
  <si>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</si>
  <si>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</si>
  <si>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</si>
  <si>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</si>
  <si>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</si>
  <si>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</si>
  <si>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</si>
  <si>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</si>
  <si>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</si>
  <si>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</si>
  <si>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</si>
  <si>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</si>
  <si>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>Курсовая разница по инвестициям в зарубежные организации</t>
  </si>
  <si>
    <t>Операции с собственниками , (сумма с 310 по 318):</t>
  </si>
  <si>
    <t xml:space="preserve">отчетный период </t>
  </si>
  <si>
    <t xml:space="preserve">Прочие операции </t>
  </si>
  <si>
    <t>АО «Fincraft Resources».</t>
  </si>
  <si>
    <t xml:space="preserve">Наименование организации              </t>
  </si>
  <si>
    <t xml:space="preserve"> за сопоставимый  период </t>
  </si>
  <si>
    <t>сопоставимый период</t>
  </si>
  <si>
    <t>Баланс (стр. 100+101+200)</t>
  </si>
  <si>
    <t xml:space="preserve">Идрисов Е.С. </t>
  </si>
  <si>
    <t>Алмабекова С.Н.</t>
  </si>
  <si>
    <t>на 31.12.2019</t>
  </si>
  <si>
    <t>Курс. разница по инвестициям в зарубежные организации</t>
  </si>
  <si>
    <t>Сальдо на 1  января 2020 года</t>
  </si>
  <si>
    <t>Долгосрочные финансовые активы, оцениваемые по амортизированной стоимости</t>
  </si>
  <si>
    <t>Краткосрочные финансовые обязательства, оцениваемые по амортизированной стоимости</t>
  </si>
  <si>
    <t>Краткосрочная задолженность по аренде</t>
  </si>
  <si>
    <t>Дивиденды к оплате</t>
  </si>
  <si>
    <t>Долгосрочные финансовые обязательства, оцениваемые по амортизированной стоимости</t>
  </si>
  <si>
    <t>Долгосрочная задолженность по аренде</t>
  </si>
  <si>
    <t>Компоненты прочего совокупного дохода</t>
  </si>
  <si>
    <t>Прочий капитал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</si>
  <si>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</si>
  <si>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</si>
  <si>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</si>
  <si>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</si>
  <si>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</si>
  <si>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</si>
  <si>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</si>
  <si>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</si>
  <si>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Долгосрочная дебиторская задолженность по аренде</t>
  </si>
  <si>
    <t>Краткосрочные финансовые обязательства, оцениваемые по справедливой стоимости через прибыль или убыток</t>
  </si>
  <si>
    <t>Краткосрочные оценочные обязательства</t>
  </si>
  <si>
    <t>Долгосрочные финансовые обязательства, оцениваемые по справедливой стоимости через прибыль или убыток</t>
  </si>
  <si>
    <t>Долгосрочные оценочные обязательства</t>
  </si>
  <si>
    <t>415</t>
  </si>
  <si>
    <t>Капитал,относимый на собственников</t>
  </si>
  <si>
    <t>Общая совокупный доход, всего (строка 610+ строка 620):</t>
  </si>
  <si>
    <t>Мукажанов Б.А.</t>
  </si>
  <si>
    <t>по состоянию на 30  сентября 2020 года</t>
  </si>
  <si>
    <t>на 30.09.2020</t>
  </si>
  <si>
    <t>за  период с 01 января по  30 сентября   2020 года</t>
  </si>
  <si>
    <t>за  период с 01 января по 30 сентября  2020 года</t>
  </si>
  <si>
    <t xml:space="preserve"> Консолидированный  Отчет об изменениии в капитале за  период с 01 января  по  30 сентября 2020 года</t>
  </si>
  <si>
    <t>Сальдо на 30 сентября 2019 года</t>
  </si>
  <si>
    <t>Сальдо на 30 сентябрпя 2020 года (строка 500 + строка 600 + строка 700)</t>
  </si>
  <si>
    <t>Долговой компонент привилегированных акций</t>
  </si>
  <si>
    <t>Дуйсебаева Ж.А.</t>
  </si>
  <si>
    <t xml:space="preserve">Форма отчетности:                                                </t>
  </si>
  <si>
    <t xml:space="preserve">консолидированная </t>
  </si>
  <si>
    <t>Инвестиционная</t>
  </si>
  <si>
    <t>Акционерное общество</t>
  </si>
  <si>
    <t>127 человек</t>
  </si>
  <si>
    <t>крупного  бизнеса</t>
  </si>
  <si>
    <t>Консолидированный отчет о финансовом положении</t>
  </si>
  <si>
    <t>A15E3H2, г. Алматы,  проспект Аль-Фараби, дом 77/2, квартира 16.</t>
  </si>
  <si>
    <t>Код стр</t>
  </si>
  <si>
    <t xml:space="preserve">Наименование организации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</si>
</sst>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р_._-;\-* #,##0_р_._-;_-* &quot;-&quot;_р_._-;_-@_-"/>
    <numFmt numFmtId="165" formatCode="_-* #,##0.00_р_._-;\-* #,##0.00_р_._-;_-* &quot;-&quot;??_р_._-;_-@_-"/>
    <numFmt numFmtId="167" formatCode="_-* #,##0_р_._-;\-* #,##0_р_._-;_-* &quot;-&quot;??_р_._-;_-@_-"/>
    <numFmt numFmtId="168" formatCode="#,##0.00&quot; &quot;[$руб.-419];[Red]&quot;-&quot;#,##0.00&quot; &quot;[$руб.-419]"/>
    <numFmt numFmtId="170" formatCode="#,##0.00_ ;\-#,##0.00\ "/>
    <numFmt numFmtId="171" formatCode="#,##0_ ;\-#,##0\ "/>
  </numFmts>
  <fonts count="17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3" fillId="0" borderId="0" applyFont="0" applyFill="0" applyBorder="0" applyAlignment="0" applyProtection="0"/>
    <xf numFmtId="168" fontId="3" fillId="0" borderId="0"/>
    <xf numFmtId="0" fontId="4" fillId="0" borderId="0"/>
  </cellStyleXfs>
  <cellXfs count="232">
    <xf numFmtId="0" fontId="0" fillId="0" borderId="0" xfId="0"/>
    <xf numFmtId="14" fontId="6" fillId="2" borderId="2" xfId="0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9" fontId="10" fillId="0" borderId="2" xfId="3" applyNumberFormat="1" applyFont="1" applyBorder="1" applyAlignment="1">
      <alignment horizontal="center" vertical="center"/>
    </xf>
    <xf numFmtId="167" fontId="5" fillId="0" borderId="2" xfId="4" applyNumberFormat="1" applyFont="1" applyBorder="1" applyAlignment="1"/>
    <xf numFmtId="49" fontId="8" fillId="0" borderId="2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wrapText="1"/>
    </xf>
    <xf numFmtId="49" fontId="10" fillId="0" borderId="2" xfId="3" applyNumberFormat="1" applyFont="1" applyBorder="1" applyAlignment="1">
      <alignment horizontal="center"/>
    </xf>
    <xf numFmtId="49" fontId="8" fillId="0" borderId="2" xfId="3" applyNumberFormat="1" applyFont="1" applyBorder="1" applyAlignment="1">
      <alignment horizontal="center"/>
    </xf>
    <xf numFmtId="0" fontId="10" fillId="0" borderId="0" xfId="3" applyFont="1" applyBorder="1" applyAlignment="1">
      <alignment horizontal="left" wrapText="1"/>
    </xf>
    <xf numFmtId="49" fontId="10" fillId="0" borderId="0" xfId="3" applyNumberFormat="1" applyFont="1" applyBorder="1" applyAlignment="1">
      <alignment horizontal="center"/>
    </xf>
    <xf numFmtId="164" fontId="8" fillId="0" borderId="0" xfId="3" applyNumberFormat="1" applyFont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  <xf numFmtId="0" fontId="5" fillId="0" borderId="0" xfId="2" applyFont="1" applyAlignment="1"/>
    <xf numFmtId="0" fontId="6" fillId="0" borderId="1" xfId="3" applyFont="1" applyFill="1" applyBorder="1" applyAlignment="1">
      <alignment vertical="top" wrapText="1"/>
    </xf>
    <xf numFmtId="0" fontId="7" fillId="0" borderId="0" xfId="2" applyFont="1" applyAlignment="1">
      <alignment horizontal="center"/>
    </xf>
    <xf numFmtId="0" fontId="6" fillId="0" borderId="0" xfId="2" applyFont="1" applyFill="1" applyAlignment="1">
      <alignment vertical="center"/>
    </xf>
    <xf numFmtId="0" fontId="5" fillId="0" borderId="0" xfId="2" applyFont="1" applyFill="1" applyAlignment="1"/>
    <xf numFmtId="3" fontId="5" fillId="0" borderId="0" xfId="2" applyNumberFormat="1" applyFont="1" applyFill="1" applyAlignment="1"/>
    <xf numFmtId="3" fontId="6" fillId="0" borderId="0" xfId="2" applyNumberFormat="1" applyFont="1" applyFill="1" applyAlignment="1">
      <alignment horizontal="right"/>
    </xf>
    <xf numFmtId="167" fontId="5" fillId="0" borderId="0" xfId="4" applyNumberFormat="1" applyFont="1" applyBorder="1" applyAlignment="1"/>
    <xf numFmtId="3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4" fontId="5" fillId="0" borderId="0" xfId="3" applyNumberFormat="1" applyFont="1" applyBorder="1" applyAlignment="1"/>
    <xf numFmtId="4" fontId="5" fillId="0" borderId="0" xfId="3" applyNumberFormat="1" applyFont="1" applyBorder="1" applyAlignment="1">
      <alignment horizontal="center" vertical="top"/>
    </xf>
    <xf numFmtId="0" fontId="5" fillId="0" borderId="0" xfId="0" applyFont="1"/>
    <xf numFmtId="0" fontId="10" fillId="0" borderId="2" xfId="3" applyFont="1" applyBorder="1" applyAlignment="1">
      <alignment horizontal="left"/>
    </xf>
    <xf numFmtId="0" fontId="10" fillId="0" borderId="2" xfId="3" applyFont="1" applyBorder="1" applyAlignment="1">
      <alignment horizontal="left" wrapText="1"/>
    </xf>
    <xf numFmtId="0" fontId="8" fillId="0" borderId="2" xfId="3" applyFont="1" applyBorder="1" applyAlignment="1">
      <alignment wrapText="1"/>
    </xf>
    <xf numFmtId="0" fontId="8" fillId="0" borderId="2" xfId="3" applyFont="1" applyBorder="1" applyAlignment="1">
      <alignment horizontal="left" wrapText="1"/>
    </xf>
    <xf numFmtId="0" fontId="10" fillId="0" borderId="3" xfId="3" applyFont="1" applyBorder="1" applyAlignment="1">
      <alignment horizontal="left"/>
    </xf>
    <xf numFmtId="0" fontId="10" fillId="0" borderId="5" xfId="3" applyFont="1" applyBorder="1" applyAlignment="1">
      <alignment horizontal="left"/>
    </xf>
    <xf numFmtId="0" fontId="10" fillId="0" borderId="6" xfId="3" applyFont="1" applyBorder="1" applyAlignment="1">
      <alignment horizontal="left"/>
    </xf>
    <xf numFmtId="0" fontId="8" fillId="0" borderId="2" xfId="3" applyFont="1" applyBorder="1" applyAlignment="1">
      <alignment horizontal="left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top" wrapText="1"/>
    </xf>
    <xf numFmtId="0" fontId="5" fillId="0" borderId="0" xfId="1" applyFont="1" applyAlignment="1"/>
    <xf numFmtId="3" fontId="5" fillId="0" borderId="0" xfId="1" applyNumberFormat="1" applyFont="1" applyAlignment="1"/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3" fontId="11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 applyFill="1"/>
    <xf numFmtId="0" fontId="10" fillId="0" borderId="0" xfId="0" applyFont="1" applyFill="1" applyBorder="1"/>
    <xf numFmtId="0" fontId="13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justify"/>
    </xf>
    <xf numFmtId="3" fontId="8" fillId="0" borderId="0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/>
    <xf numFmtId="3" fontId="8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0" fillId="2" borderId="2" xfId="0" applyFont="1" applyFill="1" applyBorder="1"/>
    <xf numFmtId="3" fontId="8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center" vertical="center"/>
    </xf>
    <xf numFmtId="165" fontId="8" fillId="0" borderId="0" xfId="4" applyFont="1" applyFill="1" applyBorder="1" applyAlignment="1">
      <alignment horizontal="center" vertical="center"/>
    </xf>
    <xf numFmtId="165" fontId="8" fillId="0" borderId="0" xfId="4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65" fontId="10" fillId="0" borderId="0" xfId="4" applyFont="1" applyAlignment="1">
      <alignment horizontal="right" vertical="center"/>
    </xf>
    <xf numFmtId="0" fontId="8" fillId="0" borderId="1" xfId="0" applyFont="1" applyBorder="1"/>
    <xf numFmtId="3" fontId="8" fillId="0" borderId="1" xfId="0" applyNumberFormat="1" applyFont="1" applyFill="1" applyBorder="1"/>
    <xf numFmtId="3" fontId="10" fillId="0" borderId="0" xfId="0" applyNumberFormat="1" applyFont="1"/>
    <xf numFmtId="3" fontId="12" fillId="0" borderId="0" xfId="0" applyNumberFormat="1" applyFont="1" applyAlignment="1">
      <alignment horizontal="center" vertical="top"/>
    </xf>
    <xf numFmtId="165" fontId="10" fillId="0" borderId="0" xfId="4" applyFont="1"/>
    <xf numFmtId="3" fontId="8" fillId="0" borderId="1" xfId="0" applyNumberFormat="1" applyFont="1" applyBorder="1"/>
    <xf numFmtId="3" fontId="8" fillId="0" borderId="0" xfId="0" applyNumberFormat="1" applyFont="1"/>
    <xf numFmtId="0" fontId="10" fillId="0" borderId="0" xfId="3" applyFont="1" applyAlignment="1">
      <alignment horizontal="left"/>
    </xf>
    <xf numFmtId="3" fontId="10" fillId="0" borderId="1" xfId="0" applyNumberFormat="1" applyFont="1" applyBorder="1"/>
    <xf numFmtId="4" fontId="10" fillId="0" borderId="0" xfId="3" applyNumberFormat="1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center"/>
    </xf>
    <xf numFmtId="3" fontId="11" fillId="0" borderId="0" xfId="0" applyNumberFormat="1" applyFont="1" applyAlignment="1">
      <alignment horizontal="center" vertical="top"/>
    </xf>
    <xf numFmtId="4" fontId="10" fillId="0" borderId="0" xfId="3" applyNumberFormat="1" applyFont="1" applyBorder="1" applyAlignment="1">
      <alignment horizontal="center" vertical="top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justify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0" fillId="0" borderId="1" xfId="3" applyFont="1" applyBorder="1" applyAlignment="1">
      <alignment wrapText="1"/>
    </xf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4" fontId="5" fillId="0" borderId="0" xfId="3" applyNumberFormat="1" applyFont="1" applyAlignment="1">
      <alignment horizontal="center" vertical="top"/>
    </xf>
    <xf numFmtId="4" fontId="5" fillId="0" borderId="0" xfId="3" applyNumberFormat="1" applyFont="1" applyAlignment="1"/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Fill="1" applyBorder="1" applyAlignment="1"/>
    <xf numFmtId="0" fontId="11" fillId="0" borderId="0" xfId="0" applyFont="1" applyAlignment="1">
      <alignment horizontal="right" wrapText="1"/>
    </xf>
    <xf numFmtId="0" fontId="10" fillId="0" borderId="0" xfId="3" applyFont="1" applyFill="1" applyAlignment="1"/>
    <xf numFmtId="4" fontId="10" fillId="0" borderId="0" xfId="3" applyNumberFormat="1" applyFont="1" applyFill="1" applyAlignment="1"/>
    <xf numFmtId="0" fontId="10" fillId="0" borderId="0" xfId="3" applyFont="1" applyFill="1" applyAlignment="1"/>
    <xf numFmtId="0" fontId="8" fillId="0" borderId="0" xfId="3" applyFont="1" applyFill="1" applyBorder="1" applyAlignment="1">
      <alignment vertical="top" wrapText="1"/>
    </xf>
    <xf numFmtId="4" fontId="10" fillId="0" borderId="0" xfId="3" applyNumberFormat="1" applyFont="1" applyAlignment="1">
      <alignment horizontal="right"/>
    </xf>
    <xf numFmtId="0" fontId="8" fillId="0" borderId="0" xfId="3" applyFont="1" applyAlignment="1">
      <alignment horizontal="right"/>
    </xf>
    <xf numFmtId="165" fontId="8" fillId="0" borderId="2" xfId="4" applyNumberFormat="1" applyFont="1" applyFill="1" applyBorder="1" applyAlignment="1"/>
    <xf numFmtId="0" fontId="10" fillId="0" borderId="1" xfId="3" applyFont="1" applyBorder="1" applyAlignment="1"/>
    <xf numFmtId="4" fontId="10" fillId="0" borderId="0" xfId="3" applyNumberFormat="1" applyFont="1" applyAlignment="1">
      <alignment horizontal="center" vertical="top"/>
    </xf>
    <xf numFmtId="4" fontId="10" fillId="0" borderId="0" xfId="3" applyNumberFormat="1" applyFont="1" applyAlignment="1"/>
    <xf numFmtId="3" fontId="10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/>
    <xf numFmtId="4" fontId="8" fillId="0" borderId="2" xfId="0" applyNumberFormat="1" applyFont="1" applyFill="1" applyBorder="1" applyAlignment="1">
      <alignment horizontal="right" vertical="center"/>
    </xf>
    <xf numFmtId="3" fontId="10" fillId="0" borderId="2" xfId="4" applyNumberFormat="1" applyFont="1" applyBorder="1" applyAlignment="1"/>
    <xf numFmtId="3" fontId="8" fillId="0" borderId="2" xfId="4" applyNumberFormat="1" applyFont="1" applyBorder="1" applyAlignment="1"/>
    <xf numFmtId="3" fontId="10" fillId="0" borderId="2" xfId="4" applyNumberFormat="1" applyFont="1" applyFill="1" applyBorder="1" applyAlignment="1"/>
    <xf numFmtId="3" fontId="10" fillId="0" borderId="2" xfId="3" applyNumberFormat="1" applyFont="1" applyBorder="1" applyAlignment="1"/>
    <xf numFmtId="167" fontId="8" fillId="0" borderId="2" xfId="4" applyNumberFormat="1" applyFont="1" applyFill="1" applyBorder="1" applyAlignment="1">
      <alignment horizontal="right"/>
    </xf>
    <xf numFmtId="167" fontId="8" fillId="0" borderId="2" xfId="4" applyNumberFormat="1" applyFont="1" applyBorder="1" applyAlignment="1">
      <alignment horizontal="right"/>
    </xf>
    <xf numFmtId="170" fontId="8" fillId="0" borderId="2" xfId="4" applyNumberFormat="1" applyFont="1" applyFill="1" applyBorder="1" applyAlignment="1">
      <alignment horizontal="right"/>
    </xf>
    <xf numFmtId="171" fontId="6" fillId="0" borderId="2" xfId="4" applyNumberFormat="1" applyFont="1" applyBorder="1" applyAlignment="1"/>
    <xf numFmtId="171" fontId="5" fillId="0" borderId="2" xfId="4" applyNumberFormat="1" applyFont="1" applyBorder="1" applyAlignment="1"/>
    <xf numFmtId="171" fontId="5" fillId="0" borderId="2" xfId="4" applyNumberFormat="1" applyFont="1" applyFill="1" applyBorder="1" applyAlignment="1"/>
    <xf numFmtId="171" fontId="6" fillId="0" borderId="2" xfId="4" applyNumberFormat="1" applyFont="1" applyFill="1" applyBorder="1" applyAlignment="1"/>
    <xf numFmtId="0" fontId="6" fillId="0" borderId="0" xfId="2" applyFont="1" applyFill="1" applyAlignment="1">
      <alignment horizontal="right" vertical="center"/>
    </xf>
    <xf numFmtId="3" fontId="5" fillId="0" borderId="0" xfId="2" applyNumberFormat="1" applyFont="1" applyAlignment="1"/>
    <xf numFmtId="0" fontId="6" fillId="0" borderId="0" xfId="3" applyFont="1" applyFill="1" applyBorder="1" applyAlignment="1">
      <alignment horizontal="left" vertical="top" wrapText="1"/>
    </xf>
    <xf numFmtId="0" fontId="7" fillId="0" borderId="0" xfId="1" applyFont="1" applyAlignment="1"/>
    <xf numFmtId="3" fontId="7" fillId="0" borderId="0" xfId="1" applyNumberFormat="1" applyFont="1" applyAlignment="1"/>
    <xf numFmtId="0" fontId="7" fillId="0" borderId="0" xfId="0" applyFont="1" applyAlignment="1">
      <alignment horizontal="right" wrapText="1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wrapText="1"/>
    </xf>
    <xf numFmtId="49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right"/>
    </xf>
    <xf numFmtId="0" fontId="5" fillId="0" borderId="2" xfId="1" applyFont="1" applyBorder="1" applyAlignment="1">
      <alignment wrapText="1"/>
    </xf>
    <xf numFmtId="49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right"/>
    </xf>
    <xf numFmtId="164" fontId="5" fillId="0" borderId="2" xfId="1" applyNumberFormat="1" applyFont="1" applyBorder="1" applyAlignme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6" fillId="0" borderId="2" xfId="1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/>
    <xf numFmtId="164" fontId="6" fillId="3" borderId="2" xfId="1" applyNumberFormat="1" applyFont="1" applyFill="1" applyBorder="1" applyAlignment="1">
      <alignment horizontal="right"/>
    </xf>
    <xf numFmtId="164" fontId="5" fillId="0" borderId="0" xfId="1" applyNumberFormat="1" applyFont="1" applyAlignme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left"/>
    </xf>
    <xf numFmtId="3" fontId="6" fillId="0" borderId="0" xfId="1" applyNumberFormat="1" applyFont="1" applyBorder="1" applyAlignment="1"/>
    <xf numFmtId="3" fontId="6" fillId="0" borderId="0" xfId="1" applyNumberFormat="1" applyFont="1" applyAlignment="1">
      <alignment horizontal="center" vertical="top"/>
    </xf>
    <xf numFmtId="0" fontId="6" fillId="0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6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/>
    <xf numFmtId="0" fontId="5" fillId="0" borderId="2" xfId="2" applyFont="1" applyFill="1" applyBorder="1" applyAlignment="1"/>
    <xf numFmtId="0" fontId="5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left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/>
    <xf numFmtId="0" fontId="6" fillId="0" borderId="2" xfId="2" applyFont="1" applyFill="1" applyBorder="1" applyAlignment="1">
      <alignment vertical="center" wrapText="1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0" fontId="15" fillId="0" borderId="0" xfId="3" applyFont="1" applyAlignment="1">
      <alignment horizontal="left"/>
    </xf>
    <xf numFmtId="0" fontId="15" fillId="0" borderId="1" xfId="3" applyFont="1" applyBorder="1" applyAlignment="1"/>
    <xf numFmtId="3" fontId="15" fillId="0" borderId="1" xfId="0" applyNumberFormat="1" applyFont="1" applyBorder="1"/>
    <xf numFmtId="0" fontId="15" fillId="0" borderId="0" xfId="3" applyFont="1" applyAlignment="1"/>
    <xf numFmtId="0" fontId="15" fillId="0" borderId="4" xfId="3" applyFont="1" applyBorder="1" applyAlignment="1"/>
    <xf numFmtId="3" fontId="16" fillId="0" borderId="0" xfId="0" applyNumberFormat="1" applyFont="1" applyAlignment="1">
      <alignment horizontal="center" vertical="top"/>
    </xf>
    <xf numFmtId="0" fontId="15" fillId="0" borderId="0" xfId="3" applyFont="1" applyAlignment="1">
      <alignment horizontal="center"/>
    </xf>
    <xf numFmtId="0" fontId="15" fillId="0" borderId="4" xfId="3" applyFont="1" applyBorder="1" applyAlignment="1">
      <alignment horizontal="center" vertical="top"/>
    </xf>
    <xf numFmtId="0" fontId="15" fillId="0" borderId="0" xfId="2" applyFont="1" applyAlignment="1"/>
    <xf numFmtId="3" fontId="15" fillId="0" borderId="0" xfId="2" applyNumberFormat="1" applyFont="1" applyAlignment="1"/>
    <xf numFmtId="0" fontId="6" fillId="0" borderId="0" xfId="0" applyFont="1" applyAlignment="1">
      <alignment horizontal="center" vertic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5" fillId="0" borderId="1" xfId="1" applyFont="1" applyBorder="1" applyAlignment="1"/>
    <xf numFmtId="3" fontId="15" fillId="0" borderId="1" xfId="1" applyNumberFormat="1" applyFont="1" applyBorder="1" applyAlignment="1"/>
    <xf numFmtId="3" fontId="15" fillId="0" borderId="0" xfId="1" applyNumberFormat="1" applyFont="1" applyBorder="1" applyAlignment="1"/>
    <xf numFmtId="0" fontId="15" fillId="0" borderId="0" xfId="1" applyFont="1" applyAlignment="1"/>
    <xf numFmtId="3" fontId="15" fillId="0" borderId="0" xfId="1" applyNumberFormat="1" applyFont="1" applyAlignment="1"/>
    <xf numFmtId="3" fontId="15" fillId="0" borderId="0" xfId="1" applyNumberFormat="1" applyFont="1" applyAlignment="1">
      <alignment horizontal="center" vertical="top"/>
    </xf>
    <xf numFmtId="3" fontId="10" fillId="0" borderId="1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vertical="top" wrapText="1"/>
    </xf>
  </cellXfs>
  <cellStyles count="7">
    <cellStyle name="Normal 57" xfId="5" xr:uid="{00000000-0005-0000-0000-000000000000}"/>
    <cellStyle name="Обычный" xfId="0" builtinId="0"/>
    <cellStyle name="Обычный 2" xfId="6" xr:uid="{00000000-0005-0000-0000-000002000000}"/>
    <cellStyle name="Обычный_изм" xfId="1" xr:uid="{00000000-0005-0000-0000-000003000000}"/>
    <cellStyle name="Обычный_одд" xfId="2" xr:uid="{00000000-0005-0000-0000-000004000000}"/>
    <cellStyle name="Обычный_ф2" xfId="3" xr:uid="{00000000-0005-0000-0000-000005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485775</xdr:colOff>
      <xdr:row>0</xdr:row>
      <xdr:rowOff>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457200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104775</xdr:colOff>
      <xdr:row>0</xdr:row>
      <xdr:rowOff>0</xdr:rowOff>
    </xdr:to>
    <xdr:sp macro="" textlink="">
      <xdr:nvSpPr>
        <xdr:cNvPr id="2049" name="Текст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76200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50" name="Текст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098" name="Текст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8"/>
  <sheetViews>
    <sheetView tabSelected="1" topLeftCell="A56" zoomScaleNormal="100" workbookViewId="0">
      <selection activeCell="O74" sqref="O74"/>
    </sheetView>
  </sheetViews>
  <sheetFormatPr defaultColWidth="8.85546875" defaultRowHeight="12" x14ac:dyDescent="0.2"/>
  <cols>
    <col min="1" max="1" width="2.7109375" style="41" customWidth="1"/>
    <col min="2" max="2" width="3.5703125" style="91" customWidth="1"/>
    <col min="3" max="3" width="8.85546875" style="91" customWidth="1"/>
    <col min="4" max="4" width="6" style="91" customWidth="1"/>
    <col min="5" max="5" width="17.5703125" style="91" customWidth="1"/>
    <col min="6" max="6" width="36.7109375" style="91" customWidth="1"/>
    <col min="7" max="7" width="5.85546875" style="41" customWidth="1"/>
    <col min="8" max="8" width="15.7109375" style="76" customWidth="1"/>
    <col min="9" max="9" width="14.5703125" style="76" customWidth="1"/>
    <col min="10" max="204" width="8.85546875" style="41" customWidth="1"/>
    <col min="205" max="16384" width="8.85546875" style="41"/>
  </cols>
  <sheetData>
    <row r="1" spans="2:9" x14ac:dyDescent="0.2">
      <c r="C1" s="92"/>
      <c r="G1" s="43"/>
      <c r="H1" s="43"/>
      <c r="I1" s="43"/>
    </row>
    <row r="2" spans="2:9" s="44" customFormat="1" ht="12.75" customHeight="1" x14ac:dyDescent="0.2">
      <c r="B2" s="93"/>
      <c r="C2" s="93"/>
      <c r="D2" s="94"/>
      <c r="E2" s="94"/>
      <c r="F2" s="94"/>
      <c r="G2" s="45"/>
      <c r="H2" s="46"/>
      <c r="I2" s="47"/>
    </row>
    <row r="3" spans="2:9" ht="12.75" customHeight="1" x14ac:dyDescent="0.2">
      <c r="B3" s="95" t="s">
        <v>119</v>
      </c>
      <c r="C3" s="95"/>
      <c r="D3" s="95"/>
      <c r="E3" s="95"/>
      <c r="F3" s="118" t="s">
        <v>245</v>
      </c>
      <c r="G3" s="118"/>
      <c r="H3" s="118"/>
      <c r="I3" s="48"/>
    </row>
    <row r="4" spans="2:9" ht="12.75" customHeight="1" x14ac:dyDescent="0.2">
      <c r="B4" s="95" t="s">
        <v>120</v>
      </c>
      <c r="C4" s="95"/>
      <c r="D4" s="95"/>
      <c r="E4" s="95"/>
      <c r="F4" s="119"/>
      <c r="G4" s="119"/>
      <c r="H4" s="119"/>
      <c r="I4" s="48"/>
    </row>
    <row r="5" spans="2:9" ht="12.75" customHeight="1" x14ac:dyDescent="0.2">
      <c r="B5" s="95" t="s">
        <v>1</v>
      </c>
      <c r="C5" s="95"/>
      <c r="D5" s="95"/>
      <c r="E5" s="95"/>
      <c r="F5" s="50" t="s">
        <v>291</v>
      </c>
      <c r="G5" s="50"/>
      <c r="H5" s="50"/>
      <c r="I5" s="51"/>
    </row>
    <row r="6" spans="2:9" ht="12.75" customHeight="1" x14ac:dyDescent="0.2">
      <c r="B6" s="96" t="s">
        <v>2</v>
      </c>
      <c r="C6" s="96"/>
      <c r="D6" s="96"/>
      <c r="E6" s="96"/>
      <c r="F6" s="121" t="s">
        <v>292</v>
      </c>
      <c r="G6" s="121"/>
      <c r="H6" s="121"/>
      <c r="I6" s="52"/>
    </row>
    <row r="7" spans="2:9" ht="13.5" customHeight="1" x14ac:dyDescent="0.2">
      <c r="B7" s="49" t="s">
        <v>289</v>
      </c>
      <c r="C7" s="49"/>
      <c r="D7" s="49"/>
      <c r="E7" s="49"/>
      <c r="F7" s="120" t="s">
        <v>290</v>
      </c>
      <c r="G7" s="120"/>
      <c r="H7" s="120"/>
      <c r="I7" s="48"/>
    </row>
    <row r="8" spans="2:9" ht="12.75" customHeight="1" x14ac:dyDescent="0.2">
      <c r="B8" s="49" t="s">
        <v>89</v>
      </c>
      <c r="C8" s="49"/>
      <c r="D8" s="49"/>
      <c r="E8" s="49"/>
      <c r="F8" s="122" t="s">
        <v>293</v>
      </c>
      <c r="G8" s="122"/>
      <c r="H8" s="122"/>
      <c r="I8" s="51"/>
    </row>
    <row r="9" spans="2:9" ht="12.75" customHeight="1" x14ac:dyDescent="0.2">
      <c r="B9" s="96" t="s">
        <v>121</v>
      </c>
      <c r="C9" s="96"/>
      <c r="D9" s="96"/>
      <c r="E9" s="96"/>
      <c r="F9" s="120" t="s">
        <v>294</v>
      </c>
      <c r="G9" s="120"/>
      <c r="H9" s="120"/>
      <c r="I9" s="52"/>
    </row>
    <row r="10" spans="2:9" ht="12.75" customHeight="1" x14ac:dyDescent="0.2">
      <c r="B10" s="96" t="s">
        <v>122</v>
      </c>
      <c r="C10" s="96"/>
      <c r="D10" s="96"/>
      <c r="E10" s="96"/>
      <c r="F10" s="112" t="s">
        <v>296</v>
      </c>
      <c r="G10" s="112"/>
      <c r="H10" s="112"/>
      <c r="I10" s="112"/>
    </row>
    <row r="11" spans="2:9" ht="12.75" customHeight="1" x14ac:dyDescent="0.2">
      <c r="B11" s="97"/>
      <c r="C11" s="97"/>
      <c r="D11" s="97"/>
      <c r="E11" s="97"/>
      <c r="F11" s="48"/>
      <c r="G11" s="52"/>
      <c r="H11" s="52"/>
      <c r="I11" s="52"/>
    </row>
    <row r="12" spans="2:9" ht="12.75" customHeight="1" x14ac:dyDescent="0.2">
      <c r="B12" s="55" t="s">
        <v>295</v>
      </c>
      <c r="C12" s="55"/>
      <c r="D12" s="55"/>
      <c r="E12" s="55"/>
      <c r="F12" s="55"/>
      <c r="G12" s="55"/>
      <c r="H12" s="55"/>
      <c r="I12" s="55"/>
    </row>
    <row r="13" spans="2:9" ht="12.75" customHeight="1" x14ac:dyDescent="0.2">
      <c r="B13" s="55" t="s">
        <v>280</v>
      </c>
      <c r="C13" s="55"/>
      <c r="D13" s="55"/>
      <c r="E13" s="55"/>
      <c r="F13" s="55"/>
      <c r="G13" s="55"/>
      <c r="H13" s="55"/>
      <c r="I13" s="55"/>
    </row>
    <row r="14" spans="2:9" ht="18.75" customHeight="1" x14ac:dyDescent="0.2">
      <c r="B14" s="99"/>
      <c r="C14" s="99"/>
      <c r="D14" s="100"/>
      <c r="E14" s="100"/>
      <c r="F14" s="100"/>
      <c r="G14" s="56"/>
      <c r="H14" s="56"/>
      <c r="I14" s="57" t="s">
        <v>87</v>
      </c>
    </row>
    <row r="15" spans="2:9" s="59" customFormat="1" ht="41.25" customHeight="1" x14ac:dyDescent="0.2">
      <c r="B15" s="101" t="s">
        <v>3</v>
      </c>
      <c r="C15" s="101"/>
      <c r="D15" s="101"/>
      <c r="E15" s="101"/>
      <c r="F15" s="101"/>
      <c r="G15" s="58" t="s">
        <v>4</v>
      </c>
      <c r="H15" s="3" t="s">
        <v>281</v>
      </c>
      <c r="I15" s="3" t="s">
        <v>252</v>
      </c>
    </row>
    <row r="16" spans="2:9" ht="12.75" customHeight="1" x14ac:dyDescent="0.2">
      <c r="B16" s="66" t="s">
        <v>90</v>
      </c>
      <c r="C16" s="66"/>
      <c r="D16" s="66"/>
      <c r="E16" s="66"/>
      <c r="F16" s="66"/>
      <c r="G16" s="60"/>
      <c r="H16" s="61"/>
      <c r="I16" s="61"/>
    </row>
    <row r="17" spans="2:9" ht="12.75" customHeight="1" x14ac:dyDescent="0.2">
      <c r="B17" s="88" t="s">
        <v>91</v>
      </c>
      <c r="C17" s="89"/>
      <c r="D17" s="89"/>
      <c r="E17" s="89"/>
      <c r="F17" s="90"/>
      <c r="G17" s="62" t="s">
        <v>5</v>
      </c>
      <c r="H17" s="135">
        <v>138341</v>
      </c>
      <c r="I17" s="135">
        <v>250929</v>
      </c>
    </row>
    <row r="18" spans="2:9" ht="12.75" customHeight="1" x14ac:dyDescent="0.2">
      <c r="B18" s="88" t="s">
        <v>263</v>
      </c>
      <c r="C18" s="89"/>
      <c r="D18" s="89"/>
      <c r="E18" s="89"/>
      <c r="F18" s="90"/>
      <c r="G18" s="62" t="s">
        <v>6</v>
      </c>
      <c r="H18" s="135"/>
      <c r="I18" s="135"/>
    </row>
    <row r="19" spans="2:9" ht="12.75" customHeight="1" x14ac:dyDescent="0.2">
      <c r="B19" s="88" t="s">
        <v>264</v>
      </c>
      <c r="C19" s="89"/>
      <c r="D19" s="89"/>
      <c r="E19" s="89"/>
      <c r="F19" s="90"/>
      <c r="G19" s="62" t="s">
        <v>7</v>
      </c>
      <c r="H19" s="135"/>
      <c r="I19" s="135"/>
    </row>
    <row r="20" spans="2:9" ht="24" customHeight="1" x14ac:dyDescent="0.2">
      <c r="B20" s="88" t="s">
        <v>265</v>
      </c>
      <c r="C20" s="89"/>
      <c r="D20" s="89"/>
      <c r="E20" s="89"/>
      <c r="F20" s="90"/>
      <c r="G20" s="62" t="s">
        <v>9</v>
      </c>
      <c r="H20" s="135"/>
      <c r="I20" s="135"/>
    </row>
    <row r="21" spans="2:9" x14ac:dyDescent="0.2">
      <c r="B21" s="88" t="s">
        <v>266</v>
      </c>
      <c r="C21" s="89"/>
      <c r="D21" s="89"/>
      <c r="E21" s="89"/>
      <c r="F21" s="90"/>
      <c r="G21" s="62" t="s">
        <v>10</v>
      </c>
      <c r="H21" s="135"/>
      <c r="I21" s="135"/>
    </row>
    <row r="22" spans="2:9" ht="12.75" customHeight="1" x14ac:dyDescent="0.2">
      <c r="B22" s="88" t="s">
        <v>92</v>
      </c>
      <c r="C22" s="89"/>
      <c r="D22" s="89"/>
      <c r="E22" s="89"/>
      <c r="F22" s="90"/>
      <c r="G22" s="62" t="s">
        <v>11</v>
      </c>
      <c r="H22" s="135">
        <v>6980639</v>
      </c>
      <c r="I22" s="135">
        <v>12854165</v>
      </c>
    </row>
    <row r="23" spans="2:9" ht="12.75" customHeight="1" x14ac:dyDescent="0.2">
      <c r="B23" s="88" t="s">
        <v>93</v>
      </c>
      <c r="C23" s="89"/>
      <c r="D23" s="89"/>
      <c r="E23" s="89"/>
      <c r="F23" s="90"/>
      <c r="G23" s="62" t="s">
        <v>13</v>
      </c>
      <c r="H23" s="135">
        <v>773472</v>
      </c>
      <c r="I23" s="135">
        <v>808673</v>
      </c>
    </row>
    <row r="24" spans="2:9" ht="12.75" customHeight="1" x14ac:dyDescent="0.2">
      <c r="B24" s="88" t="s">
        <v>94</v>
      </c>
      <c r="C24" s="89"/>
      <c r="D24" s="89"/>
      <c r="E24" s="89"/>
      <c r="F24" s="90"/>
      <c r="G24" s="63" t="s">
        <v>95</v>
      </c>
      <c r="H24" s="135"/>
      <c r="I24" s="135"/>
    </row>
    <row r="25" spans="2:9" ht="12.75" customHeight="1" x14ac:dyDescent="0.2">
      <c r="B25" s="88" t="s">
        <v>8</v>
      </c>
      <c r="C25" s="89"/>
      <c r="D25" s="89"/>
      <c r="E25" s="89"/>
      <c r="F25" s="90"/>
      <c r="G25" s="63" t="s">
        <v>16</v>
      </c>
      <c r="H25" s="135">
        <v>192945</v>
      </c>
      <c r="I25" s="135">
        <v>105573</v>
      </c>
    </row>
    <row r="26" spans="2:9" ht="16.5" customHeight="1" x14ac:dyDescent="0.2">
      <c r="B26" s="88" t="s">
        <v>12</v>
      </c>
      <c r="C26" s="89"/>
      <c r="D26" s="89"/>
      <c r="E26" s="89"/>
      <c r="F26" s="90"/>
      <c r="G26" s="63" t="s">
        <v>19</v>
      </c>
      <c r="H26" s="135">
        <v>107434</v>
      </c>
      <c r="I26" s="135">
        <v>109033</v>
      </c>
    </row>
    <row r="27" spans="2:9" ht="18.75" customHeight="1" x14ac:dyDescent="0.2">
      <c r="B27" s="66" t="s">
        <v>96</v>
      </c>
      <c r="C27" s="66"/>
      <c r="D27" s="66"/>
      <c r="E27" s="66"/>
      <c r="F27" s="66"/>
      <c r="G27" s="64" t="s">
        <v>14</v>
      </c>
      <c r="H27" s="136">
        <f>SUM(H17:H26)</f>
        <v>8192831</v>
      </c>
      <c r="I27" s="136">
        <f>SUM(I17:I26)</f>
        <v>14128373</v>
      </c>
    </row>
    <row r="28" spans="2:9" ht="12.75" customHeight="1" x14ac:dyDescent="0.2">
      <c r="B28" s="66" t="s">
        <v>97</v>
      </c>
      <c r="C28" s="66"/>
      <c r="D28" s="66"/>
      <c r="E28" s="66"/>
      <c r="F28" s="66"/>
      <c r="G28" s="64">
        <v>101</v>
      </c>
      <c r="H28" s="136"/>
      <c r="I28" s="136"/>
    </row>
    <row r="29" spans="2:9" ht="12.75" customHeight="1" x14ac:dyDescent="0.2">
      <c r="B29" s="66" t="s">
        <v>15</v>
      </c>
      <c r="C29" s="66"/>
      <c r="D29" s="66"/>
      <c r="E29" s="66"/>
      <c r="F29" s="66"/>
      <c r="G29" s="60"/>
      <c r="H29" s="138"/>
      <c r="I29" s="138"/>
    </row>
    <row r="30" spans="2:9" ht="12.75" customHeight="1" x14ac:dyDescent="0.2">
      <c r="B30" s="88" t="s">
        <v>255</v>
      </c>
      <c r="C30" s="89"/>
      <c r="D30" s="89"/>
      <c r="E30" s="89"/>
      <c r="F30" s="90"/>
      <c r="G30" s="62">
        <v>110</v>
      </c>
      <c r="H30" s="135">
        <v>29986763</v>
      </c>
      <c r="I30" s="135">
        <v>27894887</v>
      </c>
    </row>
    <row r="31" spans="2:9" ht="12.75" customHeight="1" x14ac:dyDescent="0.2">
      <c r="B31" s="88" t="s">
        <v>267</v>
      </c>
      <c r="C31" s="89"/>
      <c r="D31" s="89"/>
      <c r="E31" s="89"/>
      <c r="F31" s="90"/>
      <c r="G31" s="62">
        <v>111</v>
      </c>
      <c r="H31" s="135"/>
      <c r="I31" s="135"/>
    </row>
    <row r="32" spans="2:9" ht="24.75" customHeight="1" x14ac:dyDescent="0.2">
      <c r="B32" s="88" t="s">
        <v>268</v>
      </c>
      <c r="C32" s="89"/>
      <c r="D32" s="89"/>
      <c r="E32" s="89"/>
      <c r="F32" s="90"/>
      <c r="G32" s="62">
        <v>112</v>
      </c>
      <c r="H32" s="135"/>
      <c r="I32" s="135"/>
    </row>
    <row r="33" spans="2:9" ht="12.75" customHeight="1" x14ac:dyDescent="0.2">
      <c r="B33" s="88" t="s">
        <v>269</v>
      </c>
      <c r="C33" s="89" t="s">
        <v>269</v>
      </c>
      <c r="D33" s="89" t="s">
        <v>269</v>
      </c>
      <c r="E33" s="89" t="s">
        <v>269</v>
      </c>
      <c r="F33" s="90" t="s">
        <v>269</v>
      </c>
      <c r="G33" s="62">
        <v>113</v>
      </c>
      <c r="H33" s="135"/>
      <c r="I33" s="135"/>
    </row>
    <row r="34" spans="2:9" ht="12.75" customHeight="1" x14ac:dyDescent="0.2">
      <c r="B34" s="88" t="s">
        <v>270</v>
      </c>
      <c r="C34" s="89" t="s">
        <v>270</v>
      </c>
      <c r="D34" s="89" t="s">
        <v>270</v>
      </c>
      <c r="E34" s="89" t="s">
        <v>270</v>
      </c>
      <c r="F34" s="90" t="s">
        <v>270</v>
      </c>
      <c r="G34" s="62">
        <v>114</v>
      </c>
      <c r="H34" s="135"/>
      <c r="I34" s="135"/>
    </row>
    <row r="35" spans="2:9" ht="12.75" customHeight="1" x14ac:dyDescent="0.2">
      <c r="B35" s="88" t="s">
        <v>18</v>
      </c>
      <c r="C35" s="89" t="s">
        <v>18</v>
      </c>
      <c r="D35" s="89" t="s">
        <v>18</v>
      </c>
      <c r="E35" s="89" t="s">
        <v>18</v>
      </c>
      <c r="F35" s="90" t="s">
        <v>18</v>
      </c>
      <c r="G35" s="62">
        <v>115</v>
      </c>
      <c r="H35" s="135"/>
      <c r="I35" s="135"/>
    </row>
    <row r="36" spans="2:9" ht="12.75" customHeight="1" x14ac:dyDescent="0.2">
      <c r="B36" s="88" t="s">
        <v>98</v>
      </c>
      <c r="C36" s="89"/>
      <c r="D36" s="89"/>
      <c r="E36" s="89"/>
      <c r="F36" s="90"/>
      <c r="G36" s="62">
        <v>116</v>
      </c>
      <c r="H36" s="135">
        <v>76957</v>
      </c>
      <c r="I36" s="135">
        <f>25175+2363084</f>
        <v>2388259</v>
      </c>
    </row>
    <row r="37" spans="2:9" ht="12.75" customHeight="1" x14ac:dyDescent="0.2">
      <c r="B37" s="88" t="s">
        <v>99</v>
      </c>
      <c r="C37" s="89"/>
      <c r="D37" s="89"/>
      <c r="E37" s="89"/>
      <c r="F37" s="90"/>
      <c r="G37" s="62">
        <v>117</v>
      </c>
      <c r="H37" s="135"/>
      <c r="I37" s="135">
        <f>2363084-2363084</f>
        <v>0</v>
      </c>
    </row>
    <row r="38" spans="2:9" ht="12.75" customHeight="1" x14ac:dyDescent="0.2">
      <c r="B38" s="88" t="s">
        <v>271</v>
      </c>
      <c r="C38" s="89"/>
      <c r="D38" s="89"/>
      <c r="E38" s="89"/>
      <c r="F38" s="90"/>
      <c r="G38" s="62">
        <v>118</v>
      </c>
      <c r="H38" s="134"/>
      <c r="I38" s="134"/>
    </row>
    <row r="39" spans="2:9" x14ac:dyDescent="0.2">
      <c r="B39" s="88" t="s">
        <v>100</v>
      </c>
      <c r="C39" s="89"/>
      <c r="D39" s="89"/>
      <c r="E39" s="89"/>
      <c r="F39" s="90"/>
      <c r="G39" s="62">
        <v>120</v>
      </c>
      <c r="H39" s="134"/>
      <c r="I39" s="134"/>
    </row>
    <row r="40" spans="2:9" ht="12.75" customHeight="1" x14ac:dyDescent="0.2">
      <c r="B40" s="88" t="s">
        <v>21</v>
      </c>
      <c r="C40" s="89"/>
      <c r="D40" s="89"/>
      <c r="E40" s="89"/>
      <c r="F40" s="90"/>
      <c r="G40" s="62">
        <v>121</v>
      </c>
      <c r="H40" s="134">
        <v>1466798</v>
      </c>
      <c r="I40" s="134">
        <v>1494511</v>
      </c>
    </row>
    <row r="41" spans="2:9" ht="12.75" customHeight="1" x14ac:dyDescent="0.2">
      <c r="B41" s="88" t="s">
        <v>23</v>
      </c>
      <c r="C41" s="89"/>
      <c r="D41" s="89"/>
      <c r="E41" s="89"/>
      <c r="F41" s="90"/>
      <c r="G41" s="62">
        <v>123</v>
      </c>
      <c r="H41" s="135"/>
      <c r="I41" s="135"/>
    </row>
    <row r="42" spans="2:9" ht="12.75" customHeight="1" x14ac:dyDescent="0.2">
      <c r="B42" s="88" t="s">
        <v>25</v>
      </c>
      <c r="C42" s="89"/>
      <c r="D42" s="89"/>
      <c r="E42" s="89"/>
      <c r="F42" s="90"/>
      <c r="G42" s="62">
        <v>124</v>
      </c>
      <c r="H42" s="135">
        <v>1773121</v>
      </c>
      <c r="I42" s="135">
        <v>1627231</v>
      </c>
    </row>
    <row r="43" spans="2:9" ht="12.75" customHeight="1" x14ac:dyDescent="0.2">
      <c r="B43" s="88" t="s">
        <v>27</v>
      </c>
      <c r="C43" s="89"/>
      <c r="D43" s="89"/>
      <c r="E43" s="89"/>
      <c r="F43" s="90"/>
      <c r="G43" s="62">
        <v>125</v>
      </c>
      <c r="H43" s="134">
        <v>1676145</v>
      </c>
      <c r="I43" s="134">
        <v>1693337</v>
      </c>
    </row>
    <row r="44" spans="2:9" ht="12.75" customHeight="1" x14ac:dyDescent="0.2">
      <c r="B44" s="88" t="s">
        <v>29</v>
      </c>
      <c r="C44" s="89"/>
      <c r="D44" s="89"/>
      <c r="E44" s="89"/>
      <c r="F44" s="90"/>
      <c r="G44" s="62">
        <v>126</v>
      </c>
      <c r="H44" s="134">
        <v>108043</v>
      </c>
      <c r="I44" s="134">
        <v>108043</v>
      </c>
    </row>
    <row r="45" spans="2:9" ht="12.75" customHeight="1" x14ac:dyDescent="0.2">
      <c r="B45" s="88" t="s">
        <v>30</v>
      </c>
      <c r="C45" s="89"/>
      <c r="D45" s="89"/>
      <c r="E45" s="89"/>
      <c r="F45" s="90"/>
      <c r="G45" s="62">
        <v>127</v>
      </c>
      <c r="H45" s="135">
        <v>704734</v>
      </c>
      <c r="I45" s="135">
        <v>649299</v>
      </c>
    </row>
    <row r="46" spans="2:9" ht="12.75" customHeight="1" x14ac:dyDescent="0.2">
      <c r="B46" s="66" t="s">
        <v>101</v>
      </c>
      <c r="C46" s="66"/>
      <c r="D46" s="66"/>
      <c r="E46" s="66"/>
      <c r="F46" s="66"/>
      <c r="G46" s="64" t="s">
        <v>31</v>
      </c>
      <c r="H46" s="136">
        <f>SUM(H30:H45)</f>
        <v>35792561</v>
      </c>
      <c r="I46" s="136">
        <f>SUM(I30:I45)</f>
        <v>35855567</v>
      </c>
    </row>
    <row r="47" spans="2:9" ht="24.75" customHeight="1" x14ac:dyDescent="0.2">
      <c r="B47" s="102" t="s">
        <v>249</v>
      </c>
      <c r="C47" s="102"/>
      <c r="D47" s="102"/>
      <c r="E47" s="102"/>
      <c r="F47" s="102"/>
      <c r="G47" s="65"/>
      <c r="H47" s="137">
        <f>H27+H28+H46</f>
        <v>43985392</v>
      </c>
      <c r="I47" s="137">
        <f>I27+I28+I46</f>
        <v>49983940</v>
      </c>
    </row>
    <row r="48" spans="2:9" ht="27" customHeight="1" x14ac:dyDescent="0.2">
      <c r="B48" s="101" t="s">
        <v>88</v>
      </c>
      <c r="C48" s="101"/>
      <c r="D48" s="101"/>
      <c r="E48" s="101"/>
      <c r="F48" s="101"/>
      <c r="G48" s="58" t="s">
        <v>297</v>
      </c>
      <c r="H48" s="3" t="s">
        <v>281</v>
      </c>
      <c r="I48" s="3" t="s">
        <v>252</v>
      </c>
    </row>
    <row r="49" spans="2:9" ht="12.75" customHeight="1" x14ac:dyDescent="0.2">
      <c r="B49" s="66" t="s">
        <v>32</v>
      </c>
      <c r="C49" s="66"/>
      <c r="D49" s="66"/>
      <c r="E49" s="66"/>
      <c r="F49" s="66"/>
      <c r="G49" s="60"/>
      <c r="H49" s="135"/>
      <c r="I49" s="135"/>
    </row>
    <row r="50" spans="2:9" ht="12.75" customHeight="1" x14ac:dyDescent="0.2">
      <c r="B50" s="88" t="s">
        <v>256</v>
      </c>
      <c r="C50" s="89"/>
      <c r="D50" s="89"/>
      <c r="E50" s="89"/>
      <c r="F50" s="90"/>
      <c r="G50" s="62">
        <v>210</v>
      </c>
      <c r="H50" s="135">
        <f>1950468+40931</f>
        <v>1991399</v>
      </c>
      <c r="I50" s="135">
        <v>2301249</v>
      </c>
    </row>
    <row r="51" spans="2:9" ht="27.75" customHeight="1" x14ac:dyDescent="0.2">
      <c r="B51" s="88" t="s">
        <v>272</v>
      </c>
      <c r="C51" s="89"/>
      <c r="D51" s="89"/>
      <c r="E51" s="89"/>
      <c r="F51" s="90"/>
      <c r="G51" s="62">
        <v>211</v>
      </c>
      <c r="H51" s="135"/>
      <c r="I51" s="135"/>
    </row>
    <row r="52" spans="2:9" ht="12.75" customHeight="1" x14ac:dyDescent="0.2">
      <c r="B52" s="88" t="s">
        <v>102</v>
      </c>
      <c r="C52" s="89"/>
      <c r="D52" s="89"/>
      <c r="E52" s="89"/>
      <c r="F52" s="90"/>
      <c r="G52" s="62">
        <v>213</v>
      </c>
      <c r="H52" s="135">
        <f>40931-40931</f>
        <v>0</v>
      </c>
      <c r="I52" s="135">
        <v>5865907</v>
      </c>
    </row>
    <row r="53" spans="2:9" ht="12.75" customHeight="1" x14ac:dyDescent="0.2">
      <c r="B53" s="88" t="s">
        <v>103</v>
      </c>
      <c r="C53" s="89"/>
      <c r="D53" s="89"/>
      <c r="E53" s="89"/>
      <c r="F53" s="90"/>
      <c r="G53" s="62">
        <v>214</v>
      </c>
      <c r="H53" s="134">
        <v>1195541</v>
      </c>
      <c r="I53" s="134">
        <v>479826</v>
      </c>
    </row>
    <row r="54" spans="2:9" x14ac:dyDescent="0.2">
      <c r="B54" s="88" t="s">
        <v>273</v>
      </c>
      <c r="C54" s="89"/>
      <c r="D54" s="89"/>
      <c r="E54" s="89"/>
      <c r="F54" s="90"/>
      <c r="G54" s="62">
        <v>215</v>
      </c>
      <c r="H54" s="135">
        <v>31931</v>
      </c>
      <c r="I54" s="135"/>
    </row>
    <row r="55" spans="2:9" x14ac:dyDescent="0.2">
      <c r="B55" s="88" t="s">
        <v>104</v>
      </c>
      <c r="C55" s="89"/>
      <c r="D55" s="89"/>
      <c r="E55" s="89"/>
      <c r="F55" s="90"/>
      <c r="G55" s="62">
        <v>216</v>
      </c>
      <c r="H55" s="135"/>
      <c r="I55" s="135"/>
    </row>
    <row r="56" spans="2:9" x14ac:dyDescent="0.2">
      <c r="B56" s="88" t="s">
        <v>105</v>
      </c>
      <c r="C56" s="89"/>
      <c r="D56" s="89"/>
      <c r="E56" s="89"/>
      <c r="F56" s="90"/>
      <c r="G56" s="62">
        <v>217</v>
      </c>
      <c r="H56" s="135">
        <v>55176</v>
      </c>
      <c r="I56" s="135">
        <v>35852</v>
      </c>
    </row>
    <row r="57" spans="2:9" x14ac:dyDescent="0.2">
      <c r="B57" s="88" t="s">
        <v>257</v>
      </c>
      <c r="C57" s="89"/>
      <c r="D57" s="89"/>
      <c r="E57" s="89"/>
      <c r="F57" s="90"/>
      <c r="G57" s="62">
        <v>218</v>
      </c>
      <c r="H57" s="135">
        <v>6508</v>
      </c>
      <c r="I57" s="135">
        <v>23099</v>
      </c>
    </row>
    <row r="58" spans="2:9" x14ac:dyDescent="0.2">
      <c r="B58" s="88" t="s">
        <v>258</v>
      </c>
      <c r="C58" s="89"/>
      <c r="D58" s="89"/>
      <c r="E58" s="89"/>
      <c r="F58" s="90"/>
      <c r="G58" s="62">
        <v>221</v>
      </c>
      <c r="H58" s="135">
        <v>5104246</v>
      </c>
      <c r="I58" s="135">
        <v>196325</v>
      </c>
    </row>
    <row r="59" spans="2:9" x14ac:dyDescent="0.2">
      <c r="B59" s="88" t="s">
        <v>34</v>
      </c>
      <c r="C59" s="89"/>
      <c r="D59" s="89"/>
      <c r="E59" s="89"/>
      <c r="F59" s="90"/>
      <c r="G59" s="62">
        <v>222</v>
      </c>
      <c r="H59" s="134">
        <v>90444</v>
      </c>
      <c r="I59" s="135">
        <v>252042</v>
      </c>
    </row>
    <row r="60" spans="2:9" ht="12.75" customHeight="1" x14ac:dyDescent="0.2">
      <c r="B60" s="66" t="s">
        <v>106</v>
      </c>
      <c r="C60" s="66"/>
      <c r="D60" s="66"/>
      <c r="E60" s="66"/>
      <c r="F60" s="66"/>
      <c r="G60" s="64" t="s">
        <v>35</v>
      </c>
      <c r="H60" s="136">
        <f>SUM(H50:H59)</f>
        <v>8475245</v>
      </c>
      <c r="I60" s="136">
        <f>SUM(I50:I59)</f>
        <v>9154300</v>
      </c>
    </row>
    <row r="61" spans="2:9" x14ac:dyDescent="0.2">
      <c r="B61" s="66" t="s">
        <v>107</v>
      </c>
      <c r="C61" s="66"/>
      <c r="D61" s="66"/>
      <c r="E61" s="66"/>
      <c r="F61" s="66"/>
      <c r="G61" s="64">
        <v>301</v>
      </c>
      <c r="H61" s="136">
        <v>0</v>
      </c>
      <c r="I61" s="136"/>
    </row>
    <row r="62" spans="2:9" ht="12.75" customHeight="1" x14ac:dyDescent="0.2">
      <c r="B62" s="66" t="s">
        <v>36</v>
      </c>
      <c r="C62" s="66"/>
      <c r="D62" s="66"/>
      <c r="E62" s="66"/>
      <c r="F62" s="66"/>
      <c r="G62" s="60"/>
      <c r="H62" s="135"/>
      <c r="I62" s="135"/>
    </row>
    <row r="63" spans="2:9" ht="12.75" customHeight="1" x14ac:dyDescent="0.2">
      <c r="B63" s="88" t="s">
        <v>259</v>
      </c>
      <c r="C63" s="89"/>
      <c r="D63" s="89"/>
      <c r="E63" s="89"/>
      <c r="F63" s="90"/>
      <c r="G63" s="62">
        <v>310</v>
      </c>
      <c r="H63" s="134">
        <v>16122959</v>
      </c>
      <c r="I63" s="134">
        <v>16281535</v>
      </c>
    </row>
    <row r="64" spans="2:9" ht="30" customHeight="1" x14ac:dyDescent="0.2">
      <c r="B64" s="88" t="s">
        <v>274</v>
      </c>
      <c r="C64" s="89"/>
      <c r="D64" s="89"/>
      <c r="E64" s="89"/>
      <c r="F64" s="90"/>
      <c r="G64" s="62">
        <v>311</v>
      </c>
      <c r="H64" s="135"/>
      <c r="I64" s="135"/>
    </row>
    <row r="65" spans="2:9" ht="12.75" customHeight="1" x14ac:dyDescent="0.2">
      <c r="B65" s="88" t="s">
        <v>269</v>
      </c>
      <c r="C65" s="89"/>
      <c r="D65" s="89"/>
      <c r="E65" s="89"/>
      <c r="F65" s="90"/>
      <c r="G65" s="62">
        <v>312</v>
      </c>
      <c r="H65" s="135"/>
      <c r="I65" s="135"/>
    </row>
    <row r="66" spans="2:9" ht="12.75" customHeight="1" x14ac:dyDescent="0.2">
      <c r="B66" s="88" t="s">
        <v>108</v>
      </c>
      <c r="C66" s="89"/>
      <c r="D66" s="89"/>
      <c r="E66" s="89"/>
      <c r="F66" s="90"/>
      <c r="G66" s="62">
        <v>313</v>
      </c>
      <c r="H66" s="135"/>
      <c r="I66" s="135"/>
    </row>
    <row r="67" spans="2:9" ht="12.75" customHeight="1" x14ac:dyDescent="0.2">
      <c r="B67" s="88" t="s">
        <v>109</v>
      </c>
      <c r="C67" s="89"/>
      <c r="D67" s="89"/>
      <c r="E67" s="89"/>
      <c r="F67" s="90"/>
      <c r="G67" s="62">
        <v>314</v>
      </c>
      <c r="H67" s="135"/>
      <c r="I67" s="135"/>
    </row>
    <row r="68" spans="2:9" ht="12.75" customHeight="1" x14ac:dyDescent="0.2">
      <c r="B68" s="88" t="s">
        <v>275</v>
      </c>
      <c r="C68" s="89"/>
      <c r="D68" s="89"/>
      <c r="E68" s="89"/>
      <c r="F68" s="90"/>
      <c r="G68" s="62">
        <v>315</v>
      </c>
      <c r="H68" s="135">
        <v>33525</v>
      </c>
      <c r="I68" s="135">
        <v>32331</v>
      </c>
    </row>
    <row r="69" spans="2:9" ht="12.75" customHeight="1" x14ac:dyDescent="0.2">
      <c r="B69" s="88" t="s">
        <v>40</v>
      </c>
      <c r="C69" s="89"/>
      <c r="D69" s="89"/>
      <c r="E69" s="89"/>
      <c r="F69" s="90"/>
      <c r="G69" s="62">
        <v>316</v>
      </c>
      <c r="H69" s="135">
        <v>51116</v>
      </c>
      <c r="I69" s="135">
        <v>51116</v>
      </c>
    </row>
    <row r="70" spans="2:9" ht="12.75" customHeight="1" x14ac:dyDescent="0.2">
      <c r="B70" s="88" t="s">
        <v>105</v>
      </c>
      <c r="C70" s="89"/>
      <c r="D70" s="89"/>
      <c r="E70" s="89"/>
      <c r="F70" s="90"/>
      <c r="G70" s="62">
        <v>317</v>
      </c>
      <c r="H70" s="135"/>
      <c r="I70" s="135"/>
    </row>
    <row r="71" spans="2:9" ht="12.75" customHeight="1" x14ac:dyDescent="0.2">
      <c r="B71" s="88" t="s">
        <v>260</v>
      </c>
      <c r="C71" s="89"/>
      <c r="D71" s="89"/>
      <c r="E71" s="89"/>
      <c r="F71" s="90"/>
      <c r="G71" s="62">
        <v>318</v>
      </c>
      <c r="H71" s="135">
        <v>47188</v>
      </c>
      <c r="I71" s="135">
        <v>39045</v>
      </c>
    </row>
    <row r="72" spans="2:9" ht="12.75" customHeight="1" x14ac:dyDescent="0.2">
      <c r="B72" s="88" t="s">
        <v>42</v>
      </c>
      <c r="C72" s="89"/>
      <c r="D72" s="89"/>
      <c r="E72" s="89"/>
      <c r="F72" s="90"/>
      <c r="G72" s="62">
        <v>321</v>
      </c>
      <c r="H72" s="135">
        <v>3945125</v>
      </c>
      <c r="I72" s="135">
        <v>3907027</v>
      </c>
    </row>
    <row r="73" spans="2:9" ht="12.75" customHeight="1" x14ac:dyDescent="0.2">
      <c r="B73" s="66" t="s">
        <v>110</v>
      </c>
      <c r="C73" s="66"/>
      <c r="D73" s="66"/>
      <c r="E73" s="66"/>
      <c r="F73" s="66"/>
      <c r="G73" s="64" t="s">
        <v>44</v>
      </c>
      <c r="H73" s="136">
        <f>SUM(H63:H72)</f>
        <v>20199913</v>
      </c>
      <c r="I73" s="136">
        <f>SUM(I63:I72)</f>
        <v>20311054</v>
      </c>
    </row>
    <row r="74" spans="2:9" ht="12.75" customHeight="1" x14ac:dyDescent="0.2">
      <c r="B74" s="66" t="s">
        <v>45</v>
      </c>
      <c r="C74" s="66"/>
      <c r="D74" s="66"/>
      <c r="E74" s="66"/>
      <c r="F74" s="66"/>
      <c r="G74" s="60"/>
      <c r="H74" s="135"/>
      <c r="I74" s="135"/>
    </row>
    <row r="75" spans="2:9" x14ac:dyDescent="0.2">
      <c r="B75" s="88" t="s">
        <v>113</v>
      </c>
      <c r="C75" s="89"/>
      <c r="D75" s="89"/>
      <c r="E75" s="89"/>
      <c r="F75" s="90"/>
      <c r="G75" s="62">
        <v>410</v>
      </c>
      <c r="H75" s="135">
        <v>33499625</v>
      </c>
      <c r="I75" s="135">
        <v>33499625</v>
      </c>
    </row>
    <row r="76" spans="2:9" x14ac:dyDescent="0.2">
      <c r="B76" s="88" t="s">
        <v>287</v>
      </c>
      <c r="C76" s="89"/>
      <c r="D76" s="89"/>
      <c r="E76" s="89"/>
      <c r="F76" s="90"/>
      <c r="G76" s="62"/>
      <c r="H76" s="135">
        <v>-3718096</v>
      </c>
      <c r="I76" s="135">
        <v>-3718096</v>
      </c>
    </row>
    <row r="77" spans="2:9" x14ac:dyDescent="0.2">
      <c r="B77" s="88" t="s">
        <v>48</v>
      </c>
      <c r="C77" s="89"/>
      <c r="D77" s="89"/>
      <c r="E77" s="89"/>
      <c r="F77" s="90"/>
      <c r="G77" s="62">
        <v>412</v>
      </c>
      <c r="H77" s="135">
        <v>-618111</v>
      </c>
      <c r="I77" s="135">
        <v>-618111</v>
      </c>
    </row>
    <row r="78" spans="2:9" x14ac:dyDescent="0.2">
      <c r="B78" s="88" t="s">
        <v>261</v>
      </c>
      <c r="C78" s="89"/>
      <c r="D78" s="89"/>
      <c r="E78" s="89"/>
      <c r="F78" s="90"/>
      <c r="G78" s="63" t="s">
        <v>112</v>
      </c>
      <c r="H78" s="135">
        <v>-528676</v>
      </c>
      <c r="I78" s="135">
        <v>-489402</v>
      </c>
    </row>
    <row r="79" spans="2:9" x14ac:dyDescent="0.2">
      <c r="B79" s="88" t="s">
        <v>114</v>
      </c>
      <c r="C79" s="89"/>
      <c r="D79" s="89"/>
      <c r="E79" s="89"/>
      <c r="F79" s="90"/>
      <c r="G79" s="62">
        <v>414</v>
      </c>
      <c r="H79" s="135">
        <v>-13908731</v>
      </c>
      <c r="I79" s="135">
        <v>-8722149</v>
      </c>
    </row>
    <row r="80" spans="2:9" x14ac:dyDescent="0.2">
      <c r="B80" s="88" t="s">
        <v>262</v>
      </c>
      <c r="C80" s="89"/>
      <c r="D80" s="89"/>
      <c r="E80" s="89"/>
      <c r="F80" s="90"/>
      <c r="G80" s="63" t="s">
        <v>276</v>
      </c>
      <c r="H80" s="135">
        <v>711975</v>
      </c>
      <c r="I80" s="135">
        <f>-3040973+3718096</f>
        <v>677123</v>
      </c>
    </row>
    <row r="81" spans="2:9" ht="27.75" customHeight="1" x14ac:dyDescent="0.2">
      <c r="B81" s="66" t="s">
        <v>115</v>
      </c>
      <c r="C81" s="66"/>
      <c r="D81" s="66"/>
      <c r="E81" s="66"/>
      <c r="F81" s="66"/>
      <c r="G81" s="64">
        <v>420</v>
      </c>
      <c r="H81" s="136">
        <f>SUM(H75:H80)</f>
        <v>15437986</v>
      </c>
      <c r="I81" s="136">
        <f>SUM(I75:I80)</f>
        <v>20628990</v>
      </c>
    </row>
    <row r="82" spans="2:9" x14ac:dyDescent="0.2">
      <c r="B82" s="66" t="s">
        <v>116</v>
      </c>
      <c r="C82" s="66"/>
      <c r="D82" s="66"/>
      <c r="E82" s="66"/>
      <c r="F82" s="66"/>
      <c r="G82" s="64">
        <v>421</v>
      </c>
      <c r="H82" s="135">
        <v>-127752</v>
      </c>
      <c r="I82" s="135">
        <v>-110404</v>
      </c>
    </row>
    <row r="83" spans="2:9" x14ac:dyDescent="0.2">
      <c r="B83" s="66" t="s">
        <v>117</v>
      </c>
      <c r="C83" s="66"/>
      <c r="D83" s="66"/>
      <c r="E83" s="66"/>
      <c r="F83" s="66"/>
      <c r="G83" s="64">
        <v>500</v>
      </c>
      <c r="H83" s="136">
        <f>H81+H82</f>
        <v>15310234</v>
      </c>
      <c r="I83" s="136">
        <f>SUM(I81:I82)</f>
        <v>20518586</v>
      </c>
    </row>
    <row r="84" spans="2:9" x14ac:dyDescent="0.2">
      <c r="B84" s="103" t="s">
        <v>223</v>
      </c>
      <c r="C84" s="103"/>
      <c r="D84" s="103"/>
      <c r="E84" s="103"/>
      <c r="F84" s="103"/>
      <c r="G84" s="64" t="s">
        <v>50</v>
      </c>
      <c r="H84" s="139">
        <v>0.4</v>
      </c>
      <c r="I84" s="139">
        <v>0.81</v>
      </c>
    </row>
    <row r="85" spans="2:9" x14ac:dyDescent="0.2">
      <c r="B85" s="103" t="s">
        <v>224</v>
      </c>
      <c r="C85" s="103"/>
      <c r="D85" s="103"/>
      <c r="E85" s="103"/>
      <c r="F85" s="103"/>
      <c r="G85" s="64"/>
      <c r="H85" s="139">
        <v>31.28</v>
      </c>
      <c r="I85" s="139">
        <v>31.53</v>
      </c>
    </row>
    <row r="86" spans="2:9" ht="15.75" customHeight="1" x14ac:dyDescent="0.2">
      <c r="B86" s="102" t="s">
        <v>118</v>
      </c>
      <c r="C86" s="102"/>
      <c r="D86" s="102"/>
      <c r="E86" s="102"/>
      <c r="F86" s="102"/>
      <c r="G86" s="67"/>
      <c r="H86" s="137">
        <f>H60+H73+H83</f>
        <v>43985392</v>
      </c>
      <c r="I86" s="137">
        <f>I60+I73+I83</f>
        <v>49983940</v>
      </c>
    </row>
    <row r="87" spans="2:9" s="53" customFormat="1" ht="15.75" hidden="1" customHeight="1" x14ac:dyDescent="0.2">
      <c r="B87" s="104"/>
      <c r="C87" s="104"/>
      <c r="D87" s="104"/>
      <c r="E87" s="104"/>
      <c r="F87" s="104"/>
      <c r="G87" s="54"/>
      <c r="H87" s="68"/>
      <c r="I87" s="68"/>
    </row>
    <row r="88" spans="2:9" s="53" customFormat="1" ht="15.75" hidden="1" customHeight="1" x14ac:dyDescent="0.2">
      <c r="B88" s="104"/>
      <c r="C88" s="104"/>
      <c r="D88" s="104"/>
      <c r="E88" s="104"/>
      <c r="F88" s="104"/>
      <c r="G88" s="54"/>
      <c r="H88" s="69"/>
      <c r="I88" s="68"/>
    </row>
    <row r="89" spans="2:9" s="53" customFormat="1" ht="15.75" hidden="1" customHeight="1" x14ac:dyDescent="0.2">
      <c r="B89" s="104"/>
      <c r="C89" s="104"/>
      <c r="D89" s="104"/>
      <c r="E89" s="104"/>
      <c r="F89" s="104"/>
      <c r="G89" s="54"/>
      <c r="H89" s="70"/>
      <c r="I89" s="71"/>
    </row>
    <row r="90" spans="2:9" ht="12.75" hidden="1" customHeight="1" x14ac:dyDescent="0.2">
      <c r="B90" s="91" t="s">
        <v>50</v>
      </c>
      <c r="H90" s="72"/>
      <c r="I90" s="73"/>
    </row>
    <row r="91" spans="2:9" ht="12.75" hidden="1" customHeight="1" x14ac:dyDescent="0.2">
      <c r="C91" s="105" t="s">
        <v>51</v>
      </c>
      <c r="D91" s="105"/>
      <c r="E91" s="74"/>
      <c r="F91" s="74"/>
      <c r="G91" s="74"/>
      <c r="H91" s="75" t="s">
        <v>250</v>
      </c>
    </row>
    <row r="92" spans="2:9" ht="12.75" hidden="1" customHeight="1" x14ac:dyDescent="0.2">
      <c r="C92" s="92"/>
      <c r="D92" s="106"/>
      <c r="E92" s="106"/>
      <c r="F92" s="106"/>
      <c r="G92" s="42"/>
      <c r="H92" s="77"/>
    </row>
    <row r="93" spans="2:9" ht="12.75" hidden="1" customHeight="1" x14ac:dyDescent="0.2">
      <c r="C93" s="92"/>
      <c r="D93" s="107"/>
      <c r="E93" s="107"/>
      <c r="F93" s="107"/>
      <c r="G93" s="42"/>
      <c r="H93" s="77"/>
    </row>
    <row r="94" spans="2:9" ht="12.75" hidden="1" customHeight="1" x14ac:dyDescent="0.2">
      <c r="C94" s="92"/>
      <c r="D94" s="107"/>
      <c r="E94" s="107"/>
      <c r="F94" s="107"/>
      <c r="G94" s="42"/>
      <c r="H94" s="77"/>
      <c r="I94" s="78"/>
    </row>
    <row r="95" spans="2:9" ht="12.75" hidden="1" customHeight="1" x14ac:dyDescent="0.2">
      <c r="C95" s="108" t="s">
        <v>52</v>
      </c>
      <c r="D95" s="108"/>
      <c r="E95" s="74"/>
      <c r="F95" s="74"/>
      <c r="G95" s="74"/>
      <c r="H95" s="79" t="s">
        <v>251</v>
      </c>
    </row>
    <row r="96" spans="2:9" ht="12" hidden="1" customHeight="1" x14ac:dyDescent="0.2">
      <c r="C96" s="92"/>
      <c r="D96" s="106"/>
      <c r="E96" s="106"/>
      <c r="F96" s="106"/>
      <c r="G96" s="42"/>
      <c r="H96" s="77"/>
    </row>
    <row r="97" spans="3:8" hidden="1" x14ac:dyDescent="0.2">
      <c r="C97" s="92"/>
      <c r="D97" s="92"/>
      <c r="E97" s="92"/>
      <c r="F97" s="92"/>
      <c r="G97" s="42"/>
      <c r="H97" s="80"/>
    </row>
    <row r="98" spans="3:8" ht="24" hidden="1" x14ac:dyDescent="0.2">
      <c r="C98" s="92" t="s">
        <v>53</v>
      </c>
      <c r="D98" s="92"/>
      <c r="E98" s="92"/>
      <c r="F98" s="92"/>
      <c r="G98" s="42"/>
      <c r="H98" s="80"/>
    </row>
    <row r="99" spans="3:8" hidden="1" x14ac:dyDescent="0.2"/>
    <row r="100" spans="3:8" hidden="1" x14ac:dyDescent="0.2"/>
    <row r="103" spans="3:8" x14ac:dyDescent="0.2">
      <c r="C103" s="81" t="s">
        <v>51</v>
      </c>
      <c r="D103" s="109"/>
      <c r="E103" s="109"/>
      <c r="F103" s="230" t="s">
        <v>279</v>
      </c>
      <c r="G103" s="83"/>
    </row>
    <row r="104" spans="3:8" x14ac:dyDescent="0.2">
      <c r="C104" s="110"/>
      <c r="D104" s="111"/>
      <c r="E104" s="111"/>
      <c r="F104" s="231"/>
      <c r="G104" s="87"/>
    </row>
    <row r="105" spans="3:8" x14ac:dyDescent="0.2">
      <c r="C105" s="84" t="s">
        <v>85</v>
      </c>
      <c r="D105" s="109"/>
      <c r="E105" s="109"/>
      <c r="F105" s="230" t="s">
        <v>288</v>
      </c>
      <c r="G105" s="83"/>
    </row>
    <row r="108" spans="3:8" x14ac:dyDescent="0.2">
      <c r="C108" s="84" t="s">
        <v>53</v>
      </c>
    </row>
  </sheetData>
  <mergeCells count="100">
    <mergeCell ref="B12:I12"/>
    <mergeCell ref="B13:I13"/>
    <mergeCell ref="B7:E7"/>
    <mergeCell ref="B8:E8"/>
    <mergeCell ref="F7:H7"/>
    <mergeCell ref="F10:I10"/>
    <mergeCell ref="D104:E104"/>
    <mergeCell ref="B79:F79"/>
    <mergeCell ref="D96:F96"/>
    <mergeCell ref="C95:D95"/>
    <mergeCell ref="E95:G95"/>
    <mergeCell ref="B81:F81"/>
    <mergeCell ref="B86:F86"/>
    <mergeCell ref="C91:D91"/>
    <mergeCell ref="E91:G91"/>
    <mergeCell ref="D92:F92"/>
    <mergeCell ref="B82:F82"/>
    <mergeCell ref="B83:F83"/>
    <mergeCell ref="B84:F84"/>
    <mergeCell ref="B85:F85"/>
    <mergeCell ref="B80:F80"/>
    <mergeCell ref="B64:F64"/>
    <mergeCell ref="B75:F75"/>
    <mergeCell ref="B78:F78"/>
    <mergeCell ref="B65:F65"/>
    <mergeCell ref="B67:F67"/>
    <mergeCell ref="B72:F72"/>
    <mergeCell ref="B73:F73"/>
    <mergeCell ref="B74:F74"/>
    <mergeCell ref="B77:F77"/>
    <mergeCell ref="B68:F68"/>
    <mergeCell ref="B69:F69"/>
    <mergeCell ref="B71:F71"/>
    <mergeCell ref="B66:F66"/>
    <mergeCell ref="B70:F70"/>
    <mergeCell ref="B76:F76"/>
    <mergeCell ref="B62:F62"/>
    <mergeCell ref="B63:F63"/>
    <mergeCell ref="B56:F56"/>
    <mergeCell ref="B59:F59"/>
    <mergeCell ref="B61:F61"/>
    <mergeCell ref="B52:F52"/>
    <mergeCell ref="B53:F53"/>
    <mergeCell ref="B54:F54"/>
    <mergeCell ref="B60:F60"/>
    <mergeCell ref="B55:F55"/>
    <mergeCell ref="B57:F57"/>
    <mergeCell ref="B58:F58"/>
    <mergeCell ref="B20:F20"/>
    <mergeCell ref="B50:F50"/>
    <mergeCell ref="B48:F48"/>
    <mergeCell ref="B49:F49"/>
    <mergeCell ref="B51:F51"/>
    <mergeCell ref="B21:F21"/>
    <mergeCell ref="B29:F29"/>
    <mergeCell ref="B28:F28"/>
    <mergeCell ref="B22:F22"/>
    <mergeCell ref="B23:F23"/>
    <mergeCell ref="B27:F27"/>
    <mergeCell ref="B24:F24"/>
    <mergeCell ref="B25:F25"/>
    <mergeCell ref="B26:F26"/>
    <mergeCell ref="B30:F30"/>
    <mergeCell ref="B31:F31"/>
    <mergeCell ref="G1:I1"/>
    <mergeCell ref="B3:E3"/>
    <mergeCell ref="B4:E4"/>
    <mergeCell ref="D14:F14"/>
    <mergeCell ref="G14:H14"/>
    <mergeCell ref="B5:E5"/>
    <mergeCell ref="B6:E6"/>
    <mergeCell ref="B9:E9"/>
    <mergeCell ref="F3:H3"/>
    <mergeCell ref="F4:H4"/>
    <mergeCell ref="F5:H5"/>
    <mergeCell ref="F6:H6"/>
    <mergeCell ref="F8:H8"/>
    <mergeCell ref="B10:E10"/>
    <mergeCell ref="F9:H9"/>
    <mergeCell ref="B15:F15"/>
    <mergeCell ref="B16:F16"/>
    <mergeCell ref="B17:F17"/>
    <mergeCell ref="B18:F18"/>
    <mergeCell ref="B19:F19"/>
    <mergeCell ref="B32:F32"/>
    <mergeCell ref="B35:F35"/>
    <mergeCell ref="B36:F36"/>
    <mergeCell ref="B33:F33"/>
    <mergeCell ref="B34:F34"/>
    <mergeCell ref="B37:F37"/>
    <mergeCell ref="B38:F38"/>
    <mergeCell ref="B41:F41"/>
    <mergeCell ref="B46:F46"/>
    <mergeCell ref="B47:F47"/>
    <mergeCell ref="B39:F39"/>
    <mergeCell ref="B40:F40"/>
    <mergeCell ref="B42:F42"/>
    <mergeCell ref="B43:F43"/>
    <mergeCell ref="B44:F44"/>
    <mergeCell ref="B45:F45"/>
  </mergeCells>
  <phoneticPr fontId="2" type="noConversion"/>
  <pageMargins left="0.39370078740157483" right="0.31496062992125984" top="0.74803149606299213" bottom="0.59055118110236227" header="0.19685039370078741" footer="0.15748031496062992"/>
  <pageSetup scale="90" fitToHeight="2" orientation="portrait" r:id="rId1"/>
  <headerFooter alignWithMargins="0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7"/>
  <sheetViews>
    <sheetView topLeftCell="A22" zoomScaleNormal="100" workbookViewId="0">
      <selection activeCell="J9" sqref="J9"/>
    </sheetView>
  </sheetViews>
  <sheetFormatPr defaultColWidth="8.85546875" defaultRowHeight="12" x14ac:dyDescent="0.2"/>
  <cols>
    <col min="1" max="1" width="1.85546875" style="84" customWidth="1"/>
    <col min="2" max="2" width="3.140625" style="84" customWidth="1"/>
    <col min="3" max="3" width="14.7109375" style="84" customWidth="1"/>
    <col min="4" max="4" width="13.5703125" style="84" customWidth="1"/>
    <col min="5" max="5" width="20" style="84" customWidth="1"/>
    <col min="6" max="6" width="10.7109375" style="84" customWidth="1"/>
    <col min="7" max="7" width="14.5703125" style="133" customWidth="1"/>
    <col min="8" max="8" width="14.140625" style="84" customWidth="1"/>
    <col min="9" max="9" width="17.5703125" style="84" customWidth="1"/>
    <col min="10" max="16384" width="8.85546875" style="84"/>
  </cols>
  <sheetData>
    <row r="1" spans="2:8" ht="12.75" customHeight="1" x14ac:dyDescent="0.2">
      <c r="F1" s="123"/>
      <c r="G1" s="123"/>
      <c r="H1" s="98"/>
    </row>
    <row r="2" spans="2:8" x14ac:dyDescent="0.2">
      <c r="B2" s="124"/>
      <c r="C2" s="124"/>
      <c r="D2" s="124"/>
      <c r="E2" s="124"/>
      <c r="F2" s="124"/>
      <c r="G2" s="125"/>
    </row>
    <row r="3" spans="2:8" ht="12.75" customHeight="1" x14ac:dyDescent="0.2">
      <c r="B3" s="126" t="s">
        <v>0</v>
      </c>
      <c r="C3" s="126"/>
      <c r="D3" s="126"/>
      <c r="E3" s="113" t="s">
        <v>245</v>
      </c>
      <c r="F3" s="113"/>
      <c r="G3" s="113"/>
    </row>
    <row r="4" spans="2:8" ht="12.75" customHeight="1" x14ac:dyDescent="0.2">
      <c r="B4" s="124"/>
      <c r="C4" s="124"/>
      <c r="D4" s="124"/>
      <c r="E4" s="127"/>
      <c r="F4" s="127"/>
      <c r="G4" s="127"/>
    </row>
    <row r="5" spans="2:8" ht="12.75" customHeight="1" x14ac:dyDescent="0.2">
      <c r="B5" s="124"/>
      <c r="C5" s="124"/>
      <c r="D5" s="124"/>
      <c r="E5" s="127"/>
      <c r="F5" s="127"/>
      <c r="G5" s="127"/>
    </row>
    <row r="6" spans="2:8" ht="12.75" customHeight="1" x14ac:dyDescent="0.2">
      <c r="B6" s="55" t="s">
        <v>236</v>
      </c>
      <c r="C6" s="55"/>
      <c r="D6" s="55"/>
      <c r="E6" s="55"/>
      <c r="F6" s="55"/>
      <c r="G6" s="55"/>
      <c r="H6" s="55"/>
    </row>
    <row r="7" spans="2:8" ht="12.75" customHeight="1" x14ac:dyDescent="0.2">
      <c r="B7" s="55" t="s">
        <v>282</v>
      </c>
      <c r="C7" s="55"/>
      <c r="D7" s="55"/>
      <c r="E7" s="55"/>
      <c r="F7" s="55"/>
      <c r="G7" s="55"/>
      <c r="H7" s="55"/>
    </row>
    <row r="8" spans="2:8" ht="12.75" customHeight="1" x14ac:dyDescent="0.2">
      <c r="G8" s="128"/>
      <c r="H8" s="129" t="s">
        <v>87</v>
      </c>
    </row>
    <row r="9" spans="2:8" ht="72.75" customHeight="1" x14ac:dyDescent="0.2">
      <c r="B9" s="35" t="s">
        <v>54</v>
      </c>
      <c r="C9" s="36"/>
      <c r="D9" s="36"/>
      <c r="E9" s="37"/>
      <c r="F9" s="2" t="s">
        <v>4</v>
      </c>
      <c r="G9" s="3" t="s">
        <v>243</v>
      </c>
      <c r="H9" s="3" t="s">
        <v>247</v>
      </c>
    </row>
    <row r="10" spans="2:8" ht="12.75" customHeight="1" x14ac:dyDescent="0.2">
      <c r="B10" s="31" t="s">
        <v>123</v>
      </c>
      <c r="C10" s="32"/>
      <c r="D10" s="32"/>
      <c r="E10" s="33"/>
      <c r="F10" s="4" t="s">
        <v>5</v>
      </c>
      <c r="G10" s="140">
        <f>193757-20256</f>
        <v>173501</v>
      </c>
      <c r="H10" s="140">
        <v>55096</v>
      </c>
    </row>
    <row r="11" spans="2:8" ht="12.75" customHeight="1" x14ac:dyDescent="0.2">
      <c r="B11" s="31" t="s">
        <v>124</v>
      </c>
      <c r="C11" s="32"/>
      <c r="D11" s="32"/>
      <c r="E11" s="33"/>
      <c r="F11" s="4" t="s">
        <v>6</v>
      </c>
      <c r="G11" s="140">
        <f>285166-29598</f>
        <v>255568</v>
      </c>
      <c r="H11" s="140">
        <v>6645</v>
      </c>
    </row>
    <row r="12" spans="2:8" ht="16.5" customHeight="1" x14ac:dyDescent="0.2">
      <c r="B12" s="34" t="s">
        <v>125</v>
      </c>
      <c r="C12" s="34"/>
      <c r="D12" s="34"/>
      <c r="E12" s="34"/>
      <c r="F12" s="6" t="s">
        <v>7</v>
      </c>
      <c r="G12" s="141">
        <f>G10-G11</f>
        <v>-82067</v>
      </c>
      <c r="H12" s="141">
        <f>H10-H11</f>
        <v>48451</v>
      </c>
    </row>
    <row r="13" spans="2:8" x14ac:dyDescent="0.2">
      <c r="B13" s="27" t="s">
        <v>126</v>
      </c>
      <c r="C13" s="27"/>
      <c r="D13" s="27"/>
      <c r="E13" s="27"/>
      <c r="F13" s="4" t="s">
        <v>9</v>
      </c>
      <c r="G13" s="140">
        <v>20560</v>
      </c>
      <c r="H13" s="140">
        <v>27705</v>
      </c>
    </row>
    <row r="14" spans="2:8" ht="12.75" customHeight="1" x14ac:dyDescent="0.2">
      <c r="B14" s="27" t="s">
        <v>81</v>
      </c>
      <c r="C14" s="27"/>
      <c r="D14" s="27"/>
      <c r="E14" s="27"/>
      <c r="F14" s="4" t="s">
        <v>10</v>
      </c>
      <c r="G14" s="140">
        <v>1066229</v>
      </c>
      <c r="H14" s="140">
        <v>962536</v>
      </c>
    </row>
    <row r="15" spans="2:8" ht="12.75" customHeight="1" x14ac:dyDescent="0.2">
      <c r="B15" s="27" t="s">
        <v>82</v>
      </c>
      <c r="C15" s="27"/>
      <c r="D15" s="27"/>
      <c r="E15" s="27"/>
      <c r="F15" s="4" t="s">
        <v>11</v>
      </c>
      <c r="G15" s="140">
        <v>297392</v>
      </c>
      <c r="H15" s="142">
        <v>27128816</v>
      </c>
    </row>
    <row r="16" spans="2:8" ht="12.75" customHeight="1" x14ac:dyDescent="0.2">
      <c r="B16" s="27" t="s">
        <v>80</v>
      </c>
      <c r="C16" s="27"/>
      <c r="D16" s="27"/>
      <c r="E16" s="27"/>
      <c r="F16" s="4" t="s">
        <v>13</v>
      </c>
      <c r="G16" s="142">
        <f>575128</f>
        <v>575128</v>
      </c>
      <c r="H16" s="142">
        <v>32408971</v>
      </c>
    </row>
    <row r="17" spans="2:8" ht="25.5" customHeight="1" x14ac:dyDescent="0.2">
      <c r="B17" s="30" t="s">
        <v>127</v>
      </c>
      <c r="C17" s="30"/>
      <c r="D17" s="30"/>
      <c r="E17" s="30"/>
      <c r="F17" s="6" t="s">
        <v>16</v>
      </c>
      <c r="G17" s="141">
        <f>G12-G13-G14-G15+G16</f>
        <v>-891120</v>
      </c>
      <c r="H17" s="141">
        <f>H12-H13-H14-H15+H16</f>
        <v>4338365</v>
      </c>
    </row>
    <row r="18" spans="2:8" ht="12.75" customHeight="1" x14ac:dyDescent="0.2">
      <c r="B18" s="27" t="s">
        <v>128</v>
      </c>
      <c r="C18" s="27"/>
      <c r="D18" s="27"/>
      <c r="E18" s="27"/>
      <c r="F18" s="4" t="s">
        <v>17</v>
      </c>
      <c r="G18" s="140">
        <v>2100666</v>
      </c>
      <c r="H18" s="140">
        <v>29347</v>
      </c>
    </row>
    <row r="19" spans="2:8" ht="12.75" customHeight="1" x14ac:dyDescent="0.2">
      <c r="B19" s="27" t="s">
        <v>129</v>
      </c>
      <c r="C19" s="27"/>
      <c r="D19" s="27"/>
      <c r="E19" s="27"/>
      <c r="F19" s="4" t="s">
        <v>19</v>
      </c>
      <c r="G19" s="140">
        <v>1414979</v>
      </c>
      <c r="H19" s="140">
        <v>1280597</v>
      </c>
    </row>
    <row r="20" spans="2:8" ht="24.75" customHeight="1" x14ac:dyDescent="0.2">
      <c r="B20" s="28" t="s">
        <v>130</v>
      </c>
      <c r="C20" s="28"/>
      <c r="D20" s="28"/>
      <c r="E20" s="28"/>
      <c r="F20" s="4" t="s">
        <v>20</v>
      </c>
      <c r="G20" s="140"/>
      <c r="H20" s="140"/>
    </row>
    <row r="21" spans="2:8" x14ac:dyDescent="0.2">
      <c r="B21" s="27" t="s">
        <v>131</v>
      </c>
      <c r="C21" s="27"/>
      <c r="D21" s="27"/>
      <c r="E21" s="27"/>
      <c r="F21" s="4" t="s">
        <v>22</v>
      </c>
      <c r="G21" s="140">
        <v>0</v>
      </c>
      <c r="H21" s="140">
        <v>0</v>
      </c>
    </row>
    <row r="22" spans="2:8" x14ac:dyDescent="0.2">
      <c r="B22" s="27" t="s">
        <v>132</v>
      </c>
      <c r="C22" s="27"/>
      <c r="D22" s="27"/>
      <c r="E22" s="27"/>
      <c r="F22" s="4" t="s">
        <v>24</v>
      </c>
      <c r="G22" s="140">
        <v>0</v>
      </c>
      <c r="H22" s="140">
        <v>0</v>
      </c>
    </row>
    <row r="23" spans="2:8" ht="23.25" customHeight="1" x14ac:dyDescent="0.2">
      <c r="B23" s="30" t="s">
        <v>133</v>
      </c>
      <c r="C23" s="30"/>
      <c r="D23" s="30"/>
      <c r="E23" s="30"/>
      <c r="F23" s="6" t="s">
        <v>14</v>
      </c>
      <c r="G23" s="141">
        <f>G17+G18-G19</f>
        <v>-205433</v>
      </c>
      <c r="H23" s="141">
        <f>H17+H18-H19</f>
        <v>3087115</v>
      </c>
    </row>
    <row r="24" spans="2:8" s="110" customFormat="1" ht="12.75" customHeight="1" x14ac:dyDescent="0.2">
      <c r="B24" s="28" t="s">
        <v>134</v>
      </c>
      <c r="C24" s="28"/>
      <c r="D24" s="28"/>
      <c r="E24" s="28"/>
      <c r="F24" s="7" t="s">
        <v>135</v>
      </c>
      <c r="G24" s="140"/>
      <c r="H24" s="140"/>
    </row>
    <row r="25" spans="2:8" ht="25.5" customHeight="1" x14ac:dyDescent="0.2">
      <c r="B25" s="29" t="s">
        <v>136</v>
      </c>
      <c r="C25" s="29"/>
      <c r="D25" s="29"/>
      <c r="E25" s="29"/>
      <c r="F25" s="6" t="s">
        <v>31</v>
      </c>
      <c r="G25" s="141">
        <f>G23-G24</f>
        <v>-205433</v>
      </c>
      <c r="H25" s="141">
        <f>H23-H24</f>
        <v>3087115</v>
      </c>
    </row>
    <row r="26" spans="2:8" ht="26.25" customHeight="1" x14ac:dyDescent="0.2">
      <c r="B26" s="28" t="s">
        <v>137</v>
      </c>
      <c r="C26" s="28"/>
      <c r="D26" s="28"/>
      <c r="E26" s="28"/>
      <c r="F26" s="8" t="s">
        <v>138</v>
      </c>
      <c r="G26" s="140">
        <v>7671</v>
      </c>
      <c r="H26" s="140"/>
    </row>
    <row r="27" spans="2:8" ht="12.75" customHeight="1" x14ac:dyDescent="0.2">
      <c r="B27" s="30" t="s">
        <v>225</v>
      </c>
      <c r="C27" s="30"/>
      <c r="D27" s="30"/>
      <c r="E27" s="30"/>
      <c r="F27" s="6" t="s">
        <v>35</v>
      </c>
      <c r="G27" s="141">
        <f>G25+G26</f>
        <v>-197762</v>
      </c>
      <c r="H27" s="141">
        <f>H25+H26</f>
        <v>3087115</v>
      </c>
    </row>
    <row r="28" spans="2:8" ht="15.75" customHeight="1" x14ac:dyDescent="0.2">
      <c r="B28" s="28" t="s">
        <v>139</v>
      </c>
      <c r="C28" s="28"/>
      <c r="D28" s="28"/>
      <c r="E28" s="28"/>
      <c r="F28" s="8"/>
      <c r="G28" s="140">
        <f>G27-G29</f>
        <v>-180414</v>
      </c>
      <c r="H28" s="140">
        <v>3089993</v>
      </c>
    </row>
    <row r="29" spans="2:8" ht="12" customHeight="1" x14ac:dyDescent="0.2">
      <c r="B29" s="28" t="s">
        <v>140</v>
      </c>
      <c r="C29" s="28"/>
      <c r="D29" s="28"/>
      <c r="E29" s="28"/>
      <c r="F29" s="8"/>
      <c r="G29" s="142">
        <v>-17348</v>
      </c>
      <c r="H29" s="140">
        <v>-2878</v>
      </c>
    </row>
    <row r="30" spans="2:8" ht="27.75" customHeight="1" x14ac:dyDescent="0.2">
      <c r="B30" s="29" t="s">
        <v>141</v>
      </c>
      <c r="C30" s="29"/>
      <c r="D30" s="29"/>
      <c r="E30" s="29"/>
      <c r="F30" s="9" t="s">
        <v>44</v>
      </c>
      <c r="G30" s="140">
        <f>G31</f>
        <v>0</v>
      </c>
      <c r="H30" s="140">
        <f>H31</f>
        <v>0</v>
      </c>
    </row>
    <row r="31" spans="2:8" ht="25.5" customHeight="1" x14ac:dyDescent="0.2">
      <c r="B31" s="28" t="s">
        <v>232</v>
      </c>
      <c r="C31" s="28"/>
      <c r="D31" s="28"/>
      <c r="E31" s="28"/>
      <c r="F31" s="8" t="s">
        <v>143</v>
      </c>
      <c r="G31" s="140"/>
      <c r="H31" s="140"/>
    </row>
    <row r="32" spans="2:8" ht="27" customHeight="1" x14ac:dyDescent="0.2">
      <c r="B32" s="27" t="s">
        <v>142</v>
      </c>
      <c r="C32" s="27"/>
      <c r="D32" s="27"/>
      <c r="E32" s="27"/>
      <c r="F32" s="8" t="s">
        <v>111</v>
      </c>
      <c r="G32" s="140">
        <v>0</v>
      </c>
      <c r="H32" s="140">
        <v>0</v>
      </c>
    </row>
    <row r="33" spans="2:8" ht="12.75" customHeight="1" x14ac:dyDescent="0.2">
      <c r="B33" s="30" t="s">
        <v>144</v>
      </c>
      <c r="C33" s="30"/>
      <c r="D33" s="30"/>
      <c r="E33" s="30"/>
      <c r="F33" s="9" t="s">
        <v>145</v>
      </c>
      <c r="G33" s="141">
        <f>G27+G31</f>
        <v>-197762</v>
      </c>
      <c r="H33" s="141">
        <f>H27+H31</f>
        <v>3087115</v>
      </c>
    </row>
    <row r="34" spans="2:8" ht="12.75" customHeight="1" x14ac:dyDescent="0.2">
      <c r="B34" s="28" t="s">
        <v>146</v>
      </c>
      <c r="C34" s="28"/>
      <c r="D34" s="28"/>
      <c r="E34" s="28"/>
      <c r="F34" s="8"/>
      <c r="G34" s="143"/>
      <c r="H34" s="143"/>
    </row>
    <row r="35" spans="2:8" ht="12.75" customHeight="1" x14ac:dyDescent="0.2">
      <c r="B35" s="28" t="s">
        <v>139</v>
      </c>
      <c r="C35" s="28"/>
      <c r="D35" s="28"/>
      <c r="E35" s="28"/>
      <c r="F35" s="8"/>
      <c r="G35" s="140">
        <f>G28+G30</f>
        <v>-180414</v>
      </c>
      <c r="H35" s="140">
        <f>H28</f>
        <v>3089993</v>
      </c>
    </row>
    <row r="36" spans="2:8" ht="12.75" customHeight="1" x14ac:dyDescent="0.2">
      <c r="B36" s="28" t="s">
        <v>147</v>
      </c>
      <c r="C36" s="28"/>
      <c r="D36" s="28"/>
      <c r="E36" s="28"/>
      <c r="F36" s="8"/>
      <c r="G36" s="140">
        <f>G29</f>
        <v>-17348</v>
      </c>
      <c r="H36" s="140">
        <f>H29</f>
        <v>-2878</v>
      </c>
    </row>
    <row r="37" spans="2:8" ht="12.75" customHeight="1" x14ac:dyDescent="0.2">
      <c r="B37" s="30" t="s">
        <v>148</v>
      </c>
      <c r="C37" s="30"/>
      <c r="D37" s="30"/>
      <c r="E37" s="30"/>
      <c r="F37" s="9" t="s">
        <v>149</v>
      </c>
      <c r="G37" s="146">
        <f>G27/12836328</f>
        <v>-1.5406430873377496E-2</v>
      </c>
      <c r="H37" s="146">
        <f>H27/12836328</f>
        <v>0.24049829515107435</v>
      </c>
    </row>
    <row r="38" spans="2:8" x14ac:dyDescent="0.2">
      <c r="B38" s="28" t="s">
        <v>150</v>
      </c>
      <c r="C38" s="28"/>
      <c r="D38" s="28"/>
      <c r="E38" s="28"/>
      <c r="F38" s="8"/>
      <c r="G38" s="144"/>
      <c r="H38" s="145"/>
    </row>
    <row r="39" spans="2:8" ht="12.75" customHeight="1" x14ac:dyDescent="0.2">
      <c r="B39" s="28" t="s">
        <v>151</v>
      </c>
      <c r="C39" s="28"/>
      <c r="D39" s="28"/>
      <c r="E39" s="28"/>
      <c r="F39" s="8"/>
      <c r="G39" s="144"/>
      <c r="H39" s="145"/>
    </row>
    <row r="40" spans="2:8" ht="12.75" customHeight="1" x14ac:dyDescent="0.2">
      <c r="B40" s="28" t="s">
        <v>152</v>
      </c>
      <c r="C40" s="28"/>
      <c r="D40" s="28"/>
      <c r="E40" s="28"/>
      <c r="F40" s="8"/>
      <c r="G40" s="146">
        <f>G37</f>
        <v>-1.5406430873377496E-2</v>
      </c>
      <c r="H40" s="146">
        <f>H37</f>
        <v>0.24049829515107435</v>
      </c>
    </row>
    <row r="41" spans="2:8" ht="12.75" customHeight="1" x14ac:dyDescent="0.2">
      <c r="B41" s="28" t="s">
        <v>153</v>
      </c>
      <c r="C41" s="28"/>
      <c r="D41" s="28"/>
      <c r="E41" s="28"/>
      <c r="F41" s="8"/>
      <c r="G41" s="130">
        <v>0</v>
      </c>
      <c r="H41" s="130">
        <f>H26/7052219</f>
        <v>0</v>
      </c>
    </row>
    <row r="42" spans="2:8" x14ac:dyDescent="0.2">
      <c r="B42" s="10"/>
      <c r="C42" s="10"/>
      <c r="D42" s="10"/>
      <c r="E42" s="10"/>
      <c r="F42" s="11"/>
      <c r="G42" s="12"/>
      <c r="H42" s="13"/>
    </row>
    <row r="43" spans="2:8" ht="12.75" customHeight="1" x14ac:dyDescent="0.2">
      <c r="C43" s="81" t="s">
        <v>51</v>
      </c>
      <c r="D43" s="131"/>
      <c r="E43" s="131"/>
      <c r="F43" s="82" t="s">
        <v>279</v>
      </c>
      <c r="G43" s="83"/>
      <c r="H43" s="12"/>
    </row>
    <row r="44" spans="2:8" ht="12.75" customHeight="1" x14ac:dyDescent="0.2">
      <c r="D44" s="85"/>
      <c r="E44" s="85"/>
      <c r="F44" s="86"/>
      <c r="G44" s="87"/>
      <c r="H44" s="12"/>
    </row>
    <row r="45" spans="2:8" ht="12.75" customHeight="1" x14ac:dyDescent="0.2">
      <c r="C45" s="84" t="s">
        <v>85</v>
      </c>
      <c r="D45" s="131"/>
      <c r="E45" s="131"/>
      <c r="F45" s="82" t="str">
        <f>Бух.баланс!F105</f>
        <v>Дуйсебаева Ж.А.</v>
      </c>
      <c r="G45" s="83"/>
    </row>
    <row r="46" spans="2:8" ht="12.75" customHeight="1" x14ac:dyDescent="0.2">
      <c r="D46" s="85"/>
      <c r="E46" s="85"/>
      <c r="F46" s="86"/>
      <c r="G46" s="132"/>
    </row>
    <row r="47" spans="2:8" x14ac:dyDescent="0.2">
      <c r="C47" s="84" t="s">
        <v>53</v>
      </c>
    </row>
  </sheetData>
  <mergeCells count="41">
    <mergeCell ref="B36:E36"/>
    <mergeCell ref="B37:E37"/>
    <mergeCell ref="B23:E23"/>
    <mergeCell ref="B19:E19"/>
    <mergeCell ref="B20:E20"/>
    <mergeCell ref="B21:E21"/>
    <mergeCell ref="B22:E22"/>
    <mergeCell ref="B27:E27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:D3"/>
    <mergeCell ref="E3:G3"/>
    <mergeCell ref="B10:E10"/>
    <mergeCell ref="B15:E15"/>
    <mergeCell ref="B16:E16"/>
    <mergeCell ref="B11:E11"/>
    <mergeCell ref="B12:E12"/>
    <mergeCell ref="B13:E13"/>
    <mergeCell ref="B14:E14"/>
    <mergeCell ref="B9:E9"/>
    <mergeCell ref="B6:H6"/>
    <mergeCell ref="B7:H7"/>
    <mergeCell ref="B18:E18"/>
    <mergeCell ref="B24:E24"/>
    <mergeCell ref="B26:E26"/>
    <mergeCell ref="B25:E25"/>
    <mergeCell ref="B17:E17"/>
  </mergeCells>
  <phoneticPr fontId="2" type="noConversion"/>
  <pageMargins left="0.59055118110236227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6"/>
  <sheetViews>
    <sheetView topLeftCell="A49" zoomScale="80" zoomScaleNormal="80" workbookViewId="0">
      <selection activeCell="Q65" sqref="Q65"/>
    </sheetView>
  </sheetViews>
  <sheetFormatPr defaultColWidth="8.140625" defaultRowHeight="12.75" x14ac:dyDescent="0.2"/>
  <cols>
    <col min="1" max="1" width="5.85546875" style="14" customWidth="1"/>
    <col min="2" max="2" width="3.28515625" style="14" customWidth="1"/>
    <col min="3" max="3" width="12.42578125" style="14" customWidth="1"/>
    <col min="4" max="4" width="18.140625" style="14" customWidth="1"/>
    <col min="5" max="5" width="31.7109375" style="14" customWidth="1"/>
    <col min="6" max="6" width="6.5703125" style="14" customWidth="1"/>
    <col min="7" max="7" width="16.7109375" style="152" customWidth="1"/>
    <col min="8" max="8" width="22.28515625" style="152" customWidth="1"/>
    <col min="9" max="9" width="8.140625" style="14" customWidth="1"/>
    <col min="10" max="12" width="8.140625" style="26"/>
    <col min="13" max="16384" width="8.140625" style="14"/>
  </cols>
  <sheetData>
    <row r="1" spans="2:8" ht="12.75" customHeight="1" x14ac:dyDescent="0.2">
      <c r="F1" s="16"/>
      <c r="G1" s="16"/>
      <c r="H1" s="151"/>
    </row>
    <row r="2" spans="2:8" ht="15" customHeight="1" x14ac:dyDescent="0.2">
      <c r="B2" s="153" t="s">
        <v>298</v>
      </c>
      <c r="C2" s="153"/>
      <c r="D2" s="153"/>
      <c r="E2" s="38" t="s">
        <v>245</v>
      </c>
      <c r="F2" s="38"/>
      <c r="G2" s="38"/>
      <c r="H2" s="15"/>
    </row>
    <row r="3" spans="2:8" ht="15" customHeight="1" x14ac:dyDescent="0.2">
      <c r="F3" s="16"/>
      <c r="G3" s="16"/>
      <c r="H3" s="17"/>
    </row>
    <row r="4" spans="2:8" s="189" customFormat="1" ht="15" customHeight="1" x14ac:dyDescent="0.2">
      <c r="B4" s="188" t="s">
        <v>231</v>
      </c>
      <c r="C4" s="188"/>
      <c r="D4" s="188"/>
      <c r="E4" s="188"/>
      <c r="F4" s="188"/>
      <c r="G4" s="188"/>
      <c r="H4" s="188"/>
    </row>
    <row r="5" spans="2:8" ht="15" customHeight="1" x14ac:dyDescent="0.2">
      <c r="B5" s="190" t="s">
        <v>283</v>
      </c>
      <c r="C5" s="190"/>
      <c r="D5" s="190"/>
      <c r="E5" s="190"/>
      <c r="F5" s="190"/>
      <c r="G5" s="190"/>
      <c r="H5" s="190"/>
    </row>
    <row r="6" spans="2:8" ht="15" customHeight="1" x14ac:dyDescent="0.2">
      <c r="B6" s="18"/>
      <c r="C6" s="18"/>
      <c r="D6" s="18"/>
      <c r="E6" s="18"/>
      <c r="F6" s="18"/>
      <c r="G6" s="19"/>
      <c r="H6" s="20" t="s">
        <v>87</v>
      </c>
    </row>
    <row r="7" spans="2:8" ht="54.75" customHeight="1" x14ac:dyDescent="0.2">
      <c r="B7" s="191" t="s">
        <v>54</v>
      </c>
      <c r="C7" s="191"/>
      <c r="D7" s="191"/>
      <c r="E7" s="191"/>
      <c r="F7" s="192" t="s">
        <v>4</v>
      </c>
      <c r="G7" s="1" t="s">
        <v>243</v>
      </c>
      <c r="H7" s="1" t="s">
        <v>248</v>
      </c>
    </row>
    <row r="8" spans="2:8" s="23" customFormat="1" ht="15.95" customHeight="1" x14ac:dyDescent="0.2">
      <c r="B8" s="193" t="s">
        <v>55</v>
      </c>
      <c r="C8" s="193"/>
      <c r="D8" s="193"/>
      <c r="E8" s="193"/>
      <c r="F8" s="193"/>
      <c r="G8" s="193"/>
      <c r="H8" s="193"/>
    </row>
    <row r="9" spans="2:8" s="23" customFormat="1" ht="15.6" customHeight="1" x14ac:dyDescent="0.2">
      <c r="B9" s="194" t="s">
        <v>154</v>
      </c>
      <c r="C9" s="194"/>
      <c r="D9" s="194"/>
      <c r="E9" s="194"/>
      <c r="F9" s="195">
        <v>10</v>
      </c>
      <c r="G9" s="147">
        <f>G11+G12+G13+G14+G15+G16</f>
        <v>2599486</v>
      </c>
      <c r="H9" s="147">
        <f>H11+H12+H13+H14+H15+H16</f>
        <v>333982</v>
      </c>
    </row>
    <row r="10" spans="2:8" ht="15.6" customHeight="1" x14ac:dyDescent="0.2">
      <c r="B10" s="196" t="s">
        <v>56</v>
      </c>
      <c r="C10" s="196"/>
      <c r="D10" s="196"/>
      <c r="E10" s="196"/>
      <c r="F10" s="197"/>
      <c r="G10" s="148"/>
      <c r="H10" s="148"/>
    </row>
    <row r="11" spans="2:8" ht="15.6" customHeight="1" x14ac:dyDescent="0.2">
      <c r="B11" s="196" t="s">
        <v>158</v>
      </c>
      <c r="C11" s="196"/>
      <c r="D11" s="196"/>
      <c r="E11" s="196"/>
      <c r="F11" s="198" t="s">
        <v>6</v>
      </c>
      <c r="G11" s="148">
        <v>127186</v>
      </c>
      <c r="H11" s="148">
        <v>179755</v>
      </c>
    </row>
    <row r="12" spans="2:8" ht="15.6" customHeight="1" x14ac:dyDescent="0.2">
      <c r="B12" s="196" t="s">
        <v>159</v>
      </c>
      <c r="C12" s="196"/>
      <c r="D12" s="196"/>
      <c r="E12" s="196"/>
      <c r="F12" s="198" t="s">
        <v>7</v>
      </c>
      <c r="G12" s="148"/>
      <c r="H12" s="148">
        <v>137</v>
      </c>
    </row>
    <row r="13" spans="2:8" ht="15.6" customHeight="1" x14ac:dyDescent="0.2">
      <c r="B13" s="196" t="s">
        <v>160</v>
      </c>
      <c r="C13" s="196"/>
      <c r="D13" s="196"/>
      <c r="E13" s="196"/>
      <c r="F13" s="198" t="s">
        <v>9</v>
      </c>
      <c r="G13" s="148">
        <v>10000</v>
      </c>
      <c r="H13" s="148">
        <v>59000</v>
      </c>
    </row>
    <row r="14" spans="2:8" ht="15.6" customHeight="1" x14ac:dyDescent="0.2">
      <c r="B14" s="196" t="s">
        <v>161</v>
      </c>
      <c r="C14" s="196"/>
      <c r="D14" s="196"/>
      <c r="E14" s="196"/>
      <c r="F14" s="198" t="s">
        <v>10</v>
      </c>
      <c r="G14" s="148"/>
      <c r="H14" s="148">
        <v>0</v>
      </c>
    </row>
    <row r="15" spans="2:8" ht="15.6" customHeight="1" x14ac:dyDescent="0.2">
      <c r="B15" s="196" t="s">
        <v>162</v>
      </c>
      <c r="C15" s="196"/>
      <c r="D15" s="196"/>
      <c r="E15" s="196"/>
      <c r="F15" s="198" t="s">
        <v>11</v>
      </c>
      <c r="G15" s="148">
        <v>2639</v>
      </c>
      <c r="H15" s="148">
        <v>0</v>
      </c>
    </row>
    <row r="16" spans="2:8" ht="15.6" customHeight="1" x14ac:dyDescent="0.2">
      <c r="B16" s="196" t="s">
        <v>57</v>
      </c>
      <c r="C16" s="196"/>
      <c r="D16" s="196"/>
      <c r="E16" s="196"/>
      <c r="F16" s="198" t="s">
        <v>13</v>
      </c>
      <c r="G16" s="149">
        <v>2459661</v>
      </c>
      <c r="H16" s="149">
        <v>95090</v>
      </c>
    </row>
    <row r="17" spans="2:8" s="23" customFormat="1" ht="15.6" customHeight="1" x14ac:dyDescent="0.2">
      <c r="B17" s="194" t="s">
        <v>155</v>
      </c>
      <c r="C17" s="194"/>
      <c r="D17" s="194"/>
      <c r="E17" s="194"/>
      <c r="F17" s="195" t="s">
        <v>16</v>
      </c>
      <c r="G17" s="147">
        <f>G19+G20+G21+G22+G23+G24+G25</f>
        <v>2688365</v>
      </c>
      <c r="H17" s="147">
        <f>H19+H20+H21+H22+H23+H24+H25</f>
        <v>3111501</v>
      </c>
    </row>
    <row r="18" spans="2:8" ht="15.6" customHeight="1" x14ac:dyDescent="0.2">
      <c r="B18" s="196" t="s">
        <v>56</v>
      </c>
      <c r="C18" s="196"/>
      <c r="D18" s="196"/>
      <c r="E18" s="196"/>
      <c r="F18" s="197"/>
      <c r="G18" s="148"/>
      <c r="H18" s="148"/>
    </row>
    <row r="19" spans="2:8" ht="15.6" customHeight="1" x14ac:dyDescent="0.2">
      <c r="B19" s="196" t="s">
        <v>58</v>
      </c>
      <c r="C19" s="196"/>
      <c r="D19" s="196"/>
      <c r="E19" s="196"/>
      <c r="F19" s="198" t="s">
        <v>17</v>
      </c>
      <c r="G19" s="148">
        <v>450925</v>
      </c>
      <c r="H19" s="148">
        <v>822846</v>
      </c>
    </row>
    <row r="20" spans="2:8" ht="15.6" customHeight="1" x14ac:dyDescent="0.2">
      <c r="B20" s="196" t="s">
        <v>163</v>
      </c>
      <c r="C20" s="196"/>
      <c r="D20" s="196"/>
      <c r="E20" s="196"/>
      <c r="F20" s="198" t="s">
        <v>19</v>
      </c>
      <c r="G20" s="148"/>
      <c r="H20" s="148">
        <v>248425</v>
      </c>
    </row>
    <row r="21" spans="2:8" ht="15.6" customHeight="1" x14ac:dyDescent="0.2">
      <c r="B21" s="196" t="s">
        <v>164</v>
      </c>
      <c r="C21" s="196"/>
      <c r="D21" s="196"/>
      <c r="E21" s="196"/>
      <c r="F21" s="198" t="s">
        <v>20</v>
      </c>
      <c r="G21" s="148">
        <v>401461</v>
      </c>
      <c r="H21" s="148">
        <v>284575</v>
      </c>
    </row>
    <row r="22" spans="2:8" ht="15.6" customHeight="1" x14ac:dyDescent="0.2">
      <c r="B22" s="196" t="s">
        <v>165</v>
      </c>
      <c r="C22" s="196"/>
      <c r="D22" s="196"/>
      <c r="E22" s="196"/>
      <c r="F22" s="198" t="s">
        <v>22</v>
      </c>
      <c r="G22" s="148">
        <v>1512300</v>
      </c>
      <c r="H22" s="148">
        <v>1488740</v>
      </c>
    </row>
    <row r="23" spans="2:8" ht="15.6" customHeight="1" x14ac:dyDescent="0.2">
      <c r="B23" s="196" t="s">
        <v>166</v>
      </c>
      <c r="C23" s="196"/>
      <c r="D23" s="196"/>
      <c r="E23" s="196"/>
      <c r="F23" s="198" t="s">
        <v>24</v>
      </c>
      <c r="G23" s="148"/>
      <c r="H23" s="148">
        <v>0</v>
      </c>
    </row>
    <row r="24" spans="2:8" ht="15.6" customHeight="1" x14ac:dyDescent="0.2">
      <c r="B24" s="196" t="s">
        <v>167</v>
      </c>
      <c r="C24" s="196"/>
      <c r="D24" s="196"/>
      <c r="E24" s="196"/>
      <c r="F24" s="198" t="s">
        <v>26</v>
      </c>
      <c r="G24" s="148">
        <v>149669</v>
      </c>
      <c r="H24" s="148">
        <v>69854</v>
      </c>
    </row>
    <row r="25" spans="2:8" ht="15.6" customHeight="1" x14ac:dyDescent="0.2">
      <c r="B25" s="196" t="s">
        <v>59</v>
      </c>
      <c r="C25" s="196"/>
      <c r="D25" s="196"/>
      <c r="E25" s="196"/>
      <c r="F25" s="198" t="s">
        <v>28</v>
      </c>
      <c r="G25" s="148">
        <v>174010</v>
      </c>
      <c r="H25" s="148">
        <v>197061</v>
      </c>
    </row>
    <row r="26" spans="2:8" s="23" customFormat="1" ht="27" customHeight="1" x14ac:dyDescent="0.2">
      <c r="B26" s="199" t="s">
        <v>156</v>
      </c>
      <c r="C26" s="199"/>
      <c r="D26" s="199"/>
      <c r="E26" s="199"/>
      <c r="F26" s="195" t="s">
        <v>33</v>
      </c>
      <c r="G26" s="147">
        <f>G9-G17</f>
        <v>-88879</v>
      </c>
      <c r="H26" s="147">
        <f>H9-H17</f>
        <v>-2777519</v>
      </c>
    </row>
    <row r="27" spans="2:8" s="23" customFormat="1" ht="21" customHeight="1" x14ac:dyDescent="0.2">
      <c r="B27" s="200" t="s">
        <v>60</v>
      </c>
      <c r="C27" s="200"/>
      <c r="D27" s="200"/>
      <c r="E27" s="200"/>
      <c r="F27" s="200"/>
      <c r="G27" s="200"/>
      <c r="H27" s="200"/>
    </row>
    <row r="28" spans="2:8" s="23" customFormat="1" ht="15.6" customHeight="1" x14ac:dyDescent="0.2">
      <c r="B28" s="194" t="s">
        <v>157</v>
      </c>
      <c r="C28" s="194"/>
      <c r="D28" s="194"/>
      <c r="E28" s="194"/>
      <c r="F28" s="195" t="s">
        <v>37</v>
      </c>
      <c r="G28" s="147">
        <f>G30+G31+G32+G33+G34+G35+G36+G37+G38+G39+G40</f>
        <v>46900</v>
      </c>
      <c r="H28" s="147">
        <f>H30+H31+H32+H33+H34+H35+H36+H37+H38+H39+H40</f>
        <v>32299020</v>
      </c>
    </row>
    <row r="29" spans="2:8" ht="15.6" customHeight="1" x14ac:dyDescent="0.2">
      <c r="B29" s="196" t="s">
        <v>56</v>
      </c>
      <c r="C29" s="196"/>
      <c r="D29" s="196"/>
      <c r="E29" s="196"/>
      <c r="F29" s="197"/>
      <c r="G29" s="148"/>
      <c r="H29" s="148"/>
    </row>
    <row r="30" spans="2:8" ht="15.6" customHeight="1" x14ac:dyDescent="0.2">
      <c r="B30" s="196" t="s">
        <v>61</v>
      </c>
      <c r="C30" s="196"/>
      <c r="D30" s="196"/>
      <c r="E30" s="196"/>
      <c r="F30" s="198" t="s">
        <v>38</v>
      </c>
      <c r="G30" s="148"/>
      <c r="H30" s="148">
        <v>7263</v>
      </c>
    </row>
    <row r="31" spans="2:8" ht="15.6" customHeight="1" x14ac:dyDescent="0.2">
      <c r="B31" s="196" t="s">
        <v>62</v>
      </c>
      <c r="C31" s="196"/>
      <c r="D31" s="196"/>
      <c r="E31" s="196"/>
      <c r="F31" s="198" t="s">
        <v>39</v>
      </c>
      <c r="G31" s="148"/>
      <c r="H31" s="148">
        <v>0</v>
      </c>
    </row>
    <row r="32" spans="2:8" ht="15.6" customHeight="1" x14ac:dyDescent="0.2">
      <c r="B32" s="196" t="s">
        <v>63</v>
      </c>
      <c r="C32" s="196"/>
      <c r="D32" s="196"/>
      <c r="E32" s="196"/>
      <c r="F32" s="198" t="s">
        <v>41</v>
      </c>
      <c r="G32" s="148"/>
      <c r="H32" s="148">
        <v>0</v>
      </c>
    </row>
    <row r="33" spans="2:8" ht="28.5" customHeight="1" x14ac:dyDescent="0.2">
      <c r="B33" s="201" t="s">
        <v>168</v>
      </c>
      <c r="C33" s="201"/>
      <c r="D33" s="201"/>
      <c r="E33" s="201"/>
      <c r="F33" s="198" t="s">
        <v>43</v>
      </c>
      <c r="G33" s="148"/>
      <c r="H33" s="148">
        <v>0</v>
      </c>
    </row>
    <row r="34" spans="2:8" ht="15.6" customHeight="1" x14ac:dyDescent="0.2">
      <c r="B34" s="196" t="s">
        <v>169</v>
      </c>
      <c r="C34" s="196"/>
      <c r="D34" s="196"/>
      <c r="E34" s="196"/>
      <c r="F34" s="198" t="s">
        <v>64</v>
      </c>
      <c r="G34" s="148"/>
      <c r="H34" s="148">
        <v>0</v>
      </c>
    </row>
    <row r="35" spans="2:8" ht="15.6" customHeight="1" x14ac:dyDescent="0.2">
      <c r="B35" s="196" t="s">
        <v>170</v>
      </c>
      <c r="C35" s="196"/>
      <c r="D35" s="196"/>
      <c r="E35" s="196"/>
      <c r="F35" s="198" t="s">
        <v>66</v>
      </c>
      <c r="G35" s="148"/>
      <c r="H35" s="148">
        <v>0</v>
      </c>
    </row>
    <row r="36" spans="2:8" ht="15.6" customHeight="1" x14ac:dyDescent="0.2">
      <c r="B36" s="202" t="s">
        <v>171</v>
      </c>
      <c r="C36" s="202"/>
      <c r="D36" s="202"/>
      <c r="E36" s="202"/>
      <c r="F36" s="198" t="s">
        <v>67</v>
      </c>
      <c r="G36" s="148"/>
      <c r="H36" s="148">
        <v>28593636</v>
      </c>
    </row>
    <row r="37" spans="2:8" ht="15.6" customHeight="1" x14ac:dyDescent="0.2">
      <c r="B37" s="202" t="s">
        <v>65</v>
      </c>
      <c r="C37" s="202"/>
      <c r="D37" s="202"/>
      <c r="E37" s="202"/>
      <c r="F37" s="198" t="s">
        <v>172</v>
      </c>
      <c r="G37" s="148"/>
      <c r="H37" s="148">
        <v>0</v>
      </c>
    </row>
    <row r="38" spans="2:8" ht="15.6" customHeight="1" x14ac:dyDescent="0.2">
      <c r="B38" s="202" t="s">
        <v>174</v>
      </c>
      <c r="C38" s="202"/>
      <c r="D38" s="202"/>
      <c r="E38" s="202"/>
      <c r="F38" s="198" t="s">
        <v>173</v>
      </c>
      <c r="G38" s="148"/>
      <c r="H38" s="148">
        <v>0</v>
      </c>
    </row>
    <row r="39" spans="2:8" ht="15.6" customHeight="1" x14ac:dyDescent="0.2">
      <c r="B39" s="202" t="s">
        <v>162</v>
      </c>
      <c r="C39" s="202"/>
      <c r="D39" s="202"/>
      <c r="E39" s="202"/>
      <c r="F39" s="198" t="s">
        <v>46</v>
      </c>
      <c r="G39" s="148"/>
      <c r="H39" s="148">
        <v>0</v>
      </c>
    </row>
    <row r="40" spans="2:8" ht="15.6" customHeight="1" x14ac:dyDescent="0.2">
      <c r="B40" s="202" t="s">
        <v>57</v>
      </c>
      <c r="C40" s="202"/>
      <c r="D40" s="202"/>
      <c r="E40" s="202"/>
      <c r="F40" s="198" t="s">
        <v>47</v>
      </c>
      <c r="G40" s="149">
        <v>46900</v>
      </c>
      <c r="H40" s="149">
        <v>3698121</v>
      </c>
    </row>
    <row r="41" spans="2:8" s="23" customFormat="1" ht="15.6" customHeight="1" x14ac:dyDescent="0.2">
      <c r="B41" s="194" t="s">
        <v>175</v>
      </c>
      <c r="C41" s="194"/>
      <c r="D41" s="194"/>
      <c r="E41" s="194"/>
      <c r="F41" s="203" t="s">
        <v>71</v>
      </c>
      <c r="G41" s="147">
        <f>G43+G44+G45+G46+G47+G48+G49+G50+G51+G52+G53</f>
        <v>12841</v>
      </c>
      <c r="H41" s="147">
        <f>H43+H44+H45+H46+H47+H48+H49+H50+H51+H52+H53</f>
        <v>37672337</v>
      </c>
    </row>
    <row r="42" spans="2:8" ht="15.6" customHeight="1" x14ac:dyDescent="0.2">
      <c r="B42" s="196" t="s">
        <v>56</v>
      </c>
      <c r="C42" s="196"/>
      <c r="D42" s="196"/>
      <c r="E42" s="196"/>
      <c r="F42" s="197"/>
      <c r="G42" s="148"/>
      <c r="H42" s="148"/>
    </row>
    <row r="43" spans="2:8" ht="15.6" customHeight="1" x14ac:dyDescent="0.2">
      <c r="B43" s="196" t="s">
        <v>68</v>
      </c>
      <c r="C43" s="196"/>
      <c r="D43" s="196"/>
      <c r="E43" s="196"/>
      <c r="F43" s="204" t="s">
        <v>176</v>
      </c>
      <c r="G43" s="149">
        <v>6051</v>
      </c>
      <c r="H43" s="149">
        <v>9018516</v>
      </c>
    </row>
    <row r="44" spans="2:8" ht="15.6" customHeight="1" x14ac:dyDescent="0.2">
      <c r="B44" s="196" t="s">
        <v>69</v>
      </c>
      <c r="C44" s="196"/>
      <c r="D44" s="196"/>
      <c r="E44" s="196"/>
      <c r="F44" s="204" t="s">
        <v>177</v>
      </c>
      <c r="G44" s="148">
        <v>4793</v>
      </c>
      <c r="H44" s="148">
        <v>0</v>
      </c>
    </row>
    <row r="45" spans="2:8" ht="15.6" customHeight="1" x14ac:dyDescent="0.2">
      <c r="B45" s="196" t="s">
        <v>70</v>
      </c>
      <c r="C45" s="196"/>
      <c r="D45" s="196"/>
      <c r="E45" s="196"/>
      <c r="F45" s="204" t="s">
        <v>178</v>
      </c>
      <c r="G45" s="148"/>
      <c r="H45" s="148">
        <v>27465</v>
      </c>
    </row>
    <row r="46" spans="2:8" ht="31.5" customHeight="1" x14ac:dyDescent="0.2">
      <c r="B46" s="201" t="s">
        <v>185</v>
      </c>
      <c r="C46" s="201"/>
      <c r="D46" s="201"/>
      <c r="E46" s="201"/>
      <c r="F46" s="204" t="s">
        <v>179</v>
      </c>
      <c r="G46" s="148"/>
      <c r="H46" s="148">
        <v>0</v>
      </c>
    </row>
    <row r="47" spans="2:8" ht="15.6" customHeight="1" x14ac:dyDescent="0.2">
      <c r="B47" s="196" t="s">
        <v>186</v>
      </c>
      <c r="C47" s="196"/>
      <c r="D47" s="196"/>
      <c r="E47" s="196"/>
      <c r="F47" s="204" t="s">
        <v>180</v>
      </c>
      <c r="G47" s="148"/>
      <c r="H47" s="148">
        <v>0</v>
      </c>
    </row>
    <row r="48" spans="2:8" ht="15.6" customHeight="1" x14ac:dyDescent="0.2">
      <c r="B48" s="196" t="s">
        <v>187</v>
      </c>
      <c r="C48" s="196"/>
      <c r="D48" s="196"/>
      <c r="E48" s="196"/>
      <c r="F48" s="204" t="s">
        <v>181</v>
      </c>
      <c r="G48" s="148"/>
      <c r="H48" s="148">
        <v>0</v>
      </c>
    </row>
    <row r="49" spans="2:8" ht="15.6" customHeight="1" x14ac:dyDescent="0.2">
      <c r="B49" s="196" t="s">
        <v>188</v>
      </c>
      <c r="C49" s="196"/>
      <c r="D49" s="196"/>
      <c r="E49" s="196"/>
      <c r="F49" s="204" t="s">
        <v>182</v>
      </c>
      <c r="G49" s="148"/>
      <c r="H49" s="148">
        <v>23073698</v>
      </c>
    </row>
    <row r="50" spans="2:8" ht="15.6" customHeight="1" x14ac:dyDescent="0.2">
      <c r="B50" s="196" t="s">
        <v>189</v>
      </c>
      <c r="C50" s="196"/>
      <c r="D50" s="196"/>
      <c r="E50" s="196"/>
      <c r="F50" s="204" t="s">
        <v>183</v>
      </c>
      <c r="G50" s="149"/>
      <c r="H50" s="149">
        <v>5515166</v>
      </c>
    </row>
    <row r="51" spans="2:8" ht="15.6" customHeight="1" x14ac:dyDescent="0.2">
      <c r="B51" s="196" t="s">
        <v>65</v>
      </c>
      <c r="C51" s="196"/>
      <c r="D51" s="196"/>
      <c r="E51" s="196"/>
      <c r="F51" s="204" t="s">
        <v>184</v>
      </c>
      <c r="G51" s="148"/>
      <c r="H51" s="148">
        <v>0</v>
      </c>
    </row>
    <row r="52" spans="2:8" ht="15.6" customHeight="1" x14ac:dyDescent="0.2">
      <c r="B52" s="196" t="s">
        <v>190</v>
      </c>
      <c r="C52" s="196"/>
      <c r="D52" s="196"/>
      <c r="E52" s="196"/>
      <c r="F52" s="204" t="s">
        <v>73</v>
      </c>
      <c r="G52" s="148"/>
      <c r="H52" s="148">
        <v>0</v>
      </c>
    </row>
    <row r="53" spans="2:8" ht="15.6" customHeight="1" x14ac:dyDescent="0.2">
      <c r="B53" s="196" t="s">
        <v>59</v>
      </c>
      <c r="C53" s="196"/>
      <c r="D53" s="196"/>
      <c r="E53" s="196"/>
      <c r="F53" s="204" t="s">
        <v>74</v>
      </c>
      <c r="G53" s="148">
        <v>1997</v>
      </c>
      <c r="H53" s="148">
        <v>37492</v>
      </c>
    </row>
    <row r="54" spans="2:8" s="23" customFormat="1" ht="37.5" customHeight="1" x14ac:dyDescent="0.2">
      <c r="B54" s="199" t="s">
        <v>191</v>
      </c>
      <c r="C54" s="199"/>
      <c r="D54" s="199"/>
      <c r="E54" s="199"/>
      <c r="F54" s="203" t="s">
        <v>76</v>
      </c>
      <c r="G54" s="147">
        <f>G28-G41</f>
        <v>34059</v>
      </c>
      <c r="H54" s="147">
        <f>H28-H41</f>
        <v>-5373317</v>
      </c>
    </row>
    <row r="55" spans="2:8" s="23" customFormat="1" ht="21.75" customHeight="1" x14ac:dyDescent="0.2">
      <c r="B55" s="200" t="s">
        <v>72</v>
      </c>
      <c r="C55" s="200"/>
      <c r="D55" s="200"/>
      <c r="E55" s="200"/>
      <c r="F55" s="200"/>
      <c r="G55" s="200"/>
      <c r="H55" s="200"/>
    </row>
    <row r="56" spans="2:8" s="23" customFormat="1" ht="15.6" customHeight="1" x14ac:dyDescent="0.2">
      <c r="B56" s="194" t="s">
        <v>192</v>
      </c>
      <c r="C56" s="194"/>
      <c r="D56" s="194"/>
      <c r="E56" s="194"/>
      <c r="F56" s="203" t="s">
        <v>79</v>
      </c>
      <c r="G56" s="147">
        <f>G58+G59+G60+G61</f>
        <v>377782</v>
      </c>
      <c r="H56" s="147">
        <f>H58+H59+H60+H61</f>
        <v>9799533</v>
      </c>
    </row>
    <row r="57" spans="2:8" ht="15.6" customHeight="1" x14ac:dyDescent="0.2">
      <c r="B57" s="196" t="s">
        <v>56</v>
      </c>
      <c r="C57" s="196"/>
      <c r="D57" s="196"/>
      <c r="E57" s="196"/>
      <c r="F57" s="205"/>
      <c r="G57" s="148"/>
      <c r="H57" s="148"/>
    </row>
    <row r="58" spans="2:8" ht="15.6" customHeight="1" x14ac:dyDescent="0.2">
      <c r="B58" s="196" t="s">
        <v>194</v>
      </c>
      <c r="C58" s="196"/>
      <c r="D58" s="196"/>
      <c r="E58" s="196"/>
      <c r="F58" s="204" t="s">
        <v>193</v>
      </c>
      <c r="G58" s="148">
        <v>169</v>
      </c>
      <c r="H58" s="148">
        <v>0</v>
      </c>
    </row>
    <row r="59" spans="2:8" ht="15.6" customHeight="1" x14ac:dyDescent="0.2">
      <c r="B59" s="196" t="s">
        <v>75</v>
      </c>
      <c r="C59" s="196"/>
      <c r="D59" s="196"/>
      <c r="E59" s="196"/>
      <c r="F59" s="204" t="s">
        <v>197</v>
      </c>
      <c r="G59" s="148">
        <v>374410</v>
      </c>
      <c r="H59" s="148">
        <f>9799512</f>
        <v>9799512</v>
      </c>
    </row>
    <row r="60" spans="2:8" ht="15.6" customHeight="1" x14ac:dyDescent="0.2">
      <c r="B60" s="196" t="s">
        <v>195</v>
      </c>
      <c r="C60" s="196"/>
      <c r="D60" s="196"/>
      <c r="E60" s="196"/>
      <c r="F60" s="204" t="s">
        <v>198</v>
      </c>
      <c r="G60" s="148"/>
      <c r="H60" s="148">
        <v>0</v>
      </c>
    </row>
    <row r="61" spans="2:8" ht="15.6" customHeight="1" x14ac:dyDescent="0.2">
      <c r="B61" s="196" t="s">
        <v>57</v>
      </c>
      <c r="C61" s="196"/>
      <c r="D61" s="196"/>
      <c r="E61" s="196"/>
      <c r="F61" s="204" t="s">
        <v>199</v>
      </c>
      <c r="G61" s="149">
        <v>3203</v>
      </c>
      <c r="H61" s="148">
        <v>21</v>
      </c>
    </row>
    <row r="62" spans="2:8" s="23" customFormat="1" ht="15.6" customHeight="1" x14ac:dyDescent="0.2">
      <c r="B62" s="194" t="s">
        <v>196</v>
      </c>
      <c r="C62" s="194"/>
      <c r="D62" s="194"/>
      <c r="E62" s="194"/>
      <c r="F62" s="203" t="s">
        <v>14</v>
      </c>
      <c r="G62" s="147">
        <f>G64+G65+G66+G67+G68</f>
        <v>440955</v>
      </c>
      <c r="H62" s="147">
        <f>H64+H65+H66+H67+H68</f>
        <v>1479451</v>
      </c>
    </row>
    <row r="63" spans="2:8" ht="15.6" customHeight="1" x14ac:dyDescent="0.2">
      <c r="B63" s="196" t="s">
        <v>56</v>
      </c>
      <c r="C63" s="196"/>
      <c r="D63" s="196"/>
      <c r="E63" s="196"/>
      <c r="F63" s="205"/>
      <c r="G63" s="148">
        <v>0</v>
      </c>
      <c r="H63" s="148"/>
    </row>
    <row r="64" spans="2:8" ht="15.6" customHeight="1" x14ac:dyDescent="0.2">
      <c r="B64" s="196" t="s">
        <v>77</v>
      </c>
      <c r="C64" s="196"/>
      <c r="D64" s="196"/>
      <c r="E64" s="196"/>
      <c r="F64" s="204" t="s">
        <v>135</v>
      </c>
      <c r="G64" s="148">
        <v>25251</v>
      </c>
      <c r="H64" s="148">
        <v>49374</v>
      </c>
    </row>
    <row r="65" spans="2:8" ht="15.6" customHeight="1" x14ac:dyDescent="0.2">
      <c r="B65" s="196" t="s">
        <v>165</v>
      </c>
      <c r="C65" s="196"/>
      <c r="D65" s="196"/>
      <c r="E65" s="196"/>
      <c r="F65" s="204" t="s">
        <v>202</v>
      </c>
      <c r="G65" s="148"/>
      <c r="H65" s="148">
        <v>0</v>
      </c>
    </row>
    <row r="66" spans="2:8" ht="15.6" customHeight="1" x14ac:dyDescent="0.2">
      <c r="B66" s="196" t="s">
        <v>78</v>
      </c>
      <c r="C66" s="196"/>
      <c r="D66" s="196"/>
      <c r="E66" s="196"/>
      <c r="F66" s="204" t="s">
        <v>203</v>
      </c>
      <c r="G66" s="148">
        <v>392734</v>
      </c>
      <c r="H66" s="148">
        <v>392650</v>
      </c>
    </row>
    <row r="67" spans="2:8" ht="15.6" customHeight="1" x14ac:dyDescent="0.2">
      <c r="B67" s="196" t="s">
        <v>200</v>
      </c>
      <c r="C67" s="196"/>
      <c r="D67" s="196"/>
      <c r="E67" s="196"/>
      <c r="F67" s="204" t="s">
        <v>204</v>
      </c>
      <c r="G67" s="148"/>
      <c r="H67" s="148">
        <v>191</v>
      </c>
    </row>
    <row r="68" spans="2:8" ht="15.6" customHeight="1" x14ac:dyDescent="0.2">
      <c r="B68" s="196" t="s">
        <v>201</v>
      </c>
      <c r="C68" s="196"/>
      <c r="D68" s="196"/>
      <c r="E68" s="196"/>
      <c r="F68" s="204" t="s">
        <v>205</v>
      </c>
      <c r="G68" s="148">
        <v>22970</v>
      </c>
      <c r="H68" s="148">
        <v>1037236</v>
      </c>
    </row>
    <row r="69" spans="2:8" s="23" customFormat="1" ht="19.5" customHeight="1" x14ac:dyDescent="0.2">
      <c r="B69" s="206" t="s">
        <v>206</v>
      </c>
      <c r="C69" s="206"/>
      <c r="D69" s="206"/>
      <c r="E69" s="206"/>
      <c r="F69" s="207" t="s">
        <v>83</v>
      </c>
      <c r="G69" s="147">
        <f>G56-G62</f>
        <v>-63173</v>
      </c>
      <c r="H69" s="147">
        <f>H56-H62</f>
        <v>8320082</v>
      </c>
    </row>
    <row r="70" spans="2:8" ht="16.5" customHeight="1" x14ac:dyDescent="0.2">
      <c r="B70" s="206"/>
      <c r="C70" s="206"/>
      <c r="D70" s="206"/>
      <c r="E70" s="206"/>
      <c r="F70" s="207"/>
      <c r="G70" s="148"/>
      <c r="H70" s="148"/>
    </row>
    <row r="71" spans="2:8" ht="16.5" customHeight="1" x14ac:dyDescent="0.2">
      <c r="B71" s="199" t="s">
        <v>207</v>
      </c>
      <c r="C71" s="199"/>
      <c r="D71" s="199"/>
      <c r="E71" s="199"/>
      <c r="F71" s="203" t="s">
        <v>84</v>
      </c>
      <c r="G71" s="148">
        <v>5405</v>
      </c>
      <c r="H71" s="148"/>
    </row>
    <row r="72" spans="2:8" s="23" customFormat="1" ht="26.25" customHeight="1" x14ac:dyDescent="0.2">
      <c r="B72" s="199" t="s">
        <v>208</v>
      </c>
      <c r="C72" s="199"/>
      <c r="D72" s="199"/>
      <c r="E72" s="199"/>
      <c r="F72" s="195">
        <v>130</v>
      </c>
      <c r="G72" s="147">
        <f>G26+G54+G69+G71</f>
        <v>-112588</v>
      </c>
      <c r="H72" s="147">
        <f>H26+H54+H69</f>
        <v>169246</v>
      </c>
    </row>
    <row r="73" spans="2:8" s="23" customFormat="1" ht="12.75" customHeight="1" x14ac:dyDescent="0.2">
      <c r="B73" s="199" t="s">
        <v>209</v>
      </c>
      <c r="C73" s="199"/>
      <c r="D73" s="199"/>
      <c r="E73" s="199"/>
      <c r="F73" s="195">
        <v>140</v>
      </c>
      <c r="G73" s="150">
        <v>250929</v>
      </c>
      <c r="H73" s="147">
        <v>30770</v>
      </c>
    </row>
    <row r="74" spans="2:8" s="23" customFormat="1" ht="21" customHeight="1" x14ac:dyDescent="0.2">
      <c r="B74" s="199" t="s">
        <v>210</v>
      </c>
      <c r="C74" s="199"/>
      <c r="D74" s="199"/>
      <c r="E74" s="199"/>
      <c r="F74" s="195">
        <v>150</v>
      </c>
      <c r="G74" s="147">
        <f>G73+G72</f>
        <v>138341</v>
      </c>
      <c r="H74" s="147">
        <f>H72+H73</f>
        <v>200016</v>
      </c>
    </row>
    <row r="75" spans="2:8" s="23" customFormat="1" ht="12.75" customHeight="1" x14ac:dyDescent="0.2">
      <c r="B75" s="208"/>
      <c r="C75" s="208"/>
      <c r="D75" s="208"/>
      <c r="E75" s="208"/>
      <c r="F75" s="209"/>
      <c r="G75" s="21"/>
      <c r="H75" s="21"/>
    </row>
    <row r="76" spans="2:8" s="23" customFormat="1" ht="12.75" customHeight="1" x14ac:dyDescent="0.2">
      <c r="B76" s="208"/>
      <c r="C76" s="208"/>
      <c r="D76" s="208"/>
      <c r="E76" s="208"/>
      <c r="F76" s="209"/>
      <c r="G76" s="210"/>
      <c r="H76" s="210"/>
    </row>
    <row r="77" spans="2:8" ht="9" customHeight="1" x14ac:dyDescent="0.2">
      <c r="B77" s="14" t="s">
        <v>50</v>
      </c>
      <c r="G77" s="22"/>
      <c r="H77" s="22"/>
    </row>
    <row r="78" spans="2:8" s="23" customFormat="1" ht="12.75" customHeight="1" x14ac:dyDescent="0.25">
      <c r="C78" s="211" t="s">
        <v>51</v>
      </c>
      <c r="D78" s="212"/>
      <c r="E78" s="212"/>
      <c r="F78" s="212"/>
      <c r="G78" s="213" t="s">
        <v>279</v>
      </c>
      <c r="H78" s="24"/>
    </row>
    <row r="79" spans="2:8" s="23" customFormat="1" ht="13.5" customHeight="1" x14ac:dyDescent="0.25">
      <c r="C79" s="214"/>
      <c r="D79" s="215"/>
      <c r="E79" s="215"/>
      <c r="F79" s="215"/>
      <c r="G79" s="216"/>
      <c r="H79" s="25"/>
    </row>
    <row r="80" spans="2:8" ht="12.75" customHeight="1" x14ac:dyDescent="0.25">
      <c r="C80" s="214" t="s">
        <v>85</v>
      </c>
      <c r="D80" s="212"/>
      <c r="E80" s="212"/>
      <c r="F80" s="212"/>
      <c r="G80" s="213" t="str">
        <f>Бух.баланс!F105</f>
        <v>Дуйсебаева Ж.А.</v>
      </c>
      <c r="H80" s="24"/>
    </row>
    <row r="81" spans="3:8" s="23" customFormat="1" ht="12.75" customHeight="1" x14ac:dyDescent="0.25">
      <c r="C81" s="214"/>
      <c r="D81" s="217"/>
      <c r="E81" s="217"/>
      <c r="F81" s="217"/>
      <c r="G81" s="218"/>
      <c r="H81" s="116"/>
    </row>
    <row r="82" spans="3:8" ht="8.25" customHeight="1" x14ac:dyDescent="0.25">
      <c r="C82" s="214"/>
      <c r="D82" s="214"/>
      <c r="E82" s="214"/>
      <c r="F82" s="214"/>
      <c r="G82" s="214"/>
      <c r="H82" s="117"/>
    </row>
    <row r="83" spans="3:8" ht="15" x14ac:dyDescent="0.25">
      <c r="C83" s="214" t="s">
        <v>53</v>
      </c>
      <c r="D83" s="214"/>
      <c r="E83" s="214"/>
      <c r="F83" s="214"/>
      <c r="G83" s="214"/>
      <c r="H83" s="117"/>
    </row>
    <row r="84" spans="3:8" ht="15" x14ac:dyDescent="0.25">
      <c r="C84" s="219"/>
      <c r="D84" s="219"/>
      <c r="E84" s="219"/>
      <c r="F84" s="219"/>
      <c r="G84" s="220"/>
    </row>
    <row r="85" spans="3:8" ht="15" x14ac:dyDescent="0.25">
      <c r="C85" s="219"/>
      <c r="D85" s="219"/>
      <c r="E85" s="219"/>
      <c r="F85" s="219"/>
      <c r="G85" s="220"/>
    </row>
    <row r="86" spans="3:8" ht="15" x14ac:dyDescent="0.25">
      <c r="C86" s="219"/>
      <c r="D86" s="219"/>
      <c r="E86" s="219"/>
      <c r="F86" s="219"/>
      <c r="G86" s="220"/>
    </row>
  </sheetData>
  <mergeCells count="73">
    <mergeCell ref="B4:H4"/>
    <mergeCell ref="B5:H5"/>
    <mergeCell ref="B2:D2"/>
    <mergeCell ref="E2:G2"/>
    <mergeCell ref="B46:E46"/>
    <mergeCell ref="B47:E47"/>
    <mergeCell ref="B64:E64"/>
    <mergeCell ref="B45:E45"/>
    <mergeCell ref="B43:E43"/>
    <mergeCell ref="B36:E36"/>
    <mergeCell ref="B37:E37"/>
    <mergeCell ref="B38:E38"/>
    <mergeCell ref="B39:E39"/>
    <mergeCell ref="B42:E42"/>
    <mergeCell ref="B41:E41"/>
    <mergeCell ref="B7:E7"/>
    <mergeCell ref="B65:E65"/>
    <mergeCell ref="B67:E67"/>
    <mergeCell ref="B49:E49"/>
    <mergeCell ref="B50:E50"/>
    <mergeCell ref="B51:E51"/>
    <mergeCell ref="B52:E52"/>
    <mergeCell ref="B66:E66"/>
    <mergeCell ref="B61:E61"/>
    <mergeCell ref="B62:E62"/>
    <mergeCell ref="B63:E63"/>
    <mergeCell ref="B54:E54"/>
    <mergeCell ref="B57:E57"/>
    <mergeCell ref="B58:E58"/>
    <mergeCell ref="B59:E59"/>
    <mergeCell ref="B60:E60"/>
    <mergeCell ref="D81:F81"/>
    <mergeCell ref="B69:E70"/>
    <mergeCell ref="B73:E73"/>
    <mergeCell ref="B74:E74"/>
    <mergeCell ref="B72:E72"/>
    <mergeCell ref="F69:F70"/>
    <mergeCell ref="B71:E71"/>
    <mergeCell ref="B30:E30"/>
    <mergeCell ref="B31:E31"/>
    <mergeCell ref="B26:E26"/>
    <mergeCell ref="B10:E10"/>
    <mergeCell ref="B11:E11"/>
    <mergeCell ref="B23:E23"/>
    <mergeCell ref="B24:E24"/>
    <mergeCell ref="B25:E25"/>
    <mergeCell ref="B19:E19"/>
    <mergeCell ref="B16:E16"/>
    <mergeCell ref="B15:E15"/>
    <mergeCell ref="B17:E17"/>
    <mergeCell ref="B18:E18"/>
    <mergeCell ref="B28:E28"/>
    <mergeCell ref="B8:H8"/>
    <mergeCell ref="B9:E9"/>
    <mergeCell ref="B12:E12"/>
    <mergeCell ref="B13:E13"/>
    <mergeCell ref="B14:E14"/>
    <mergeCell ref="B68:E68"/>
    <mergeCell ref="B20:E20"/>
    <mergeCell ref="B21:E21"/>
    <mergeCell ref="B22:E22"/>
    <mergeCell ref="B33:E33"/>
    <mergeCell ref="B34:E34"/>
    <mergeCell ref="B48:E48"/>
    <mergeCell ref="B53:E53"/>
    <mergeCell ref="B55:H55"/>
    <mergeCell ref="B56:E56"/>
    <mergeCell ref="B35:E35"/>
    <mergeCell ref="B40:E40"/>
    <mergeCell ref="B32:E32"/>
    <mergeCell ref="B44:E44"/>
    <mergeCell ref="B27:H27"/>
    <mergeCell ref="B29:E29"/>
  </mergeCells>
  <phoneticPr fontId="2" type="noConversion"/>
  <pageMargins left="0.59055118110236227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zoomScale="80" zoomScaleNormal="80" workbookViewId="0">
      <pane xSplit="7" ySplit="7" topLeftCell="H29" activePane="bottomRight" state="frozen"/>
      <selection pane="topRight" activeCell="H1" sqref="H1"/>
      <selection pane="bottomLeft" activeCell="A8" sqref="A8"/>
      <selection pane="bottomRight" activeCell="P36" sqref="P36"/>
    </sheetView>
  </sheetViews>
  <sheetFormatPr defaultColWidth="8.85546875" defaultRowHeight="12.75" x14ac:dyDescent="0.2"/>
  <cols>
    <col min="1" max="1" width="10.5703125" style="39" customWidth="1"/>
    <col min="2" max="2" width="14.85546875" style="39" customWidth="1"/>
    <col min="3" max="3" width="6.42578125" style="39" customWidth="1"/>
    <col min="4" max="4" width="14.140625" style="40" customWidth="1"/>
    <col min="5" max="5" width="15.140625" style="40" customWidth="1"/>
    <col min="6" max="6" width="14" style="40" customWidth="1"/>
    <col min="7" max="8" width="13.85546875" style="40" customWidth="1"/>
    <col min="9" max="9" width="14.28515625" style="40" bestFit="1" customWidth="1"/>
    <col min="10" max="10" width="14" style="40" customWidth="1"/>
    <col min="11" max="11" width="14.5703125" style="40" customWidth="1"/>
    <col min="12" max="12" width="16.7109375" style="39" customWidth="1"/>
    <col min="13" max="16384" width="8.85546875" style="39"/>
  </cols>
  <sheetData>
    <row r="1" spans="1:11" ht="12.75" customHeight="1" x14ac:dyDescent="0.2">
      <c r="C1" s="154"/>
      <c r="D1" s="155"/>
      <c r="I1" s="156"/>
      <c r="J1" s="156"/>
      <c r="K1" s="156"/>
    </row>
    <row r="2" spans="1:11" ht="12.75" customHeight="1" x14ac:dyDescent="0.2">
      <c r="A2" s="157" t="s">
        <v>246</v>
      </c>
      <c r="B2" s="157"/>
      <c r="C2" s="157"/>
      <c r="D2" s="221" t="s">
        <v>245</v>
      </c>
      <c r="E2" s="221"/>
      <c r="F2" s="221"/>
      <c r="J2" s="114"/>
      <c r="K2" s="115"/>
    </row>
    <row r="3" spans="1:11" ht="12.75" customHeight="1" x14ac:dyDescent="0.2">
      <c r="I3" s="114"/>
      <c r="J3" s="114"/>
      <c r="K3" s="115"/>
    </row>
    <row r="4" spans="1:11" ht="12.75" customHeight="1" x14ac:dyDescent="0.2">
      <c r="B4" s="222" t="s">
        <v>284</v>
      </c>
      <c r="C4" s="222"/>
      <c r="D4" s="222"/>
      <c r="E4" s="222"/>
      <c r="F4" s="222"/>
      <c r="G4" s="222"/>
      <c r="H4" s="222"/>
      <c r="I4" s="222"/>
      <c r="J4" s="222"/>
    </row>
    <row r="5" spans="1:11" ht="12.75" customHeight="1" x14ac:dyDescent="0.2">
      <c r="C5" s="223"/>
      <c r="D5" s="223"/>
      <c r="E5" s="223"/>
      <c r="F5" s="223"/>
      <c r="G5" s="223"/>
      <c r="H5" s="223"/>
      <c r="I5" s="223"/>
    </row>
    <row r="6" spans="1:11" ht="25.5" customHeight="1" x14ac:dyDescent="0.2">
      <c r="A6" s="158"/>
      <c r="B6" s="158"/>
      <c r="C6" s="159" t="s">
        <v>4</v>
      </c>
      <c r="D6" s="160" t="s">
        <v>277</v>
      </c>
      <c r="E6" s="160"/>
      <c r="F6" s="160"/>
      <c r="G6" s="160"/>
      <c r="H6" s="160"/>
      <c r="I6" s="160"/>
      <c r="J6" s="161" t="s">
        <v>238</v>
      </c>
      <c r="K6" s="161" t="s">
        <v>49</v>
      </c>
    </row>
    <row r="7" spans="1:11" ht="61.5" customHeight="1" x14ac:dyDescent="0.2">
      <c r="A7" s="158"/>
      <c r="B7" s="158"/>
      <c r="C7" s="159"/>
      <c r="D7" s="162" t="s">
        <v>239</v>
      </c>
      <c r="E7" s="163" t="s">
        <v>237</v>
      </c>
      <c r="F7" s="163" t="s">
        <v>261</v>
      </c>
      <c r="G7" s="163" t="s">
        <v>235</v>
      </c>
      <c r="H7" s="163" t="s">
        <v>262</v>
      </c>
      <c r="I7" s="162" t="s">
        <v>226</v>
      </c>
      <c r="J7" s="161"/>
      <c r="K7" s="161"/>
    </row>
    <row r="8" spans="1:11" ht="29.25" customHeight="1" x14ac:dyDescent="0.2">
      <c r="A8" s="164" t="s">
        <v>86</v>
      </c>
      <c r="B8" s="164"/>
      <c r="C8" s="165" t="s">
        <v>5</v>
      </c>
      <c r="D8" s="166">
        <v>33499625</v>
      </c>
      <c r="E8" s="166">
        <v>-618111</v>
      </c>
      <c r="F8" s="166">
        <f>-4342571+3718096</f>
        <v>-624475</v>
      </c>
      <c r="G8" s="166">
        <v>-11007228</v>
      </c>
      <c r="H8" s="166">
        <v>-3718096</v>
      </c>
      <c r="I8" s="166">
        <v>17531715</v>
      </c>
      <c r="J8" s="166">
        <v>-69807</v>
      </c>
      <c r="K8" s="166">
        <v>17461908</v>
      </c>
    </row>
    <row r="9" spans="1:11" ht="26.25" customHeight="1" x14ac:dyDescent="0.2">
      <c r="A9" s="167" t="s">
        <v>211</v>
      </c>
      <c r="B9" s="167"/>
      <c r="C9" s="168" t="s">
        <v>6</v>
      </c>
      <c r="D9" s="169"/>
      <c r="E9" s="169"/>
      <c r="F9" s="169"/>
      <c r="G9" s="169"/>
      <c r="H9" s="169"/>
      <c r="I9" s="169">
        <v>0</v>
      </c>
      <c r="J9" s="169"/>
      <c r="K9" s="169"/>
    </row>
    <row r="10" spans="1:11" ht="27" customHeight="1" x14ac:dyDescent="0.2">
      <c r="A10" s="164" t="s">
        <v>233</v>
      </c>
      <c r="B10" s="164"/>
      <c r="C10" s="168" t="s">
        <v>14</v>
      </c>
      <c r="D10" s="166">
        <v>33499625</v>
      </c>
      <c r="E10" s="166">
        <v>-618111</v>
      </c>
      <c r="F10" s="166">
        <f>-4342571+3718096</f>
        <v>-624475</v>
      </c>
      <c r="G10" s="166">
        <v>-11007228</v>
      </c>
      <c r="H10" s="166">
        <v>-3718096</v>
      </c>
      <c r="I10" s="166">
        <v>17531715</v>
      </c>
      <c r="J10" s="166">
        <v>-69807</v>
      </c>
      <c r="K10" s="166">
        <v>17461908</v>
      </c>
    </row>
    <row r="11" spans="1:11" ht="39" customHeight="1" x14ac:dyDescent="0.2">
      <c r="A11" s="164" t="s">
        <v>212</v>
      </c>
      <c r="B11" s="164"/>
      <c r="C11" s="165" t="s">
        <v>31</v>
      </c>
      <c r="D11" s="166">
        <f>D13+D12</f>
        <v>0</v>
      </c>
      <c r="E11" s="166">
        <f t="shared" ref="E11:J11" si="0">E13+E12</f>
        <v>0</v>
      </c>
      <c r="F11" s="166"/>
      <c r="G11" s="166">
        <f>G12+G20</f>
        <v>3453518</v>
      </c>
      <c r="H11" s="166"/>
      <c r="I11" s="166">
        <f>G11</f>
        <v>3453518</v>
      </c>
      <c r="J11" s="166">
        <f t="shared" si="0"/>
        <v>-2878</v>
      </c>
      <c r="K11" s="166">
        <f>I11+J11</f>
        <v>3450640</v>
      </c>
    </row>
    <row r="12" spans="1:11" ht="27.75" customHeight="1" x14ac:dyDescent="0.2">
      <c r="A12" s="167" t="s">
        <v>227</v>
      </c>
      <c r="B12" s="167"/>
      <c r="C12" s="168" t="s">
        <v>219</v>
      </c>
      <c r="D12" s="169">
        <v>0</v>
      </c>
      <c r="E12" s="169">
        <v>0</v>
      </c>
      <c r="F12" s="169">
        <v>0</v>
      </c>
      <c r="G12" s="5">
        <f>'Отчет оПрибылиУбытках'!H28</f>
        <v>3089993</v>
      </c>
      <c r="H12" s="5"/>
      <c r="I12" s="169">
        <f>D12+E12+G12</f>
        <v>3089993</v>
      </c>
      <c r="J12" s="169">
        <v>-2878</v>
      </c>
      <c r="K12" s="170">
        <f>I12+J12</f>
        <v>3087115</v>
      </c>
    </row>
    <row r="13" spans="1:11" ht="35.25" customHeight="1" x14ac:dyDescent="0.2">
      <c r="A13" s="167" t="s">
        <v>240</v>
      </c>
      <c r="B13" s="167"/>
      <c r="C13" s="165" t="s">
        <v>220</v>
      </c>
      <c r="D13" s="169">
        <v>0</v>
      </c>
      <c r="E13" s="169">
        <v>0</v>
      </c>
      <c r="F13" s="169"/>
      <c r="G13" s="169"/>
      <c r="H13" s="169"/>
      <c r="I13" s="169"/>
      <c r="J13" s="169"/>
      <c r="K13" s="170">
        <f>I13+J13</f>
        <v>0</v>
      </c>
    </row>
    <row r="14" spans="1:11" ht="37.5" customHeight="1" x14ac:dyDescent="0.2">
      <c r="A14" s="164" t="s">
        <v>242</v>
      </c>
      <c r="B14" s="164"/>
      <c r="C14" s="165" t="s">
        <v>35</v>
      </c>
      <c r="D14" s="166">
        <f>D16+D17+D18+D19+D20+D21+D23</f>
        <v>0</v>
      </c>
      <c r="E14" s="166">
        <f t="shared" ref="E14" si="1">E16+E17+E18+E19+E20+E21+E23</f>
        <v>0</v>
      </c>
      <c r="F14" s="166"/>
      <c r="G14" s="166"/>
      <c r="H14" s="166"/>
      <c r="I14" s="166"/>
      <c r="J14" s="166"/>
      <c r="K14" s="166"/>
    </row>
    <row r="15" spans="1:11" x14ac:dyDescent="0.2">
      <c r="A15" s="167" t="s">
        <v>150</v>
      </c>
      <c r="B15" s="167"/>
      <c r="C15" s="168"/>
      <c r="D15" s="169">
        <v>0</v>
      </c>
      <c r="E15" s="169">
        <v>0</v>
      </c>
      <c r="F15" s="169">
        <v>0</v>
      </c>
      <c r="G15" s="169">
        <v>0</v>
      </c>
      <c r="H15" s="169"/>
      <c r="I15" s="169">
        <f t="shared" ref="I15:I23" si="2">SUM(D15:G15)</f>
        <v>0</v>
      </c>
      <c r="J15" s="169">
        <v>0</v>
      </c>
      <c r="K15" s="170">
        <v>0</v>
      </c>
    </row>
    <row r="16" spans="1:11" ht="12.75" customHeight="1" x14ac:dyDescent="0.2">
      <c r="A16" s="167" t="s">
        <v>230</v>
      </c>
      <c r="B16" s="167"/>
      <c r="C16" s="168" t="s">
        <v>221</v>
      </c>
      <c r="D16" s="169">
        <v>0</v>
      </c>
      <c r="E16" s="169">
        <v>0</v>
      </c>
      <c r="F16" s="169">
        <v>0</v>
      </c>
      <c r="G16" s="169">
        <v>0</v>
      </c>
      <c r="H16" s="169"/>
      <c r="I16" s="169">
        <f t="shared" si="2"/>
        <v>0</v>
      </c>
      <c r="J16" s="169">
        <v>0</v>
      </c>
      <c r="K16" s="170">
        <v>0</v>
      </c>
    </row>
    <row r="17" spans="1:11" x14ac:dyDescent="0.2">
      <c r="A17" s="167" t="s">
        <v>213</v>
      </c>
      <c r="B17" s="167"/>
      <c r="C17" s="168" t="s">
        <v>222</v>
      </c>
      <c r="D17" s="169"/>
      <c r="E17" s="169"/>
      <c r="F17" s="169"/>
      <c r="G17" s="169">
        <v>0</v>
      </c>
      <c r="H17" s="169"/>
      <c r="I17" s="169">
        <f t="shared" si="2"/>
        <v>0</v>
      </c>
      <c r="J17" s="169">
        <v>0</v>
      </c>
      <c r="K17" s="170">
        <f>I17+J17</f>
        <v>0</v>
      </c>
    </row>
    <row r="18" spans="1:11" ht="26.25" customHeight="1" x14ac:dyDescent="0.2">
      <c r="A18" s="167" t="s">
        <v>229</v>
      </c>
      <c r="B18" s="167"/>
      <c r="C18" s="171">
        <v>315</v>
      </c>
      <c r="D18" s="169">
        <v>0</v>
      </c>
      <c r="E18" s="169"/>
      <c r="F18" s="169">
        <v>0</v>
      </c>
      <c r="G18" s="169">
        <v>0</v>
      </c>
      <c r="H18" s="169"/>
      <c r="I18" s="169">
        <f t="shared" si="2"/>
        <v>0</v>
      </c>
      <c r="J18" s="169">
        <v>0</v>
      </c>
      <c r="K18" s="170">
        <f t="shared" ref="K18:K23" si="3">I18+J18</f>
        <v>0</v>
      </c>
    </row>
    <row r="19" spans="1:11" ht="28.5" customHeight="1" x14ac:dyDescent="0.2">
      <c r="A19" s="172" t="s">
        <v>215</v>
      </c>
      <c r="B19" s="173"/>
      <c r="C19" s="171">
        <v>316</v>
      </c>
      <c r="D19" s="169">
        <v>0</v>
      </c>
      <c r="E19" s="169">
        <v>0</v>
      </c>
      <c r="F19" s="169">
        <v>0</v>
      </c>
      <c r="G19" s="169"/>
      <c r="H19" s="169"/>
      <c r="I19" s="169">
        <f t="shared" si="2"/>
        <v>0</v>
      </c>
      <c r="J19" s="169"/>
      <c r="K19" s="170">
        <f t="shared" si="3"/>
        <v>0</v>
      </c>
    </row>
    <row r="20" spans="1:11" ht="27" customHeight="1" x14ac:dyDescent="0.2">
      <c r="A20" s="172" t="s">
        <v>216</v>
      </c>
      <c r="B20" s="173"/>
      <c r="C20" s="171">
        <v>317</v>
      </c>
      <c r="D20" s="169">
        <v>0</v>
      </c>
      <c r="E20" s="169">
        <v>0</v>
      </c>
      <c r="F20" s="169"/>
      <c r="G20" s="169">
        <v>363525</v>
      </c>
      <c r="H20" s="169"/>
      <c r="I20" s="169">
        <f t="shared" si="2"/>
        <v>363525</v>
      </c>
      <c r="J20" s="169"/>
      <c r="K20" s="170">
        <f t="shared" si="3"/>
        <v>363525</v>
      </c>
    </row>
    <row r="21" spans="1:11" ht="40.5" customHeight="1" x14ac:dyDescent="0.2">
      <c r="A21" s="167" t="s">
        <v>241</v>
      </c>
      <c r="B21" s="167"/>
      <c r="C21" s="171">
        <v>318</v>
      </c>
      <c r="D21" s="169">
        <v>0</v>
      </c>
      <c r="E21" s="169">
        <v>0</v>
      </c>
      <c r="F21" s="169"/>
      <c r="G21" s="169"/>
      <c r="H21" s="169"/>
      <c r="I21" s="169">
        <f t="shared" si="2"/>
        <v>0</v>
      </c>
      <c r="J21" s="169"/>
      <c r="K21" s="170">
        <f t="shared" si="3"/>
        <v>0</v>
      </c>
    </row>
    <row r="22" spans="1:11" ht="40.5" customHeight="1" x14ac:dyDescent="0.2">
      <c r="A22" s="164" t="s">
        <v>285</v>
      </c>
      <c r="B22" s="164"/>
      <c r="C22" s="171"/>
      <c r="D22" s="166">
        <f>D10+D11</f>
        <v>33499625</v>
      </c>
      <c r="E22" s="166">
        <f t="shared" ref="E22:K22" si="4">E10+E11</f>
        <v>-618111</v>
      </c>
      <c r="F22" s="166">
        <f t="shared" si="4"/>
        <v>-624475</v>
      </c>
      <c r="G22" s="166">
        <f t="shared" si="4"/>
        <v>-7553710</v>
      </c>
      <c r="H22" s="166">
        <f t="shared" si="4"/>
        <v>-3718096</v>
      </c>
      <c r="I22" s="166">
        <f t="shared" si="4"/>
        <v>20985233</v>
      </c>
      <c r="J22" s="166">
        <f t="shared" si="4"/>
        <v>-72685</v>
      </c>
      <c r="K22" s="166">
        <f t="shared" si="4"/>
        <v>20912548</v>
      </c>
    </row>
    <row r="23" spans="1:11" ht="23.25" customHeight="1" x14ac:dyDescent="0.2">
      <c r="A23" s="174"/>
      <c r="B23" s="175"/>
      <c r="C23" s="171"/>
      <c r="D23" s="169"/>
      <c r="E23" s="169"/>
      <c r="F23" s="169"/>
      <c r="G23" s="169"/>
      <c r="H23" s="169"/>
      <c r="I23" s="169">
        <f t="shared" si="2"/>
        <v>0</v>
      </c>
      <c r="J23" s="169"/>
      <c r="K23" s="170">
        <f t="shared" si="3"/>
        <v>0</v>
      </c>
    </row>
    <row r="24" spans="1:11" ht="28.5" customHeight="1" x14ac:dyDescent="0.2">
      <c r="A24" s="164" t="s">
        <v>254</v>
      </c>
      <c r="B24" s="164"/>
      <c r="C24" s="176"/>
      <c r="D24" s="177">
        <f>Бух.баланс!I75</f>
        <v>33499625</v>
      </c>
      <c r="E24" s="177">
        <f>Бух.баланс!I77</f>
        <v>-618111</v>
      </c>
      <c r="F24" s="177">
        <f>Бух.баланс!I78</f>
        <v>-489402</v>
      </c>
      <c r="G24" s="177">
        <f>Бух.баланс!I79</f>
        <v>-8722149</v>
      </c>
      <c r="H24" s="177">
        <f>Бух.баланс!I80+Бух.баланс!I76</f>
        <v>-3040973</v>
      </c>
      <c r="I24" s="177">
        <f>SUM(D24:H24)</f>
        <v>20628990</v>
      </c>
      <c r="J24" s="177">
        <f>Бух.баланс!I82</f>
        <v>-110404</v>
      </c>
      <c r="K24" s="177">
        <f>I24+J24</f>
        <v>20518586</v>
      </c>
    </row>
    <row r="25" spans="1:11" ht="27.75" customHeight="1" x14ac:dyDescent="0.2">
      <c r="A25" s="167" t="s">
        <v>211</v>
      </c>
      <c r="B25" s="167"/>
      <c r="C25" s="171">
        <v>401</v>
      </c>
      <c r="D25" s="169"/>
      <c r="E25" s="169"/>
      <c r="F25" s="169"/>
      <c r="G25" s="169"/>
      <c r="H25" s="178"/>
      <c r="I25" s="169">
        <f>D25+E25+G25</f>
        <v>0</v>
      </c>
      <c r="J25" s="169"/>
      <c r="K25" s="170"/>
    </row>
    <row r="26" spans="1:11" ht="28.5" customHeight="1" x14ac:dyDescent="0.2">
      <c r="A26" s="164" t="s">
        <v>234</v>
      </c>
      <c r="B26" s="164"/>
      <c r="C26" s="176">
        <v>500</v>
      </c>
      <c r="D26" s="166">
        <f>D24</f>
        <v>33499625</v>
      </c>
      <c r="E26" s="166">
        <f t="shared" ref="E26:K26" si="5">E24</f>
        <v>-618111</v>
      </c>
      <c r="F26" s="166">
        <f t="shared" si="5"/>
        <v>-489402</v>
      </c>
      <c r="G26" s="166">
        <f t="shared" si="5"/>
        <v>-8722149</v>
      </c>
      <c r="H26" s="177">
        <f t="shared" si="5"/>
        <v>-3040973</v>
      </c>
      <c r="I26" s="166">
        <f t="shared" si="5"/>
        <v>20628990</v>
      </c>
      <c r="J26" s="166">
        <f t="shared" si="5"/>
        <v>-110404</v>
      </c>
      <c r="K26" s="166">
        <f t="shared" si="5"/>
        <v>20518586</v>
      </c>
    </row>
    <row r="27" spans="1:11" ht="24.75" customHeight="1" x14ac:dyDescent="0.2">
      <c r="A27" s="164" t="s">
        <v>278</v>
      </c>
      <c r="B27" s="164"/>
      <c r="C27" s="176">
        <v>600</v>
      </c>
      <c r="D27" s="166">
        <f>D28+D29</f>
        <v>0</v>
      </c>
      <c r="E27" s="166">
        <f t="shared" ref="E27:H27" si="6">E28+E29</f>
        <v>0</v>
      </c>
      <c r="F27" s="166">
        <f t="shared" si="6"/>
        <v>0</v>
      </c>
      <c r="G27" s="166">
        <f t="shared" si="6"/>
        <v>-180414</v>
      </c>
      <c r="H27" s="177">
        <f t="shared" si="6"/>
        <v>0</v>
      </c>
      <c r="I27" s="166">
        <f>SUM(D27:H27)</f>
        <v>-180414</v>
      </c>
      <c r="J27" s="166">
        <f t="shared" ref="J27:K27" si="7">J28+J29</f>
        <v>-17348</v>
      </c>
      <c r="K27" s="166">
        <f t="shared" si="7"/>
        <v>-197762</v>
      </c>
    </row>
    <row r="28" spans="1:11" ht="23.25" customHeight="1" x14ac:dyDescent="0.2">
      <c r="A28" s="167" t="s">
        <v>228</v>
      </c>
      <c r="B28" s="167"/>
      <c r="C28" s="171">
        <v>610</v>
      </c>
      <c r="D28" s="169">
        <v>0</v>
      </c>
      <c r="E28" s="169">
        <v>0</v>
      </c>
      <c r="F28" s="169"/>
      <c r="G28" s="169">
        <f>'Отчет оПрибылиУбытках'!G28</f>
        <v>-180414</v>
      </c>
      <c r="H28" s="178"/>
      <c r="I28" s="169">
        <f>SUM(D28:H28)</f>
        <v>-180414</v>
      </c>
      <c r="J28" s="169">
        <f>'Отчет оПрибылиУбытках'!G29</f>
        <v>-17348</v>
      </c>
      <c r="K28" s="170">
        <f>SUM(I28:J28)</f>
        <v>-197762</v>
      </c>
    </row>
    <row r="29" spans="1:11" ht="36.75" customHeight="1" x14ac:dyDescent="0.2">
      <c r="A29" s="167" t="s">
        <v>217</v>
      </c>
      <c r="B29" s="167"/>
      <c r="C29" s="171">
        <v>620</v>
      </c>
      <c r="D29" s="169">
        <v>0</v>
      </c>
      <c r="E29" s="169">
        <v>0</v>
      </c>
      <c r="F29" s="166"/>
      <c r="G29" s="166"/>
      <c r="H29" s="177"/>
      <c r="I29" s="169">
        <f t="shared" ref="I29" si="8">SUM(D29:G29)</f>
        <v>0</v>
      </c>
      <c r="J29" s="166">
        <f>SUM(J31:J36)</f>
        <v>0</v>
      </c>
      <c r="K29" s="170">
        <f t="shared" ref="K29:K33" si="9">SUM(I29:J29)</f>
        <v>0</v>
      </c>
    </row>
    <row r="30" spans="1:11" ht="24.75" customHeight="1" x14ac:dyDescent="0.2">
      <c r="A30" s="164" t="s">
        <v>218</v>
      </c>
      <c r="B30" s="164"/>
      <c r="C30" s="176">
        <v>700</v>
      </c>
      <c r="D30" s="166">
        <f>D31+D32+D33+D34+D35+D36</f>
        <v>0</v>
      </c>
      <c r="E30" s="166">
        <f t="shared" ref="E30:H30" si="10">E31+E32+E33+E34+E35+E36</f>
        <v>0</v>
      </c>
      <c r="F30" s="166">
        <f t="shared" si="10"/>
        <v>-39274</v>
      </c>
      <c r="G30" s="166">
        <f t="shared" si="10"/>
        <v>-5006168</v>
      </c>
      <c r="H30" s="177">
        <f t="shared" si="10"/>
        <v>34852</v>
      </c>
      <c r="I30" s="166">
        <f>SUM(D30:H30)</f>
        <v>-5010590</v>
      </c>
      <c r="J30" s="166"/>
      <c r="K30" s="179">
        <f t="shared" si="9"/>
        <v>-5010590</v>
      </c>
    </row>
    <row r="31" spans="1:11" ht="17.25" customHeight="1" x14ac:dyDescent="0.2">
      <c r="A31" s="167" t="s">
        <v>213</v>
      </c>
      <c r="B31" s="167"/>
      <c r="C31" s="171">
        <v>711</v>
      </c>
      <c r="D31" s="169"/>
      <c r="E31" s="169"/>
      <c r="F31" s="169"/>
      <c r="G31" s="169">
        <v>0</v>
      </c>
      <c r="H31" s="178"/>
      <c r="I31" s="169">
        <f t="shared" ref="I31:I36" si="11">SUM(D31:H31)</f>
        <v>0</v>
      </c>
      <c r="J31" s="169">
        <v>0</v>
      </c>
      <c r="K31" s="170">
        <f t="shared" si="9"/>
        <v>0</v>
      </c>
    </row>
    <row r="32" spans="1:11" ht="25.5" customHeight="1" x14ac:dyDescent="0.2">
      <c r="A32" s="167" t="s">
        <v>229</v>
      </c>
      <c r="B32" s="167"/>
      <c r="C32" s="171">
        <v>712</v>
      </c>
      <c r="D32" s="169">
        <v>0</v>
      </c>
      <c r="E32" s="169"/>
      <c r="F32" s="169"/>
      <c r="G32" s="169"/>
      <c r="H32" s="178"/>
      <c r="I32" s="169">
        <f t="shared" si="11"/>
        <v>0</v>
      </c>
      <c r="J32" s="169">
        <v>0</v>
      </c>
      <c r="K32" s="170">
        <f t="shared" si="9"/>
        <v>0</v>
      </c>
    </row>
    <row r="33" spans="1:12" x14ac:dyDescent="0.2">
      <c r="A33" s="167" t="s">
        <v>214</v>
      </c>
      <c r="B33" s="167"/>
      <c r="C33" s="171">
        <v>715</v>
      </c>
      <c r="D33" s="169">
        <v>0</v>
      </c>
      <c r="E33" s="169">
        <v>0</v>
      </c>
      <c r="F33" s="169">
        <v>0</v>
      </c>
      <c r="G33" s="169"/>
      <c r="H33" s="178"/>
      <c r="I33" s="169">
        <f t="shared" si="11"/>
        <v>0</v>
      </c>
      <c r="J33" s="169">
        <v>0</v>
      </c>
      <c r="K33" s="170">
        <f t="shared" si="9"/>
        <v>0</v>
      </c>
    </row>
    <row r="34" spans="1:12" ht="24" customHeight="1" x14ac:dyDescent="0.2">
      <c r="A34" s="167" t="s">
        <v>215</v>
      </c>
      <c r="B34" s="167"/>
      <c r="C34" s="171">
        <v>716</v>
      </c>
      <c r="D34" s="169">
        <v>0</v>
      </c>
      <c r="E34" s="169">
        <v>0</v>
      </c>
      <c r="F34" s="169">
        <v>0</v>
      </c>
      <c r="G34" s="169">
        <v>-5006168</v>
      </c>
      <c r="H34" s="178"/>
      <c r="I34" s="169">
        <f t="shared" si="11"/>
        <v>-5006168</v>
      </c>
      <c r="J34" s="169">
        <v>0</v>
      </c>
      <c r="K34" s="170">
        <f t="shared" ref="K34:K35" si="12">I34</f>
        <v>-5006168</v>
      </c>
    </row>
    <row r="35" spans="1:12" ht="21.75" customHeight="1" x14ac:dyDescent="0.2">
      <c r="A35" s="167" t="s">
        <v>244</v>
      </c>
      <c r="B35" s="167"/>
      <c r="C35" s="171">
        <v>717</v>
      </c>
      <c r="D35" s="169">
        <v>0</v>
      </c>
      <c r="E35" s="169">
        <v>0</v>
      </c>
      <c r="F35" s="169"/>
      <c r="G35" s="169">
        <v>0</v>
      </c>
      <c r="H35" s="178">
        <v>34852</v>
      </c>
      <c r="I35" s="169">
        <f t="shared" si="11"/>
        <v>34852</v>
      </c>
      <c r="J35" s="169">
        <v>0</v>
      </c>
      <c r="K35" s="170">
        <f t="shared" si="12"/>
        <v>34852</v>
      </c>
    </row>
    <row r="36" spans="1:12" ht="35.25" customHeight="1" x14ac:dyDescent="0.2">
      <c r="A36" s="167" t="s">
        <v>253</v>
      </c>
      <c r="B36" s="167"/>
      <c r="C36" s="171">
        <v>718</v>
      </c>
      <c r="D36" s="169">
        <v>0</v>
      </c>
      <c r="E36" s="169">
        <v>0</v>
      </c>
      <c r="F36" s="169">
        <v>-39274</v>
      </c>
      <c r="G36" s="169"/>
      <c r="H36" s="178"/>
      <c r="I36" s="169">
        <f t="shared" si="11"/>
        <v>-39274</v>
      </c>
      <c r="J36" s="169"/>
      <c r="K36" s="170">
        <f>I36+J36</f>
        <v>-39274</v>
      </c>
    </row>
    <row r="37" spans="1:12" ht="39" customHeight="1" x14ac:dyDescent="0.2">
      <c r="A37" s="164" t="s">
        <v>286</v>
      </c>
      <c r="B37" s="164"/>
      <c r="C37" s="176">
        <v>800</v>
      </c>
      <c r="D37" s="180">
        <f>D26+D27+D30</f>
        <v>33499625</v>
      </c>
      <c r="E37" s="180">
        <f t="shared" ref="E37:G37" si="13">E26+E27+E30</f>
        <v>-618111</v>
      </c>
      <c r="F37" s="180">
        <f t="shared" si="13"/>
        <v>-528676</v>
      </c>
      <c r="G37" s="180">
        <f t="shared" si="13"/>
        <v>-13908731</v>
      </c>
      <c r="H37" s="177">
        <f t="shared" ref="H37" si="14">SUM(H26:H30)</f>
        <v>-3006121</v>
      </c>
      <c r="I37" s="180">
        <f>SUM(D37:H37)</f>
        <v>15437986</v>
      </c>
      <c r="J37" s="180">
        <f>J26+J27+SUM(J31:J36)</f>
        <v>-127752</v>
      </c>
      <c r="K37" s="166">
        <f>I37+J37</f>
        <v>15310234</v>
      </c>
      <c r="L37" s="181"/>
    </row>
    <row r="38" spans="1:12" ht="10.5" customHeight="1" x14ac:dyDescent="0.2">
      <c r="A38" s="182"/>
      <c r="B38" s="182"/>
      <c r="C38" s="183"/>
      <c r="D38" s="184"/>
      <c r="E38" s="184"/>
      <c r="F38" s="184"/>
      <c r="G38" s="184"/>
      <c r="H38" s="184"/>
      <c r="I38" s="184"/>
      <c r="J38" s="184"/>
      <c r="K38" s="184"/>
    </row>
    <row r="39" spans="1:12" ht="30" customHeight="1" x14ac:dyDescent="0.25">
      <c r="A39" s="185"/>
      <c r="B39" s="224" t="s">
        <v>51</v>
      </c>
      <c r="C39" s="224"/>
      <c r="D39" s="224"/>
      <c r="E39" s="225"/>
      <c r="F39" s="213" t="s">
        <v>279</v>
      </c>
      <c r="G39" s="226"/>
      <c r="H39" s="186"/>
      <c r="L39" s="181"/>
    </row>
    <row r="40" spans="1:12" ht="15" x14ac:dyDescent="0.25">
      <c r="B40" s="227"/>
      <c r="C40" s="227"/>
      <c r="D40" s="228"/>
      <c r="E40" s="229"/>
      <c r="F40" s="216"/>
      <c r="G40" s="229"/>
      <c r="H40" s="187"/>
    </row>
    <row r="41" spans="1:12" ht="15" x14ac:dyDescent="0.25">
      <c r="A41" s="185"/>
      <c r="B41" s="224" t="s">
        <v>52</v>
      </c>
      <c r="C41" s="224"/>
      <c r="D41" s="224"/>
      <c r="E41" s="225"/>
      <c r="F41" s="213" t="str">
        <f>Бух.баланс!F105</f>
        <v>Дуйсебаева Ж.А.</v>
      </c>
      <c r="G41" s="226"/>
      <c r="H41" s="186"/>
    </row>
    <row r="42" spans="1:12" ht="15" x14ac:dyDescent="0.25">
      <c r="B42" s="227"/>
      <c r="C42" s="227"/>
      <c r="D42" s="228"/>
      <c r="E42" s="228"/>
      <c r="F42" s="228"/>
      <c r="G42" s="228"/>
    </row>
    <row r="43" spans="1:12" ht="15" x14ac:dyDescent="0.25">
      <c r="B43" s="214" t="s">
        <v>53</v>
      </c>
      <c r="C43" s="227"/>
      <c r="D43" s="228"/>
      <c r="E43" s="228"/>
      <c r="F43" s="228"/>
      <c r="G43" s="228"/>
    </row>
    <row r="44" spans="1:12" ht="15" x14ac:dyDescent="0.25">
      <c r="B44" s="227"/>
      <c r="C44" s="227"/>
      <c r="D44" s="228"/>
      <c r="E44" s="228"/>
      <c r="F44" s="228"/>
      <c r="G44" s="228"/>
    </row>
    <row r="45" spans="1:12" ht="15" x14ac:dyDescent="0.25">
      <c r="B45" s="227"/>
      <c r="C45" s="227"/>
      <c r="D45" s="228"/>
      <c r="E45" s="228"/>
      <c r="F45" s="228"/>
      <c r="G45" s="228"/>
    </row>
    <row r="46" spans="1:12" ht="15" x14ac:dyDescent="0.25">
      <c r="B46" s="227"/>
      <c r="C46" s="227"/>
      <c r="D46" s="228"/>
      <c r="E46" s="228"/>
      <c r="F46" s="228"/>
      <c r="G46" s="228"/>
    </row>
  </sheetData>
  <mergeCells count="39">
    <mergeCell ref="D2:F2"/>
    <mergeCell ref="A20:B20"/>
    <mergeCell ref="A35:B35"/>
    <mergeCell ref="B41:D41"/>
    <mergeCell ref="B39:D39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  <mergeCell ref="A31:B31"/>
    <mergeCell ref="A32:B32"/>
    <mergeCell ref="A28:B28"/>
    <mergeCell ref="A34:B34"/>
    <mergeCell ref="I1:K1"/>
    <mergeCell ref="J6:J7"/>
    <mergeCell ref="K6:K7"/>
    <mergeCell ref="A6:B7"/>
    <mergeCell ref="C6:C7"/>
    <mergeCell ref="D6:I6"/>
    <mergeCell ref="A8:B8"/>
    <mergeCell ref="A9:B9"/>
    <mergeCell ref="A10:B10"/>
    <mergeCell ref="A24:B24"/>
    <mergeCell ref="A33:B33"/>
    <mergeCell ref="A11:B11"/>
    <mergeCell ref="A22:B22"/>
    <mergeCell ref="A12:B12"/>
    <mergeCell ref="A26:B26"/>
    <mergeCell ref="A27:B27"/>
    <mergeCell ref="A21:B21"/>
    <mergeCell ref="A25:B25"/>
    <mergeCell ref="A23:B23"/>
  </mergeCells>
  <phoneticPr fontId="2" type="noConversion"/>
  <pageMargins left="0.39370078740157483" right="0.19685039370078741" top="0.31496062992125984" bottom="0.15748031496062992" header="0.19685039370078741" footer="0.1968503937007874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Жанар А. Дуйсебаева</cp:lastModifiedBy>
  <cp:lastPrinted>2020-11-13T09:26:13Z</cp:lastPrinted>
  <dcterms:created xsi:type="dcterms:W3CDTF">2007-06-07T10:44:10Z</dcterms:created>
  <dcterms:modified xsi:type="dcterms:W3CDTF">2020-11-13T09:26:15Z</dcterms:modified>
</cp:coreProperties>
</file>