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0" yWindow="-195" windowWidth="12900" windowHeight="11310" tabRatio="710" activeTab="2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F59" i="5" l="1"/>
  <c r="G37" i="6" l="1"/>
  <c r="J22" i="7" l="1"/>
  <c r="H22" i="7"/>
  <c r="D22" i="7"/>
  <c r="H41" i="6" l="1"/>
  <c r="H36" i="6"/>
  <c r="H35" i="6"/>
  <c r="H12" i="6" l="1"/>
  <c r="H17" i="6" s="1"/>
  <c r="H23" i="6" s="1"/>
  <c r="H25" i="6" s="1"/>
  <c r="H27" i="6" s="1"/>
  <c r="H37" i="6" l="1"/>
  <c r="H33" i="6"/>
  <c r="I44" i="1"/>
  <c r="G12" i="6" l="1"/>
  <c r="G17" i="6" s="1"/>
  <c r="G17" i="5" l="1"/>
  <c r="H74" i="1" l="1"/>
  <c r="H76" i="1" s="1"/>
  <c r="I28" i="1"/>
  <c r="H28" i="1"/>
  <c r="E14" i="7" l="1"/>
  <c r="G14" i="7"/>
  <c r="I14" i="7"/>
  <c r="I11" i="7" s="1"/>
  <c r="D14" i="7"/>
  <c r="D11" i="7" s="1"/>
  <c r="H15" i="7"/>
  <c r="H16" i="7"/>
  <c r="H17" i="7"/>
  <c r="H18" i="7"/>
  <c r="H19" i="7"/>
  <c r="H20" i="7"/>
  <c r="F21" i="7"/>
  <c r="F14" i="7" l="1"/>
  <c r="F11" i="7" s="1"/>
  <c r="H21" i="7"/>
  <c r="H14" i="7" s="1"/>
  <c r="G36" i="6" l="1"/>
  <c r="G35" i="6"/>
  <c r="J20" i="7" l="1"/>
  <c r="F24" i="7" l="1"/>
  <c r="I28" i="7"/>
  <c r="G28" i="7"/>
  <c r="G30" i="6"/>
  <c r="H45" i="1"/>
  <c r="H57" i="1"/>
  <c r="H67" i="1"/>
  <c r="H79" i="1" l="1"/>
  <c r="G12" i="7"/>
  <c r="G62" i="5"/>
  <c r="G41" i="5"/>
  <c r="G23" i="6" l="1"/>
  <c r="G25" i="6" s="1"/>
  <c r="G27" i="6" l="1"/>
  <c r="G40" i="6" l="1"/>
  <c r="G33" i="6"/>
  <c r="H8" i="7" l="1"/>
  <c r="J8" i="7" s="1"/>
  <c r="E10" i="7" l="1"/>
  <c r="E22" i="7" s="1"/>
  <c r="F10" i="7"/>
  <c r="F22" i="7" s="1"/>
  <c r="G10" i="7"/>
  <c r="H10" i="7"/>
  <c r="I10" i="7"/>
  <c r="I22" i="7" s="1"/>
  <c r="J10" i="7"/>
  <c r="D10" i="7"/>
  <c r="I74" i="1" l="1"/>
  <c r="I76" i="1" s="1"/>
  <c r="I67" i="1"/>
  <c r="I57" i="1"/>
  <c r="I45" i="1"/>
  <c r="H46" i="1"/>
  <c r="I46" i="1" l="1"/>
  <c r="I79" i="1"/>
  <c r="H35" i="7" l="1"/>
  <c r="J35" i="7" s="1"/>
  <c r="I29" i="7" l="1"/>
  <c r="G24" i="7" l="1"/>
  <c r="G27" i="7" l="1"/>
  <c r="I27" i="7"/>
  <c r="G26" i="7"/>
  <c r="F26" i="7"/>
  <c r="I24" i="7"/>
  <c r="I26" i="7" s="1"/>
  <c r="E24" i="7"/>
  <c r="E26" i="7" s="1"/>
  <c r="G9" i="5" l="1"/>
  <c r="G56" i="5" l="1"/>
  <c r="F56" i="5"/>
  <c r="F62" i="5"/>
  <c r="G28" i="5"/>
  <c r="G69" i="5" l="1"/>
  <c r="G54" i="5"/>
  <c r="G26" i="5"/>
  <c r="G72" i="5" s="1"/>
  <c r="G74" i="5" s="1"/>
  <c r="F69" i="5"/>
  <c r="D24" i="7"/>
  <c r="H24" i="7" l="1"/>
  <c r="H26" i="7" s="1"/>
  <c r="D26" i="7"/>
  <c r="E30" i="7"/>
  <c r="D30" i="7"/>
  <c r="G11" i="7" l="1"/>
  <c r="G22" i="7" s="1"/>
  <c r="H13" i="7"/>
  <c r="H34" i="7"/>
  <c r="H33" i="7"/>
  <c r="H32" i="7"/>
  <c r="H31" i="7"/>
  <c r="F41" i="5" l="1"/>
  <c r="F27" i="7" l="1"/>
  <c r="F37" i="7" s="1"/>
  <c r="J21" i="7"/>
  <c r="I37" i="7" l="1"/>
  <c r="H28" i="7"/>
  <c r="H36" i="7"/>
  <c r="H29" i="7" s="1"/>
  <c r="J28" i="7" l="1"/>
  <c r="H27" i="7"/>
  <c r="J36" i="7"/>
  <c r="J17" i="7"/>
  <c r="H12" i="7"/>
  <c r="J24" i="7"/>
  <c r="J26" i="7" s="1"/>
  <c r="J12" i="7" l="1"/>
  <c r="D37" i="7" l="1"/>
  <c r="J18" i="7"/>
  <c r="J14" i="7" s="1"/>
  <c r="H25" i="7"/>
  <c r="J31" i="7"/>
  <c r="J32" i="7"/>
  <c r="J33" i="7"/>
  <c r="J34" i="7"/>
  <c r="J29" i="7" l="1"/>
  <c r="J27" i="7" s="1"/>
  <c r="J37" i="7" s="1"/>
  <c r="G37" i="7"/>
  <c r="E37" i="7"/>
  <c r="J13" i="7"/>
  <c r="H11" i="7"/>
  <c r="F28" i="5"/>
  <c r="F9" i="5"/>
  <c r="H37" i="7" l="1"/>
  <c r="J11" i="7"/>
  <c r="F54" i="5"/>
  <c r="F17" i="5" l="1"/>
  <c r="F26" i="5" s="1"/>
  <c r="F72" i="5" s="1"/>
  <c r="F74" i="5" s="1"/>
</calcChain>
</file>

<file path=xl/sharedStrings.xml><?xml version="1.0" encoding="utf-8"?>
<sst xmlns="http://schemas.openxmlformats.org/spreadsheetml/2006/main" count="366" uniqueCount="285">
  <si>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</si>
  <si>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</si>
  <si>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</si>
  <si>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</si>
  <si>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</si>
  <si>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</si>
  <si>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</si>
  <si>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</si>
  <si>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</si>
  <si>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</si>
  <si>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</si>
  <si>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</si>
  <si>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</si>
  <si>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</si>
  <si>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</si>
  <si>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</si>
  <si>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</si>
  <si>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</si>
  <si>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</si>
  <si>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</si>
  <si>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</si>
  <si>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</si>
  <si>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</si>
  <si>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</si>
  <si>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</si>
  <si>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</si>
  <si>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</si>
  <si>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</si>
  <si>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</si>
  <si>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</si>
  <si>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</si>
  <si>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</si>
  <si>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</si>
  <si>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</si>
  <si>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</si>
  <si>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</si>
  <si>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</si>
  <si>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</si>
  <si>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</si>
  <si>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</si>
  <si>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</si>
  <si>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</si>
  <si>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</si>
  <si>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</si>
  <si>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</si>
  <si>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</si>
  <si>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</si>
  <si>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</si>
  <si>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</si>
  <si>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</si>
  <si>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</si>
  <si>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</si>
  <si>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</si>
  <si>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</si>
  <si>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</si>
  <si>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</si>
  <si>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</si>
  <si>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</si>
  <si>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</si>
  <si>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</si>
  <si>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</si>
  <si>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</si>
  <si>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</si>
  <si>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</si>
  <si>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</si>
  <si>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</si>
  <si>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</si>
  <si>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</si>
  <si>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</si>
  <si>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</si>
  <si>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</si>
  <si>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</si>
  <si>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</si>
  <si>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</si>
  <si>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</si>
  <si>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</si>
  <si>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</si>
  <si>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</si>
  <si>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</si>
  <si>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</si>
  <si>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</si>
  <si>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</si>
  <si>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</si>
  <si>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</si>
  <si>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</si>
  <si>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</si>
  <si>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</si>
  <si>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</si>
  <si>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</si>
  <si>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</si>
  <si>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</si>
  <si>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</si>
  <si>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</si>
  <si>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</si>
  <si>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</si>
  <si>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</si>
  <si>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</si>
  <si>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</si>
  <si>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</si>
  <si>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</si>
  <si>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</si>
  <si>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</si>
  <si>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</si>
  <si>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</si>
  <si>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</si>
  <si>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</si>
  <si>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</si>
  <si>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</si>
  <si>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</si>
  <si>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</si>
  <si>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</si>
  <si>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</si>
  <si>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</si>
  <si>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</si>
  <si>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</si>
  <si>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</si>
  <si>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</si>
  <si>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</si>
  <si>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</si>
  <si>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</si>
  <si>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</si>
  <si>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</si>
  <si>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</si>
  <si>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</si>
  <si>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</si>
  <si>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</si>
  <si>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</si>
  <si>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</si>
  <si>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</si>
  <si>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</si>
  <si>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</si>
  <si>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</si>
  <si>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</si>
  <si>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</si>
  <si>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</si>
  <si>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</si>
  <si>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</si>
  <si>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</si>
  <si>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</si>
  <si>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</si>
  <si>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</si>
  <si>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</si>
  <si>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</si>
  <si>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</si>
  <si>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</si>
  <si>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</si>
  <si>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</si>
  <si>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</si>
  <si>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</si>
  <si>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</si>
  <si>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</si>
  <si>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</si>
  <si>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</si>
  <si>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</si>
  <si>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</si>
  <si>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</si>
  <si>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</si>
  <si>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</si>
  <si>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</si>
  <si>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</si>
  <si>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</si>
  <si>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</si>
  <si>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</si>
  <si>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</si>
  <si>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</si>
  <si>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</si>
  <si>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</si>
  <si>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</si>
  <si>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</si>
  <si>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</si>
  <si>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</si>
  <si>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</si>
  <si>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</si>
  <si>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</si>
  <si>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</si>
  <si>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</si>
  <si>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</si>
  <si>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</si>
  <si>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</si>
  <si>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</si>
  <si>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</si>
  <si>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</si>
  <si>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</si>
  <si>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</si>
  <si>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</si>
  <si>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</si>
  <si>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</si>
  <si>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</si>
  <si>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</si>
  <si>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</si>
  <si>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</si>
  <si>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</si>
  <si>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</si>
  <si>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</si>
  <si>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</si>
  <si>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</si>
  <si>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</si>
  <si>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</si>
  <si>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</si>
  <si>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</si>
  <si>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</si>
  <si>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</si>
  <si>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</si>
  <si>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</si>
  <si>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</si>
  <si>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</si>
  <si>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</si>
  <si>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</si>
  <si>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</si>
  <si>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</si>
  <si>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</si>
  <si>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</si>
  <si>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</si>
  <si>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</si>
  <si>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</si>
  <si>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</si>
  <si>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</si>
  <si>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</si>
  <si>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</si>
  <si>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</si>
  <si>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</si>
  <si>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</si>
  <si>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</si>
  <si>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</si>
  <si>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</si>
  <si>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</si>
  <si>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</si>
  <si>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</si>
  <si>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</si>
  <si>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</si>
  <si>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</si>
  <si>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</si>
  <si>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</si>
  <si>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</si>
  <si>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</si>
  <si>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</si>
  <si>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</si>
  <si>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</si>
  <si>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</si>
  <si>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</si>
  <si>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</si>
  <si>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</si>
  <si>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</si>
  <si>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</si>
  <si>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</si>
  <si>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</si>
  <si>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</si>
  <si>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</si>
  <si>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</si>
  <si>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</si>
  <si>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</si>
  <si>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</si>
  <si>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</si>
  <si>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</si>
  <si>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</si>
  <si>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</si>
  <si>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</si>
  <si>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</si>
  <si>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</si>
  <si>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>Курсовая разница по инвестициям в зарубежные организации</t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</si>
  <si>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</si>
  <si>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Операции с собственниками , (сумма с 310 по 318):</t>
  </si>
  <si>
    <t xml:space="preserve">отчетный период </t>
  </si>
  <si>
    <t xml:space="preserve">Прочие операции </t>
  </si>
  <si>
    <t>АО «Fincraft Resources».</t>
  </si>
  <si>
    <t xml:space="preserve">             крупного  бизнеса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</si>
  <si>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</t>
    </r>
  </si>
  <si>
    <t xml:space="preserve">Наименование организации              </t>
  </si>
  <si>
    <t>на 31.12.2018</t>
  </si>
  <si>
    <t xml:space="preserve"> за сопоставимый  период </t>
  </si>
  <si>
    <t>сопоставимый период</t>
  </si>
  <si>
    <t xml:space="preserve">             93 человека</t>
  </si>
  <si>
    <t>Баланс (стр. 100+101+200)</t>
  </si>
  <si>
    <t>по состоянию на 30 сентября 2019 года</t>
  </si>
  <si>
    <t>на 30.09.2019</t>
  </si>
  <si>
    <t>за  период с 01 января по  30 сентября 2019 года</t>
  </si>
  <si>
    <t>за  период с 01 января по 30 сентября  2019 года</t>
  </si>
  <si>
    <t xml:space="preserve"> Консолидированный  Отчет об изменениии в капитале за  период с 01 января  по  30 сентября  2019 года</t>
  </si>
  <si>
    <t>Сальдо на 30 сентября  2018 года</t>
  </si>
  <si>
    <t>Сальдо на 30 сентября 2019 года (строка 500 + строка 600 + строка 700)</t>
  </si>
  <si>
    <t xml:space="preserve">Идрисов Е.С. </t>
  </si>
  <si>
    <t>Идрисов Е.С.</t>
  </si>
  <si>
    <t>Алмабекова С.Н.</t>
  </si>
  <si>
    <t xml:space="preserve">Алмабекова С.Н. </t>
  </si>
  <si>
    <t xml:space="preserve"> A15E3H2, г. Алматы,  проспект Аль-Фараби, дом 77/2, квартира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</si>
</sst>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  <numFmt numFmtId="168" formatCode="#,##0.00&quot; &quot;[$руб.-419];[Red]&quot;-&quot;#,##0.00&quot; &quot;[$руб.-419]"/>
  </numFmts>
  <fonts count="17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sz val="9"/>
      <name val="Georgia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  <xf numFmtId="168" fontId="8" fillId="0" borderId="0"/>
    <xf numFmtId="0" fontId="16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4" fillId="0" borderId="0" xfId="1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/>
    </xf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167" fontId="2" fillId="0" borderId="0" xfId="0" applyNumberFormat="1" applyFont="1"/>
    <xf numFmtId="164" fontId="2" fillId="0" borderId="0" xfId="0" applyNumberFormat="1" applyFont="1"/>
    <xf numFmtId="3" fontId="3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2" fillId="0" borderId="2" xfId="0" applyFont="1" applyBorder="1"/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1" fillId="2" borderId="2" xfId="3" applyFont="1" applyFill="1" applyBorder="1" applyAlignment="1">
      <alignment vertical="center" wrapText="1"/>
    </xf>
    <xf numFmtId="49" fontId="12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wrapText="1"/>
    </xf>
    <xf numFmtId="49" fontId="12" fillId="0" borderId="2" xfId="3" applyNumberFormat="1" applyFont="1" applyBorder="1" applyAlignment="1">
      <alignment horizontal="center"/>
    </xf>
    <xf numFmtId="49" fontId="11" fillId="0" borderId="2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164" fontId="11" fillId="0" borderId="2" xfId="3" applyNumberFormat="1" applyFont="1" applyBorder="1" applyAlignment="1">
      <alignment horizontal="center"/>
    </xf>
    <xf numFmtId="166" fontId="11" fillId="0" borderId="2" xfId="3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164" fontId="3" fillId="0" borderId="2" xfId="1" applyNumberFormat="1" applyFont="1" applyFill="1" applyBorder="1" applyAlignment="1"/>
    <xf numFmtId="0" fontId="3" fillId="0" borderId="1" xfId="3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165" fontId="3" fillId="0" borderId="2" xfId="4" applyNumberFormat="1" applyFont="1" applyBorder="1" applyAlignment="1"/>
    <xf numFmtId="0" fontId="3" fillId="0" borderId="0" xfId="0" applyFont="1" applyBorder="1" applyAlignment="1"/>
    <xf numFmtId="3" fontId="3" fillId="0" borderId="1" xfId="0" applyNumberFormat="1" applyFont="1" applyBorder="1"/>
    <xf numFmtId="3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3" applyFont="1" applyAlignment="1">
      <alignment horizontal="left"/>
    </xf>
    <xf numFmtId="4" fontId="3" fillId="0" borderId="0" xfId="3" applyNumberFormat="1" applyFont="1" applyBorder="1" applyAlignment="1"/>
    <xf numFmtId="0" fontId="3" fillId="0" borderId="0" xfId="3" applyFont="1" applyAlignment="1"/>
    <xf numFmtId="4" fontId="3" fillId="0" borderId="0" xfId="3" applyNumberFormat="1" applyFont="1" applyBorder="1" applyAlignment="1">
      <alignment horizontal="center" vertical="top"/>
    </xf>
    <xf numFmtId="0" fontId="3" fillId="0" borderId="1" xfId="3" applyFont="1" applyBorder="1" applyAlignment="1"/>
    <xf numFmtId="0" fontId="14" fillId="0" borderId="4" xfId="3" applyFont="1" applyBorder="1" applyAlignment="1"/>
    <xf numFmtId="0" fontId="2" fillId="0" borderId="0" xfId="1" applyFont="1" applyAlignment="1">
      <alignment vertical="center"/>
    </xf>
    <xf numFmtId="3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4" applyFont="1" applyFill="1" applyBorder="1" applyAlignment="1">
      <alignment horizontal="center" vertic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/>
    </xf>
    <xf numFmtId="167" fontId="2" fillId="0" borderId="2" xfId="4" applyNumberFormat="1" applyFont="1" applyFill="1" applyBorder="1" applyAlignment="1"/>
    <xf numFmtId="3" fontId="3" fillId="0" borderId="1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1" applyFont="1" applyAlignment="1"/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 vertical="top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 applyAlignment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2" fillId="0" borderId="2" xfId="3" applyFont="1" applyBorder="1" applyAlignment="1">
      <alignment horizontal="left" wrapText="1"/>
    </xf>
    <xf numFmtId="0" fontId="11" fillId="0" borderId="2" xfId="3" applyFont="1" applyBorder="1" applyAlignment="1">
      <alignment horizontal="left" wrapText="1"/>
    </xf>
    <xf numFmtId="0" fontId="12" fillId="0" borderId="2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3" fillId="0" borderId="1" xfId="3" applyFont="1" applyBorder="1" applyAlignment="1"/>
    <xf numFmtId="0" fontId="11" fillId="0" borderId="2" xfId="3" applyFont="1" applyBorder="1" applyAlignment="1">
      <alignment wrapText="1"/>
    </xf>
    <xf numFmtId="0" fontId="3" fillId="0" borderId="0" xfId="3" applyFont="1" applyAlignment="1">
      <alignment horizontal="center"/>
    </xf>
    <xf numFmtId="0" fontId="2" fillId="0" borderId="0" xfId="3" applyFont="1" applyFill="1" applyAlignment="1"/>
    <xf numFmtId="0" fontId="11" fillId="0" borderId="2" xfId="3" applyFont="1" applyBorder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wrapText="1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left"/>
    </xf>
    <xf numFmtId="0" fontId="11" fillId="0" borderId="2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1" xfId="1" applyFont="1" applyBorder="1" applyAlignment="1"/>
    <xf numFmtId="0" fontId="3" fillId="0" borderId="2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</cellXfs>
  <cellStyles count="7">
    <cellStyle name="Normal 57" xfId="5"/>
    <cellStyle name="Обычный" xfId="0" builtinId="0"/>
    <cellStyle name="Обычный 2" xfId="6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Z91"/>
  <sheetViews>
    <sheetView topLeftCell="A34" zoomScale="80" zoomScaleNormal="80" workbookViewId="0">
      <selection activeCell="H67" sqref="H67"/>
    </sheetView>
  </sheetViews>
  <sheetFormatPr defaultColWidth="8.85546875" defaultRowHeight="12.75" x14ac:dyDescent="0.2"/>
  <cols>
    <col min="1" max="1" width="8.85546875" style="15"/>
    <col min="2" max="2" width="3.5703125" style="1" customWidth="1"/>
    <col min="3" max="3" width="8.85546875" style="1" customWidth="1"/>
    <col min="4" max="4" width="6" style="1" customWidth="1"/>
    <col min="5" max="5" width="17.5703125" style="1" customWidth="1"/>
    <col min="6" max="6" width="16" style="1" customWidth="1"/>
    <col min="7" max="7" width="9.7109375" style="1" customWidth="1"/>
    <col min="8" max="8" width="19.42578125" style="10" customWidth="1"/>
    <col min="9" max="9" width="23.7109375" style="10" customWidth="1"/>
    <col min="10" max="10" width="17.5703125" style="1" customWidth="1"/>
    <col min="11" max="234" width="8.85546875" style="1" customWidth="1"/>
    <col min="235" max="16384" width="8.85546875" style="15"/>
  </cols>
  <sheetData>
    <row r="1" spans="2:234" x14ac:dyDescent="0.2">
      <c r="C1" s="57"/>
      <c r="G1" s="169"/>
      <c r="H1" s="169"/>
      <c r="I1" s="169"/>
    </row>
    <row r="2" spans="2:234" s="2" customFormat="1" ht="12.75" customHeight="1" x14ac:dyDescent="0.2">
      <c r="D2" s="16"/>
      <c r="E2" s="16"/>
      <c r="F2" s="16"/>
      <c r="G2" s="16"/>
      <c r="H2" s="8"/>
      <c r="I2" s="17"/>
    </row>
    <row r="3" spans="2:234" ht="12.75" customHeight="1" x14ac:dyDescent="0.2">
      <c r="B3" s="170" t="s">
        <v>131</v>
      </c>
      <c r="C3" s="170"/>
      <c r="D3" s="170"/>
      <c r="E3" s="170"/>
      <c r="F3" s="177" t="s">
        <v>264</v>
      </c>
      <c r="G3" s="177"/>
      <c r="H3" s="177"/>
      <c r="I3" s="52"/>
    </row>
    <row r="4" spans="2:234" ht="12.75" customHeight="1" x14ac:dyDescent="0.2">
      <c r="B4" s="170" t="s">
        <v>132</v>
      </c>
      <c r="C4" s="170"/>
      <c r="D4" s="170"/>
      <c r="E4" s="170"/>
      <c r="F4" s="178"/>
      <c r="G4" s="178"/>
      <c r="H4" s="178"/>
      <c r="I4" s="52"/>
    </row>
    <row r="5" spans="2:234" ht="12.75" customHeight="1" x14ac:dyDescent="0.2">
      <c r="B5" s="170" t="s">
        <v>1</v>
      </c>
      <c r="C5" s="170"/>
      <c r="D5" s="170"/>
      <c r="E5" s="170"/>
      <c r="F5" s="176" t="s">
        <v>257</v>
      </c>
      <c r="G5" s="176"/>
      <c r="H5" s="176"/>
      <c r="I5" s="55"/>
    </row>
    <row r="6" spans="2:234" ht="12.75" customHeight="1" x14ac:dyDescent="0.2">
      <c r="B6" s="174" t="s">
        <v>2</v>
      </c>
      <c r="C6" s="174"/>
      <c r="D6" s="174"/>
      <c r="E6" s="174"/>
      <c r="F6" s="161" t="s">
        <v>258</v>
      </c>
      <c r="G6" s="161"/>
      <c r="H6" s="161"/>
      <c r="I6" s="23"/>
    </row>
    <row r="7" spans="2:234" ht="13.5" customHeight="1" x14ac:dyDescent="0.2">
      <c r="B7" s="55" t="s">
        <v>260</v>
      </c>
      <c r="C7" s="55"/>
      <c r="D7" s="55"/>
      <c r="E7" s="55"/>
      <c r="F7" s="55"/>
      <c r="G7" s="52"/>
      <c r="H7" s="52"/>
      <c r="I7" s="52"/>
    </row>
    <row r="8" spans="2:234" ht="12.75" customHeight="1" x14ac:dyDescent="0.2">
      <c r="B8" s="55" t="s">
        <v>92</v>
      </c>
      <c r="C8" s="55"/>
      <c r="D8" s="55"/>
      <c r="E8" s="55"/>
      <c r="F8" s="179" t="s">
        <v>271</v>
      </c>
      <c r="G8" s="179"/>
      <c r="H8" s="179"/>
      <c r="I8" s="55"/>
    </row>
    <row r="9" spans="2:234" ht="12.75" customHeight="1" x14ac:dyDescent="0.2">
      <c r="B9" s="174" t="s">
        <v>133</v>
      </c>
      <c r="C9" s="174"/>
      <c r="D9" s="174"/>
      <c r="E9" s="174"/>
      <c r="F9" s="176" t="s">
        <v>265</v>
      </c>
      <c r="G9" s="176"/>
      <c r="H9" s="176"/>
      <c r="I9" s="23"/>
    </row>
    <row r="10" spans="2:234" ht="12.75" customHeight="1" x14ac:dyDescent="0.2">
      <c r="B10" s="58"/>
      <c r="C10" s="58"/>
      <c r="D10" s="58"/>
      <c r="E10" s="58"/>
      <c r="F10" s="91"/>
      <c r="G10" s="92"/>
      <c r="H10" s="91"/>
      <c r="I10" s="23"/>
    </row>
    <row r="11" spans="2:234" ht="12.75" customHeight="1" x14ac:dyDescent="0.2">
      <c r="B11" s="174" t="s">
        <v>134</v>
      </c>
      <c r="C11" s="174"/>
      <c r="D11" s="174"/>
      <c r="E11" s="174"/>
      <c r="F11" s="135" t="s">
        <v>284</v>
      </c>
      <c r="G11" s="135"/>
      <c r="H11" s="135"/>
      <c r="I11" s="23"/>
    </row>
    <row r="12" spans="2:234" ht="12.75" customHeight="1" x14ac:dyDescent="0.2">
      <c r="B12" s="58"/>
      <c r="C12" s="58"/>
      <c r="D12" s="58"/>
      <c r="E12" s="58"/>
      <c r="F12" s="23"/>
      <c r="G12" s="23"/>
      <c r="H12" s="23"/>
      <c r="I12" s="23"/>
    </row>
    <row r="13" spans="2:234" ht="12.75" customHeight="1" x14ac:dyDescent="0.25">
      <c r="B13" s="37"/>
      <c r="C13" s="54" t="s">
        <v>251</v>
      </c>
      <c r="D13" s="54"/>
      <c r="E13" s="54"/>
      <c r="F13" s="54"/>
      <c r="G13" s="54"/>
      <c r="H13" s="54"/>
      <c r="I13" s="38"/>
    </row>
    <row r="14" spans="2:234" ht="12.75" customHeight="1" x14ac:dyDescent="0.25">
      <c r="B14" s="37"/>
      <c r="C14" s="56"/>
      <c r="D14" s="173" t="s">
        <v>273</v>
      </c>
      <c r="E14" s="173"/>
      <c r="F14" s="173"/>
      <c r="G14" s="173"/>
      <c r="H14" s="53"/>
      <c r="I14" s="54"/>
    </row>
    <row r="15" spans="2:234" ht="18.75" customHeight="1" x14ac:dyDescent="0.2">
      <c r="B15" s="39"/>
      <c r="C15" s="39"/>
      <c r="D15" s="171"/>
      <c r="E15" s="171"/>
      <c r="F15" s="171"/>
      <c r="G15" s="171"/>
      <c r="H15" s="171"/>
      <c r="I15" s="40" t="s">
        <v>89</v>
      </c>
    </row>
    <row r="16" spans="2:234" s="22" customFormat="1" ht="41.25" customHeight="1" x14ac:dyDescent="0.2">
      <c r="B16" s="172" t="s">
        <v>3</v>
      </c>
      <c r="C16" s="172"/>
      <c r="D16" s="172"/>
      <c r="E16" s="172"/>
      <c r="F16" s="172"/>
      <c r="G16" s="115" t="s">
        <v>4</v>
      </c>
      <c r="H16" s="116" t="s">
        <v>274</v>
      </c>
      <c r="I16" s="116" t="s">
        <v>268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</row>
    <row r="17" spans="2:10" ht="12.75" customHeight="1" x14ac:dyDescent="0.2">
      <c r="B17" s="166" t="s">
        <v>93</v>
      </c>
      <c r="C17" s="166"/>
      <c r="D17" s="166"/>
      <c r="E17" s="166"/>
      <c r="F17" s="166"/>
      <c r="G17" s="114"/>
      <c r="H17" s="96"/>
      <c r="I17" s="96"/>
    </row>
    <row r="18" spans="2:10" ht="12.75" customHeight="1" x14ac:dyDescent="0.2">
      <c r="B18" s="159" t="s">
        <v>94</v>
      </c>
      <c r="C18" s="159"/>
      <c r="D18" s="159"/>
      <c r="E18" s="159"/>
      <c r="F18" s="159"/>
      <c r="G18" s="18" t="s">
        <v>5</v>
      </c>
      <c r="H18" s="73">
        <v>200016</v>
      </c>
      <c r="I18" s="73">
        <v>30770</v>
      </c>
    </row>
    <row r="19" spans="2:10" ht="12.75" customHeight="1" x14ac:dyDescent="0.2">
      <c r="B19" s="159" t="s">
        <v>95</v>
      </c>
      <c r="C19" s="159"/>
      <c r="D19" s="159"/>
      <c r="E19" s="159"/>
      <c r="F19" s="159"/>
      <c r="G19" s="18" t="s">
        <v>6</v>
      </c>
      <c r="H19" s="73"/>
      <c r="I19" s="73"/>
    </row>
    <row r="20" spans="2:10" ht="12.75" customHeight="1" x14ac:dyDescent="0.2">
      <c r="B20" s="159" t="s">
        <v>96</v>
      </c>
      <c r="C20" s="159"/>
      <c r="D20" s="159"/>
      <c r="E20" s="159"/>
      <c r="F20" s="159"/>
      <c r="G20" s="18" t="s">
        <v>7</v>
      </c>
      <c r="H20" s="73"/>
      <c r="I20" s="73"/>
    </row>
    <row r="21" spans="2:10" ht="24" customHeight="1" x14ac:dyDescent="0.2">
      <c r="B21" s="175" t="s">
        <v>97</v>
      </c>
      <c r="C21" s="175"/>
      <c r="D21" s="175"/>
      <c r="E21" s="175"/>
      <c r="F21" s="175"/>
      <c r="G21" s="18" t="s">
        <v>9</v>
      </c>
      <c r="H21" s="73"/>
      <c r="I21" s="73"/>
    </row>
    <row r="22" spans="2:10" x14ac:dyDescent="0.2">
      <c r="B22" s="159" t="s">
        <v>98</v>
      </c>
      <c r="C22" s="159"/>
      <c r="D22" s="159"/>
      <c r="E22" s="159"/>
      <c r="F22" s="159"/>
      <c r="G22" s="18" t="s">
        <v>10</v>
      </c>
      <c r="H22" s="73"/>
      <c r="I22" s="73"/>
    </row>
    <row r="23" spans="2:10" ht="12.75" customHeight="1" x14ac:dyDescent="0.2">
      <c r="B23" s="159" t="s">
        <v>99</v>
      </c>
      <c r="C23" s="159"/>
      <c r="D23" s="159"/>
      <c r="E23" s="159"/>
      <c r="F23" s="159"/>
      <c r="G23" s="18" t="s">
        <v>11</v>
      </c>
      <c r="H23" s="82">
        <v>12830431</v>
      </c>
      <c r="I23" s="73">
        <v>14089688</v>
      </c>
    </row>
    <row r="24" spans="2:10" ht="12.75" customHeight="1" x14ac:dyDescent="0.2">
      <c r="B24" s="159" t="s">
        <v>100</v>
      </c>
      <c r="C24" s="159"/>
      <c r="D24" s="159"/>
      <c r="E24" s="159"/>
      <c r="F24" s="159"/>
      <c r="G24" s="18" t="s">
        <v>13</v>
      </c>
      <c r="H24" s="73">
        <v>70314</v>
      </c>
      <c r="I24" s="73">
        <v>68004</v>
      </c>
    </row>
    <row r="25" spans="2:10" ht="12.75" customHeight="1" x14ac:dyDescent="0.2">
      <c r="B25" s="159" t="s">
        <v>101</v>
      </c>
      <c r="C25" s="159"/>
      <c r="D25" s="159"/>
      <c r="E25" s="159"/>
      <c r="F25" s="159"/>
      <c r="G25" s="51" t="s">
        <v>102</v>
      </c>
      <c r="H25" s="73"/>
      <c r="I25" s="73"/>
    </row>
    <row r="26" spans="2:10" ht="12.75" customHeight="1" x14ac:dyDescent="0.2">
      <c r="B26" s="159" t="s">
        <v>8</v>
      </c>
      <c r="C26" s="159"/>
      <c r="D26" s="159"/>
      <c r="E26" s="159"/>
      <c r="F26" s="159"/>
      <c r="G26" s="51" t="s">
        <v>103</v>
      </c>
      <c r="H26" s="73">
        <v>316539</v>
      </c>
      <c r="I26" s="73">
        <v>14445</v>
      </c>
    </row>
    <row r="27" spans="2:10" ht="16.5" customHeight="1" x14ac:dyDescent="0.2">
      <c r="B27" s="159" t="s">
        <v>12</v>
      </c>
      <c r="C27" s="159"/>
      <c r="D27" s="159"/>
      <c r="E27" s="159"/>
      <c r="F27" s="159"/>
      <c r="G27" s="51" t="s">
        <v>104</v>
      </c>
      <c r="H27" s="73">
        <v>715879</v>
      </c>
      <c r="I27" s="73">
        <v>156821</v>
      </c>
    </row>
    <row r="28" spans="2:10" ht="18.75" customHeight="1" x14ac:dyDescent="0.2">
      <c r="B28" s="166" t="s">
        <v>105</v>
      </c>
      <c r="C28" s="166"/>
      <c r="D28" s="166"/>
      <c r="E28" s="166"/>
      <c r="F28" s="166"/>
      <c r="G28" s="19" t="s">
        <v>14</v>
      </c>
      <c r="H28" s="74">
        <f>SUM(H18:H27)</f>
        <v>14133179</v>
      </c>
      <c r="I28" s="74">
        <f>SUM(I18:I27)</f>
        <v>14359728</v>
      </c>
      <c r="J28" s="94"/>
    </row>
    <row r="29" spans="2:10" ht="12.75" customHeight="1" x14ac:dyDescent="0.2">
      <c r="B29" s="166" t="s">
        <v>106</v>
      </c>
      <c r="C29" s="166"/>
      <c r="D29" s="166"/>
      <c r="E29" s="166"/>
      <c r="F29" s="166"/>
      <c r="G29" s="19">
        <v>101</v>
      </c>
      <c r="H29" s="74"/>
      <c r="I29" s="74">
        <v>345852</v>
      </c>
    </row>
    <row r="30" spans="2:10" ht="12.75" customHeight="1" x14ac:dyDescent="0.2">
      <c r="B30" s="166" t="s">
        <v>15</v>
      </c>
      <c r="C30" s="166"/>
      <c r="D30" s="166"/>
      <c r="E30" s="166"/>
      <c r="F30" s="166"/>
      <c r="G30" s="114"/>
      <c r="H30" s="75"/>
      <c r="I30" s="75"/>
    </row>
    <row r="31" spans="2:10" ht="12.75" customHeight="1" x14ac:dyDescent="0.2">
      <c r="B31" s="159" t="s">
        <v>95</v>
      </c>
      <c r="C31" s="159"/>
      <c r="D31" s="159"/>
      <c r="E31" s="159"/>
      <c r="F31" s="159"/>
      <c r="G31" s="18">
        <v>110</v>
      </c>
      <c r="H31" s="73">
        <v>0</v>
      </c>
      <c r="I31" s="73"/>
    </row>
    <row r="32" spans="2:10" ht="12.75" customHeight="1" x14ac:dyDescent="0.2">
      <c r="B32" s="159" t="s">
        <v>96</v>
      </c>
      <c r="C32" s="159"/>
      <c r="D32" s="159"/>
      <c r="E32" s="159"/>
      <c r="F32" s="159"/>
      <c r="G32" s="18">
        <v>111</v>
      </c>
      <c r="H32" s="73">
        <v>0</v>
      </c>
      <c r="I32" s="73"/>
    </row>
    <row r="33" spans="1:9" ht="24.75" customHeight="1" x14ac:dyDescent="0.2">
      <c r="B33" s="175" t="s">
        <v>97</v>
      </c>
      <c r="C33" s="175"/>
      <c r="D33" s="175"/>
      <c r="E33" s="175"/>
      <c r="F33" s="175"/>
      <c r="G33" s="18">
        <v>112</v>
      </c>
      <c r="H33" s="73">
        <v>0</v>
      </c>
      <c r="I33" s="73"/>
    </row>
    <row r="34" spans="1:9" ht="12.75" customHeight="1" x14ac:dyDescent="0.2">
      <c r="B34" s="159" t="s">
        <v>98</v>
      </c>
      <c r="C34" s="159"/>
      <c r="D34" s="159"/>
      <c r="E34" s="159"/>
      <c r="F34" s="159"/>
      <c r="G34" s="18">
        <v>113</v>
      </c>
      <c r="H34" s="73">
        <v>0</v>
      </c>
      <c r="I34" s="73"/>
    </row>
    <row r="35" spans="1:9" ht="12.75" customHeight="1" x14ac:dyDescent="0.2">
      <c r="B35" s="159" t="s">
        <v>107</v>
      </c>
      <c r="C35" s="159"/>
      <c r="D35" s="159"/>
      <c r="E35" s="159"/>
      <c r="F35" s="159"/>
      <c r="G35" s="18">
        <v>114</v>
      </c>
      <c r="H35" s="73">
        <v>0</v>
      </c>
      <c r="I35" s="73"/>
    </row>
    <row r="36" spans="1:9" ht="12.75" customHeight="1" x14ac:dyDescent="0.2">
      <c r="B36" s="159" t="s">
        <v>108</v>
      </c>
      <c r="C36" s="159"/>
      <c r="D36" s="159"/>
      <c r="E36" s="159"/>
      <c r="F36" s="159"/>
      <c r="G36" s="18">
        <v>115</v>
      </c>
      <c r="H36" s="73">
        <v>7783838</v>
      </c>
      <c r="I36" s="73">
        <v>4161576</v>
      </c>
    </row>
    <row r="37" spans="1:9" ht="12.75" customHeight="1" x14ac:dyDescent="0.2">
      <c r="B37" s="159" t="s">
        <v>18</v>
      </c>
      <c r="C37" s="159"/>
      <c r="D37" s="159"/>
      <c r="E37" s="159"/>
      <c r="F37" s="159"/>
      <c r="G37" s="18">
        <v>116</v>
      </c>
      <c r="H37" s="82"/>
      <c r="I37" s="82">
        <v>29</v>
      </c>
    </row>
    <row r="38" spans="1:9" x14ac:dyDescent="0.2">
      <c r="B38" s="159" t="s">
        <v>109</v>
      </c>
      <c r="C38" s="159"/>
      <c r="D38" s="159"/>
      <c r="E38" s="159"/>
      <c r="F38" s="159"/>
      <c r="G38" s="18">
        <v>117</v>
      </c>
      <c r="H38" s="82"/>
      <c r="I38" s="82"/>
    </row>
    <row r="39" spans="1:9" ht="12.75" customHeight="1" x14ac:dyDescent="0.2">
      <c r="B39" s="159" t="s">
        <v>21</v>
      </c>
      <c r="C39" s="159"/>
      <c r="D39" s="159"/>
      <c r="E39" s="159"/>
      <c r="F39" s="159"/>
      <c r="G39" s="18">
        <v>118</v>
      </c>
      <c r="H39" s="82">
        <v>1485951</v>
      </c>
      <c r="I39" s="82">
        <v>35966</v>
      </c>
    </row>
    <row r="40" spans="1:9" s="1" customFormat="1" ht="12.75" customHeight="1" x14ac:dyDescent="0.2">
      <c r="A40" s="150"/>
      <c r="B40" s="159" t="s">
        <v>23</v>
      </c>
      <c r="C40" s="159"/>
      <c r="D40" s="159"/>
      <c r="E40" s="159"/>
      <c r="F40" s="159"/>
      <c r="G40" s="18">
        <v>119</v>
      </c>
      <c r="H40" s="73"/>
      <c r="I40" s="73"/>
    </row>
    <row r="41" spans="1:9" s="1" customFormat="1" ht="12.75" customHeight="1" x14ac:dyDescent="0.2">
      <c r="A41" s="150"/>
      <c r="B41" s="159" t="s">
        <v>25</v>
      </c>
      <c r="C41" s="159"/>
      <c r="D41" s="159"/>
      <c r="E41" s="159"/>
      <c r="F41" s="159"/>
      <c r="G41" s="18">
        <v>120</v>
      </c>
      <c r="H41" s="73">
        <v>423201</v>
      </c>
      <c r="I41" s="73"/>
    </row>
    <row r="42" spans="1:9" s="1" customFormat="1" ht="12.75" customHeight="1" x14ac:dyDescent="0.2">
      <c r="A42" s="150"/>
      <c r="B42" s="159" t="s">
        <v>27</v>
      </c>
      <c r="C42" s="159"/>
      <c r="D42" s="159"/>
      <c r="E42" s="159"/>
      <c r="F42" s="159"/>
      <c r="G42" s="18">
        <v>121</v>
      </c>
      <c r="H42" s="82">
        <v>1707154</v>
      </c>
      <c r="I42" s="82">
        <v>84</v>
      </c>
    </row>
    <row r="43" spans="1:9" s="1" customFormat="1" ht="12.75" customHeight="1" x14ac:dyDescent="0.2">
      <c r="A43" s="150"/>
      <c r="B43" s="159" t="s">
        <v>29</v>
      </c>
      <c r="C43" s="159"/>
      <c r="D43" s="159"/>
      <c r="E43" s="159"/>
      <c r="F43" s="159"/>
      <c r="G43" s="18">
        <v>122</v>
      </c>
      <c r="H43" s="82">
        <v>182299</v>
      </c>
      <c r="I43" s="82">
        <v>182298</v>
      </c>
    </row>
    <row r="44" spans="1:9" s="1" customFormat="1" ht="12.75" customHeight="1" x14ac:dyDescent="0.2">
      <c r="A44" s="150"/>
      <c r="B44" s="159" t="s">
        <v>30</v>
      </c>
      <c r="C44" s="159"/>
      <c r="D44" s="159"/>
      <c r="E44" s="159"/>
      <c r="F44" s="159"/>
      <c r="G44" s="18">
        <v>123</v>
      </c>
      <c r="H44" s="73">
        <v>28945649</v>
      </c>
      <c r="I44" s="73">
        <f>30433116-29</f>
        <v>30433087</v>
      </c>
    </row>
    <row r="45" spans="1:9" s="1" customFormat="1" ht="12.75" customHeight="1" x14ac:dyDescent="0.2">
      <c r="A45" s="150"/>
      <c r="B45" s="166" t="s">
        <v>110</v>
      </c>
      <c r="C45" s="166"/>
      <c r="D45" s="166"/>
      <c r="E45" s="166"/>
      <c r="F45" s="166"/>
      <c r="G45" s="19" t="s">
        <v>31</v>
      </c>
      <c r="H45" s="74">
        <f>SUM(H31:H44)</f>
        <v>40528092</v>
      </c>
      <c r="I45" s="74">
        <f>SUM(I31:I44)</f>
        <v>34813040</v>
      </c>
    </row>
    <row r="46" spans="1:9" s="1" customFormat="1" ht="24.75" customHeight="1" x14ac:dyDescent="0.2">
      <c r="A46" s="150"/>
      <c r="B46" s="164" t="s">
        <v>272</v>
      </c>
      <c r="C46" s="164"/>
      <c r="D46" s="164"/>
      <c r="E46" s="164"/>
      <c r="F46" s="164"/>
      <c r="G46" s="117"/>
      <c r="H46" s="106">
        <f>H28+H29+H45</f>
        <v>54661271</v>
      </c>
      <c r="I46" s="106">
        <f>I28+I29+I45</f>
        <v>49518620</v>
      </c>
    </row>
    <row r="47" spans="1:9" s="1" customFormat="1" ht="27" customHeight="1" x14ac:dyDescent="0.2">
      <c r="A47" s="150"/>
      <c r="B47" s="172" t="s">
        <v>90</v>
      </c>
      <c r="C47" s="172"/>
      <c r="D47" s="172"/>
      <c r="E47" s="172"/>
      <c r="F47" s="172"/>
      <c r="G47" s="118" t="s">
        <v>91</v>
      </c>
      <c r="H47" s="116" t="s">
        <v>274</v>
      </c>
      <c r="I47" s="116" t="s">
        <v>268</v>
      </c>
    </row>
    <row r="48" spans="1:9" s="1" customFormat="1" ht="12.75" customHeight="1" x14ac:dyDescent="0.2">
      <c r="A48" s="150"/>
      <c r="B48" s="166" t="s">
        <v>32</v>
      </c>
      <c r="C48" s="166"/>
      <c r="D48" s="166"/>
      <c r="E48" s="166"/>
      <c r="F48" s="166"/>
      <c r="G48" s="114"/>
      <c r="H48" s="73"/>
      <c r="I48" s="73"/>
    </row>
    <row r="49" spans="1:9" s="1" customFormat="1" ht="12.75" customHeight="1" x14ac:dyDescent="0.2">
      <c r="A49" s="150"/>
      <c r="B49" s="159" t="s">
        <v>111</v>
      </c>
      <c r="C49" s="159"/>
      <c r="D49" s="159"/>
      <c r="E49" s="159"/>
      <c r="F49" s="159"/>
      <c r="G49" s="18">
        <v>210</v>
      </c>
      <c r="H49" s="73"/>
      <c r="I49" s="73"/>
    </row>
    <row r="50" spans="1:9" s="1" customFormat="1" ht="12.75" customHeight="1" x14ac:dyDescent="0.2">
      <c r="A50" s="150"/>
      <c r="B50" s="159" t="s">
        <v>96</v>
      </c>
      <c r="C50" s="159"/>
      <c r="D50" s="159"/>
      <c r="E50" s="159"/>
      <c r="F50" s="159"/>
      <c r="G50" s="18">
        <v>211</v>
      </c>
      <c r="H50" s="73"/>
      <c r="I50" s="73"/>
    </row>
    <row r="51" spans="1:9" s="1" customFormat="1" ht="12.75" customHeight="1" x14ac:dyDescent="0.2">
      <c r="A51" s="150"/>
      <c r="B51" s="159" t="s">
        <v>112</v>
      </c>
      <c r="C51" s="159"/>
      <c r="D51" s="159"/>
      <c r="E51" s="159"/>
      <c r="F51" s="159"/>
      <c r="G51" s="18">
        <v>212</v>
      </c>
      <c r="H51" s="73">
        <v>6781125</v>
      </c>
      <c r="I51" s="73">
        <v>1417962</v>
      </c>
    </row>
    <row r="52" spans="1:9" s="1" customFormat="1" ht="12.75" customHeight="1" x14ac:dyDescent="0.2">
      <c r="A52" s="150"/>
      <c r="B52" s="159" t="s">
        <v>113</v>
      </c>
      <c r="C52" s="159"/>
      <c r="D52" s="159"/>
      <c r="E52" s="159"/>
      <c r="F52" s="159"/>
      <c r="G52" s="18">
        <v>213</v>
      </c>
      <c r="H52" s="82">
        <v>6070847</v>
      </c>
      <c r="I52" s="82">
        <v>10438041</v>
      </c>
    </row>
    <row r="53" spans="1:9" s="1" customFormat="1" x14ac:dyDescent="0.2">
      <c r="A53" s="150"/>
      <c r="B53" s="159" t="s">
        <v>114</v>
      </c>
      <c r="C53" s="159"/>
      <c r="D53" s="159"/>
      <c r="E53" s="159"/>
      <c r="F53" s="159"/>
      <c r="G53" s="18">
        <v>214</v>
      </c>
      <c r="H53" s="73">
        <v>11870</v>
      </c>
      <c r="I53" s="73">
        <v>12184</v>
      </c>
    </row>
    <row r="54" spans="1:9" s="1" customFormat="1" x14ac:dyDescent="0.2">
      <c r="A54" s="150"/>
      <c r="B54" s="159" t="s">
        <v>115</v>
      </c>
      <c r="C54" s="159"/>
      <c r="D54" s="159"/>
      <c r="E54" s="159"/>
      <c r="F54" s="159"/>
      <c r="G54" s="18">
        <v>215</v>
      </c>
      <c r="H54" s="73"/>
      <c r="I54" s="73">
        <v>2360</v>
      </c>
    </row>
    <row r="55" spans="1:9" s="1" customFormat="1" x14ac:dyDescent="0.2">
      <c r="A55" s="150"/>
      <c r="B55" s="159" t="s">
        <v>116</v>
      </c>
      <c r="C55" s="159"/>
      <c r="D55" s="159"/>
      <c r="E55" s="159"/>
      <c r="F55" s="159"/>
      <c r="G55" s="18">
        <v>216</v>
      </c>
      <c r="H55" s="73">
        <v>53842</v>
      </c>
      <c r="I55" s="73">
        <v>1659</v>
      </c>
    </row>
    <row r="56" spans="1:9" s="1" customFormat="1" x14ac:dyDescent="0.2">
      <c r="A56" s="150"/>
      <c r="B56" s="159" t="s">
        <v>34</v>
      </c>
      <c r="C56" s="159"/>
      <c r="D56" s="159"/>
      <c r="E56" s="159"/>
      <c r="F56" s="159"/>
      <c r="G56" s="18">
        <v>217</v>
      </c>
      <c r="H56" s="82">
        <v>65879</v>
      </c>
      <c r="I56" s="73">
        <v>12440</v>
      </c>
    </row>
    <row r="57" spans="1:9" s="1" customFormat="1" ht="12.75" customHeight="1" x14ac:dyDescent="0.2">
      <c r="A57" s="150"/>
      <c r="B57" s="168" t="s">
        <v>117</v>
      </c>
      <c r="C57" s="168"/>
      <c r="D57" s="168"/>
      <c r="E57" s="168"/>
      <c r="F57" s="168"/>
      <c r="G57" s="19" t="s">
        <v>35</v>
      </c>
      <c r="H57" s="74">
        <f>SUM(H49:H56)</f>
        <v>12983563</v>
      </c>
      <c r="I57" s="74">
        <f>SUM(I49:I56)</f>
        <v>11884646</v>
      </c>
    </row>
    <row r="58" spans="1:9" s="1" customFormat="1" ht="30" customHeight="1" x14ac:dyDescent="0.2">
      <c r="A58" s="150"/>
      <c r="B58" s="163" t="s">
        <v>118</v>
      </c>
      <c r="C58" s="163"/>
      <c r="D58" s="163"/>
      <c r="E58" s="163"/>
      <c r="F58" s="163"/>
      <c r="G58" s="19">
        <v>301</v>
      </c>
      <c r="H58" s="74">
        <v>0</v>
      </c>
      <c r="I58" s="74"/>
    </row>
    <row r="59" spans="1:9" ht="12.75" customHeight="1" x14ac:dyDescent="0.2">
      <c r="B59" s="166" t="s">
        <v>36</v>
      </c>
      <c r="C59" s="166"/>
      <c r="D59" s="166"/>
      <c r="E59" s="166"/>
      <c r="F59" s="166"/>
      <c r="G59" s="114"/>
      <c r="H59" s="73"/>
      <c r="I59" s="73"/>
    </row>
    <row r="60" spans="1:9" ht="12.75" customHeight="1" x14ac:dyDescent="0.2">
      <c r="B60" s="159" t="s">
        <v>111</v>
      </c>
      <c r="C60" s="159"/>
      <c r="D60" s="159"/>
      <c r="E60" s="159"/>
      <c r="F60" s="159"/>
      <c r="G60" s="18">
        <v>310</v>
      </c>
      <c r="H60" s="82">
        <v>3252654</v>
      </c>
      <c r="I60" s="82">
        <v>3000000</v>
      </c>
    </row>
    <row r="61" spans="1:9" ht="12.75" customHeight="1" x14ac:dyDescent="0.2">
      <c r="B61" s="159" t="s">
        <v>96</v>
      </c>
      <c r="C61" s="159"/>
      <c r="D61" s="159"/>
      <c r="E61" s="159"/>
      <c r="F61" s="159"/>
      <c r="G61" s="18">
        <v>311</v>
      </c>
      <c r="H61" s="73"/>
      <c r="I61" s="73"/>
    </row>
    <row r="62" spans="1:9" ht="12.75" customHeight="1" x14ac:dyDescent="0.2">
      <c r="B62" s="159" t="s">
        <v>119</v>
      </c>
      <c r="C62" s="159"/>
      <c r="D62" s="159"/>
      <c r="E62" s="159"/>
      <c r="F62" s="159"/>
      <c r="G62" s="18">
        <v>312</v>
      </c>
      <c r="H62" s="73">
        <v>13054370</v>
      </c>
      <c r="I62" s="73">
        <v>13015366</v>
      </c>
    </row>
    <row r="63" spans="1:9" ht="12.75" customHeight="1" x14ac:dyDescent="0.2">
      <c r="B63" s="159" t="s">
        <v>120</v>
      </c>
      <c r="C63" s="159"/>
      <c r="D63" s="159"/>
      <c r="E63" s="159"/>
      <c r="F63" s="159"/>
      <c r="G63" s="18">
        <v>313</v>
      </c>
      <c r="H63" s="73">
        <v>538786</v>
      </c>
      <c r="I63" s="73">
        <v>417985</v>
      </c>
    </row>
    <row r="64" spans="1:9" ht="12.75" customHeight="1" x14ac:dyDescent="0.2">
      <c r="B64" s="159" t="s">
        <v>121</v>
      </c>
      <c r="C64" s="159"/>
      <c r="D64" s="159"/>
      <c r="E64" s="159"/>
      <c r="F64" s="159"/>
      <c r="G64" s="18">
        <v>314</v>
      </c>
      <c r="H64" s="73">
        <v>20619</v>
      </c>
      <c r="I64" s="73">
        <v>20619</v>
      </c>
    </row>
    <row r="65" spans="2:234" ht="12.75" customHeight="1" x14ac:dyDescent="0.2">
      <c r="B65" s="159" t="s">
        <v>40</v>
      </c>
      <c r="C65" s="159"/>
      <c r="D65" s="159"/>
      <c r="E65" s="159"/>
      <c r="F65" s="159"/>
      <c r="G65" s="18">
        <v>315</v>
      </c>
      <c r="H65" s="73"/>
      <c r="I65" s="73"/>
    </row>
    <row r="66" spans="2:234" ht="12.75" customHeight="1" x14ac:dyDescent="0.2">
      <c r="B66" s="159" t="s">
        <v>42</v>
      </c>
      <c r="C66" s="159"/>
      <c r="D66" s="159"/>
      <c r="E66" s="159"/>
      <c r="F66" s="159"/>
      <c r="G66" s="18">
        <v>316</v>
      </c>
      <c r="H66" s="73">
        <v>3898731</v>
      </c>
      <c r="I66" s="73">
        <v>3718096</v>
      </c>
    </row>
    <row r="67" spans="2:234" ht="12.75" customHeight="1" x14ac:dyDescent="0.2">
      <c r="B67" s="168" t="s">
        <v>122</v>
      </c>
      <c r="C67" s="168"/>
      <c r="D67" s="168"/>
      <c r="E67" s="168"/>
      <c r="F67" s="168"/>
      <c r="G67" s="19" t="s">
        <v>44</v>
      </c>
      <c r="H67" s="74">
        <f>SUM(H60:H66)</f>
        <v>20765160</v>
      </c>
      <c r="I67" s="74">
        <f>SUM(I60:I66)</f>
        <v>20172066</v>
      </c>
    </row>
    <row r="68" spans="2:234" ht="12.75" customHeight="1" x14ac:dyDescent="0.2">
      <c r="B68" s="166" t="s">
        <v>45</v>
      </c>
      <c r="C68" s="166"/>
      <c r="D68" s="166"/>
      <c r="E68" s="166"/>
      <c r="F68" s="166"/>
      <c r="G68" s="114"/>
      <c r="H68" s="73"/>
      <c r="I68" s="73"/>
    </row>
    <row r="69" spans="2:234" x14ac:dyDescent="0.2">
      <c r="B69" s="159" t="s">
        <v>125</v>
      </c>
      <c r="C69" s="159"/>
      <c r="D69" s="159"/>
      <c r="E69" s="159"/>
      <c r="F69" s="159"/>
      <c r="G69" s="18">
        <v>410</v>
      </c>
      <c r="H69" s="82">
        <v>33499625</v>
      </c>
      <c r="I69" s="97">
        <v>33499625</v>
      </c>
    </row>
    <row r="70" spans="2:234" x14ac:dyDescent="0.2">
      <c r="B70" s="159" t="s">
        <v>246</v>
      </c>
      <c r="C70" s="159"/>
      <c r="D70" s="159"/>
      <c r="E70" s="159"/>
      <c r="F70" s="159"/>
      <c r="G70" s="51" t="s">
        <v>123</v>
      </c>
      <c r="H70" s="82">
        <v>-3718096</v>
      </c>
      <c r="I70" s="97">
        <v>-3718096</v>
      </c>
    </row>
    <row r="71" spans="2:234" x14ac:dyDescent="0.2">
      <c r="B71" s="159" t="s">
        <v>48</v>
      </c>
      <c r="C71" s="159"/>
      <c r="D71" s="159"/>
      <c r="E71" s="159"/>
      <c r="F71" s="159"/>
      <c r="G71" s="18">
        <v>412</v>
      </c>
      <c r="H71" s="82">
        <v>-618111</v>
      </c>
      <c r="I71" s="97">
        <v>-618111</v>
      </c>
    </row>
    <row r="72" spans="2:234" x14ac:dyDescent="0.2">
      <c r="B72" s="159" t="s">
        <v>49</v>
      </c>
      <c r="C72" s="159"/>
      <c r="D72" s="159"/>
      <c r="E72" s="159"/>
      <c r="F72" s="159"/>
      <c r="G72" s="51" t="s">
        <v>124</v>
      </c>
      <c r="H72" s="82">
        <v>-624475</v>
      </c>
      <c r="I72" s="97">
        <v>-624475</v>
      </c>
    </row>
    <row r="73" spans="2:234" x14ac:dyDescent="0.2">
      <c r="B73" s="159" t="s">
        <v>126</v>
      </c>
      <c r="C73" s="159"/>
      <c r="D73" s="159"/>
      <c r="E73" s="159"/>
      <c r="F73" s="159"/>
      <c r="G73" s="18">
        <v>414</v>
      </c>
      <c r="H73" s="82">
        <v>-7553710</v>
      </c>
      <c r="I73" s="97">
        <v>-11007228</v>
      </c>
      <c r="J73" s="95"/>
    </row>
    <row r="74" spans="2:234" ht="27.75" customHeight="1" x14ac:dyDescent="0.2">
      <c r="B74" s="163" t="s">
        <v>127</v>
      </c>
      <c r="C74" s="163"/>
      <c r="D74" s="163"/>
      <c r="E74" s="163"/>
      <c r="F74" s="163"/>
      <c r="G74" s="19">
        <v>420</v>
      </c>
      <c r="H74" s="98">
        <f>SUM(H69:H73)</f>
        <v>20985233</v>
      </c>
      <c r="I74" s="98">
        <f>SUM(I69:I73)</f>
        <v>17531715</v>
      </c>
    </row>
    <row r="75" spans="2:234" x14ac:dyDescent="0.2">
      <c r="B75" s="166" t="s">
        <v>128</v>
      </c>
      <c r="C75" s="166"/>
      <c r="D75" s="166"/>
      <c r="E75" s="166"/>
      <c r="F75" s="166"/>
      <c r="G75" s="19">
        <v>421</v>
      </c>
      <c r="H75" s="82">
        <v>-72685</v>
      </c>
      <c r="I75" s="97">
        <v>-69807</v>
      </c>
      <c r="J75" s="95"/>
    </row>
    <row r="76" spans="2:234" x14ac:dyDescent="0.2">
      <c r="B76" s="166" t="s">
        <v>129</v>
      </c>
      <c r="C76" s="166"/>
      <c r="D76" s="166"/>
      <c r="E76" s="166"/>
      <c r="F76" s="166"/>
      <c r="G76" s="19">
        <v>500</v>
      </c>
      <c r="H76" s="151">
        <f>H74+H75</f>
        <v>20912548</v>
      </c>
      <c r="I76" s="98">
        <f>SUM(I74:I75)</f>
        <v>17461908</v>
      </c>
    </row>
    <row r="77" spans="2:234" x14ac:dyDescent="0.2">
      <c r="B77" s="167" t="s">
        <v>236</v>
      </c>
      <c r="C77" s="167"/>
      <c r="D77" s="167"/>
      <c r="E77" s="167"/>
      <c r="F77" s="167"/>
      <c r="G77" s="19" t="s">
        <v>51</v>
      </c>
      <c r="H77" s="99">
        <v>0.84</v>
      </c>
      <c r="I77" s="99">
        <v>0.7</v>
      </c>
      <c r="J77" s="95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</row>
    <row r="78" spans="2:234" x14ac:dyDescent="0.2">
      <c r="B78" s="167" t="s">
        <v>237</v>
      </c>
      <c r="C78" s="167"/>
      <c r="D78" s="167"/>
      <c r="E78" s="167"/>
      <c r="F78" s="167"/>
      <c r="G78" s="19"/>
      <c r="H78" s="99">
        <v>31.28</v>
      </c>
      <c r="I78" s="99">
        <v>31.53</v>
      </c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</row>
    <row r="79" spans="2:234" ht="15.75" customHeight="1" x14ac:dyDescent="0.2">
      <c r="B79" s="164" t="s">
        <v>130</v>
      </c>
      <c r="C79" s="164"/>
      <c r="D79" s="164"/>
      <c r="E79" s="164"/>
      <c r="F79" s="164"/>
      <c r="G79" s="119"/>
      <c r="H79" s="106">
        <f>H57+H67+H76</f>
        <v>54661271</v>
      </c>
      <c r="I79" s="106">
        <f>I57+I67+I76</f>
        <v>49518620</v>
      </c>
      <c r="J79" s="95"/>
    </row>
    <row r="80" spans="2:234" s="72" customFormat="1" ht="15.75" customHeight="1" x14ac:dyDescent="0.2">
      <c r="B80" s="70"/>
      <c r="C80" s="70"/>
      <c r="D80" s="70"/>
      <c r="E80" s="70"/>
      <c r="F80" s="70"/>
      <c r="G80" s="38"/>
      <c r="H80" s="71"/>
      <c r="I80" s="7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</row>
    <row r="81" spans="1:234" s="72" customFormat="1" ht="15.75" customHeight="1" x14ac:dyDescent="0.2">
      <c r="B81" s="70"/>
      <c r="C81" s="70"/>
      <c r="D81" s="70"/>
      <c r="E81" s="70"/>
      <c r="F81" s="70"/>
      <c r="G81" s="38"/>
      <c r="H81" s="148"/>
      <c r="I81" s="7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</row>
    <row r="82" spans="1:234" s="72" customFormat="1" ht="15.75" customHeight="1" x14ac:dyDescent="0.2">
      <c r="B82" s="70"/>
      <c r="C82" s="70"/>
      <c r="D82" s="70"/>
      <c r="E82" s="70"/>
      <c r="F82" s="70"/>
      <c r="G82" s="38"/>
      <c r="H82" s="149"/>
      <c r="I82" s="102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</row>
    <row r="83" spans="1:234" ht="12.75" customHeight="1" x14ac:dyDescent="0.2">
      <c r="B83" s="1" t="s">
        <v>51</v>
      </c>
      <c r="H83" s="9"/>
      <c r="I83" s="100"/>
    </row>
    <row r="84" spans="1:234" ht="12.75" customHeight="1" x14ac:dyDescent="0.2">
      <c r="C84" s="165" t="s">
        <v>52</v>
      </c>
      <c r="D84" s="165"/>
      <c r="E84" s="162"/>
      <c r="F84" s="162"/>
      <c r="G84" s="162"/>
      <c r="H84" s="147" t="s">
        <v>280</v>
      </c>
    </row>
    <row r="85" spans="1:234" ht="12.75" customHeight="1" x14ac:dyDescent="0.2">
      <c r="C85" s="57"/>
      <c r="D85" s="160"/>
      <c r="E85" s="160"/>
      <c r="F85" s="160"/>
      <c r="G85" s="57"/>
      <c r="H85" s="137"/>
    </row>
    <row r="86" spans="1:234" ht="12.75" customHeight="1" x14ac:dyDescent="0.2">
      <c r="B86" s="93"/>
      <c r="C86" s="57"/>
      <c r="D86" s="138"/>
      <c r="E86" s="138"/>
      <c r="F86" s="138"/>
      <c r="G86" s="57"/>
      <c r="H86" s="137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</row>
    <row r="87" spans="1:234" ht="12.75" customHeight="1" x14ac:dyDescent="0.2">
      <c r="B87" s="93"/>
      <c r="C87" s="57"/>
      <c r="D87" s="138"/>
      <c r="E87" s="138"/>
      <c r="F87" s="138"/>
      <c r="G87" s="57"/>
      <c r="H87" s="137"/>
      <c r="I87" s="101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</row>
    <row r="88" spans="1:234" s="1" customFormat="1" ht="12.75" customHeight="1" x14ac:dyDescent="0.2">
      <c r="A88" s="150"/>
      <c r="C88" s="161" t="s">
        <v>53</v>
      </c>
      <c r="D88" s="161"/>
      <c r="E88" s="162"/>
      <c r="F88" s="162"/>
      <c r="G88" s="162"/>
      <c r="H88" s="136" t="s">
        <v>282</v>
      </c>
      <c r="I88" s="10"/>
    </row>
    <row r="89" spans="1:234" s="1" customFormat="1" ht="12" customHeight="1" x14ac:dyDescent="0.2">
      <c r="A89" s="150"/>
      <c r="C89" s="57"/>
      <c r="D89" s="160"/>
      <c r="E89" s="160"/>
      <c r="F89" s="160"/>
      <c r="G89" s="57"/>
      <c r="H89" s="137"/>
      <c r="I89" s="10"/>
    </row>
    <row r="90" spans="1:234" x14ac:dyDescent="0.2">
      <c r="C90" s="57"/>
      <c r="D90" s="57"/>
      <c r="E90" s="57"/>
      <c r="F90" s="57"/>
      <c r="G90" s="57"/>
      <c r="H90" s="139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</row>
    <row r="91" spans="1:234" s="1" customFormat="1" x14ac:dyDescent="0.2">
      <c r="A91" s="150"/>
      <c r="C91" s="57" t="s">
        <v>54</v>
      </c>
      <c r="D91" s="57"/>
      <c r="E91" s="57"/>
      <c r="F91" s="57"/>
      <c r="G91" s="57"/>
      <c r="H91" s="139"/>
      <c r="I91" s="10"/>
    </row>
  </sheetData>
  <mergeCells count="86">
    <mergeCell ref="F3:H3"/>
    <mergeCell ref="F4:H4"/>
    <mergeCell ref="F5:H5"/>
    <mergeCell ref="F6:H6"/>
    <mergeCell ref="F8:H8"/>
    <mergeCell ref="B54:F54"/>
    <mergeCell ref="B21:F21"/>
    <mergeCell ref="B22:F22"/>
    <mergeCell ref="B11:E11"/>
    <mergeCell ref="F9:H9"/>
    <mergeCell ref="B30:F30"/>
    <mergeCell ref="B31:F31"/>
    <mergeCell ref="B32:F32"/>
    <mergeCell ref="B33:F33"/>
    <mergeCell ref="B34:F34"/>
    <mergeCell ref="B35:F35"/>
    <mergeCell ref="B36:F36"/>
    <mergeCell ref="B37:F37"/>
    <mergeCell ref="B40:F40"/>
    <mergeCell ref="B45:F45"/>
    <mergeCell ref="B46:F46"/>
    <mergeCell ref="B6:E6"/>
    <mergeCell ref="B9:E9"/>
    <mergeCell ref="B29:F29"/>
    <mergeCell ref="B23:F23"/>
    <mergeCell ref="B24:F24"/>
    <mergeCell ref="B28:F28"/>
    <mergeCell ref="B25:F25"/>
    <mergeCell ref="B26:F26"/>
    <mergeCell ref="B27:F27"/>
    <mergeCell ref="G1:I1"/>
    <mergeCell ref="B70:F70"/>
    <mergeCell ref="B3:E3"/>
    <mergeCell ref="B4:E4"/>
    <mergeCell ref="D15:F15"/>
    <mergeCell ref="G15:H15"/>
    <mergeCell ref="B5:E5"/>
    <mergeCell ref="B16:F16"/>
    <mergeCell ref="B17:F17"/>
    <mergeCell ref="B18:F18"/>
    <mergeCell ref="D14:G14"/>
    <mergeCell ref="B19:F19"/>
    <mergeCell ref="B20:F20"/>
    <mergeCell ref="B38:F38"/>
    <mergeCell ref="B39:F39"/>
    <mergeCell ref="B47:F47"/>
    <mergeCell ref="B48:F48"/>
    <mergeCell ref="B41:F41"/>
    <mergeCell ref="B42:F42"/>
    <mergeCell ref="B43:F43"/>
    <mergeCell ref="B44:F44"/>
    <mergeCell ref="B49:F49"/>
    <mergeCell ref="B50:F50"/>
    <mergeCell ref="B51:F51"/>
    <mergeCell ref="B52:F52"/>
    <mergeCell ref="B53:F53"/>
    <mergeCell ref="B57:F57"/>
    <mergeCell ref="B59:F59"/>
    <mergeCell ref="B60:F60"/>
    <mergeCell ref="B55:F55"/>
    <mergeCell ref="B56:F56"/>
    <mergeCell ref="B58:F58"/>
    <mergeCell ref="B61:F61"/>
    <mergeCell ref="B69:F69"/>
    <mergeCell ref="B72:F72"/>
    <mergeCell ref="B62:F62"/>
    <mergeCell ref="B63:F63"/>
    <mergeCell ref="B66:F66"/>
    <mergeCell ref="B67:F67"/>
    <mergeCell ref="B68:F68"/>
    <mergeCell ref="B71:F71"/>
    <mergeCell ref="B64:F64"/>
    <mergeCell ref="B65:F65"/>
    <mergeCell ref="B73:F73"/>
    <mergeCell ref="D89:F89"/>
    <mergeCell ref="C88:D88"/>
    <mergeCell ref="E88:G88"/>
    <mergeCell ref="B74:F74"/>
    <mergeCell ref="B79:F79"/>
    <mergeCell ref="C84:D84"/>
    <mergeCell ref="E84:G84"/>
    <mergeCell ref="D85:F85"/>
    <mergeCell ref="B75:F75"/>
    <mergeCell ref="B76:F76"/>
    <mergeCell ref="B77:F77"/>
    <mergeCell ref="B78:F7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zoomScale="80" zoomScaleNormal="80" workbookViewId="0">
      <selection activeCell="H41" sqref="H41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25" customWidth="1"/>
    <col min="8" max="8" width="14.140625" style="4" customWidth="1"/>
    <col min="9" max="16384" width="8.85546875" style="4"/>
  </cols>
  <sheetData>
    <row r="1" spans="2:8" ht="12.75" customHeight="1" x14ac:dyDescent="0.2">
      <c r="F1" s="36"/>
      <c r="G1" s="36"/>
      <c r="H1" s="41"/>
    </row>
    <row r="2" spans="2:8" x14ac:dyDescent="0.2">
      <c r="B2" s="24"/>
      <c r="C2" s="24"/>
      <c r="D2" s="24"/>
      <c r="E2" s="24"/>
      <c r="F2" s="24"/>
      <c r="G2" s="26"/>
    </row>
    <row r="3" spans="2:8" ht="12.75" customHeight="1" x14ac:dyDescent="0.2">
      <c r="B3" s="187" t="s">
        <v>0</v>
      </c>
      <c r="C3" s="187"/>
      <c r="D3" s="187"/>
      <c r="E3" s="177" t="s">
        <v>264</v>
      </c>
      <c r="F3" s="177"/>
      <c r="G3" s="177"/>
    </row>
    <row r="4" spans="2:8" ht="12.75" customHeight="1" x14ac:dyDescent="0.2">
      <c r="B4" s="24"/>
      <c r="C4" s="24"/>
      <c r="D4" s="24"/>
      <c r="E4" s="42"/>
      <c r="F4" s="42"/>
      <c r="G4" s="42"/>
    </row>
    <row r="5" spans="2:8" ht="12.75" customHeight="1" x14ac:dyDescent="0.2">
      <c r="B5" s="24"/>
      <c r="C5" s="24"/>
      <c r="D5" s="24"/>
      <c r="E5" s="42"/>
      <c r="F5" s="42"/>
      <c r="G5" s="42"/>
    </row>
    <row r="6" spans="2:8" ht="12.75" customHeight="1" x14ac:dyDescent="0.2">
      <c r="B6" s="24"/>
      <c r="C6" s="65"/>
      <c r="D6" s="68" t="s">
        <v>252</v>
      </c>
      <c r="E6" s="68"/>
      <c r="F6" s="68"/>
      <c r="G6" s="68"/>
      <c r="H6" s="5"/>
    </row>
    <row r="7" spans="2:8" ht="12.75" customHeight="1" x14ac:dyDescent="0.25">
      <c r="B7" s="24"/>
      <c r="C7" s="24"/>
      <c r="D7" s="173" t="s">
        <v>275</v>
      </c>
      <c r="E7" s="173"/>
      <c r="F7" s="173"/>
      <c r="G7" s="173"/>
      <c r="H7" s="53"/>
    </row>
    <row r="8" spans="2:8" ht="12.75" customHeight="1" x14ac:dyDescent="0.2">
      <c r="G8" s="27"/>
      <c r="H8" s="43" t="s">
        <v>89</v>
      </c>
    </row>
    <row r="9" spans="2:8" ht="72.75" customHeight="1" x14ac:dyDescent="0.2">
      <c r="B9" s="189" t="s">
        <v>55</v>
      </c>
      <c r="C9" s="190"/>
      <c r="D9" s="190"/>
      <c r="E9" s="191"/>
      <c r="F9" s="120" t="s">
        <v>4</v>
      </c>
      <c r="G9" s="108" t="s">
        <v>262</v>
      </c>
      <c r="H9" s="108" t="s">
        <v>269</v>
      </c>
    </row>
    <row r="10" spans="2:8" ht="12.75" customHeight="1" x14ac:dyDescent="0.2">
      <c r="B10" s="182" t="s">
        <v>135</v>
      </c>
      <c r="C10" s="182"/>
      <c r="D10" s="182"/>
      <c r="E10" s="182"/>
      <c r="F10" s="121" t="s">
        <v>5</v>
      </c>
      <c r="G10" s="109">
        <v>55096</v>
      </c>
      <c r="H10" s="109">
        <v>0</v>
      </c>
    </row>
    <row r="11" spans="2:8" ht="12.75" customHeight="1" x14ac:dyDescent="0.2">
      <c r="B11" s="182" t="s">
        <v>136</v>
      </c>
      <c r="C11" s="182"/>
      <c r="D11" s="182"/>
      <c r="E11" s="182"/>
      <c r="F11" s="121" t="s">
        <v>6</v>
      </c>
      <c r="G11" s="109">
        <v>6645</v>
      </c>
      <c r="H11" s="109">
        <v>0</v>
      </c>
    </row>
    <row r="12" spans="2:8" ht="16.5" customHeight="1" x14ac:dyDescent="0.2">
      <c r="B12" s="188" t="s">
        <v>137</v>
      </c>
      <c r="C12" s="188"/>
      <c r="D12" s="188"/>
      <c r="E12" s="188"/>
      <c r="F12" s="122" t="s">
        <v>7</v>
      </c>
      <c r="G12" s="112">
        <f>G10-G11</f>
        <v>48451</v>
      </c>
      <c r="H12" s="112">
        <f>H10-H11</f>
        <v>0</v>
      </c>
    </row>
    <row r="13" spans="2:8" x14ac:dyDescent="0.2">
      <c r="B13" s="182" t="s">
        <v>138</v>
      </c>
      <c r="C13" s="182"/>
      <c r="D13" s="182"/>
      <c r="E13" s="182"/>
      <c r="F13" s="121" t="s">
        <v>9</v>
      </c>
      <c r="G13" s="109">
        <v>27705</v>
      </c>
      <c r="H13" s="109"/>
    </row>
    <row r="14" spans="2:8" ht="12.75" customHeight="1" x14ac:dyDescent="0.2">
      <c r="B14" s="182" t="s">
        <v>82</v>
      </c>
      <c r="C14" s="182"/>
      <c r="D14" s="182"/>
      <c r="E14" s="182"/>
      <c r="F14" s="121" t="s">
        <v>10</v>
      </c>
      <c r="G14" s="109">
        <v>962536</v>
      </c>
      <c r="H14" s="109">
        <v>368546</v>
      </c>
    </row>
    <row r="15" spans="2:8" ht="12.75" customHeight="1" x14ac:dyDescent="0.2">
      <c r="B15" s="182" t="s">
        <v>83</v>
      </c>
      <c r="C15" s="182"/>
      <c r="D15" s="182"/>
      <c r="E15" s="182"/>
      <c r="F15" s="121" t="s">
        <v>11</v>
      </c>
      <c r="G15" s="109">
        <v>27128816</v>
      </c>
      <c r="H15" s="109">
        <v>1554164</v>
      </c>
    </row>
    <row r="16" spans="2:8" ht="12.75" customHeight="1" x14ac:dyDescent="0.2">
      <c r="B16" s="182" t="s">
        <v>81</v>
      </c>
      <c r="C16" s="182"/>
      <c r="D16" s="182"/>
      <c r="E16" s="182"/>
      <c r="F16" s="121" t="s">
        <v>13</v>
      </c>
      <c r="G16" s="109">
        <v>32408971</v>
      </c>
      <c r="H16" s="109">
        <v>5026659</v>
      </c>
    </row>
    <row r="17" spans="2:8" ht="25.5" customHeight="1" x14ac:dyDescent="0.2">
      <c r="B17" s="181" t="s">
        <v>139</v>
      </c>
      <c r="C17" s="181"/>
      <c r="D17" s="181"/>
      <c r="E17" s="181"/>
      <c r="F17" s="122" t="s">
        <v>16</v>
      </c>
      <c r="G17" s="112">
        <f>G12-G13-G14-G15+G16</f>
        <v>4338365</v>
      </c>
      <c r="H17" s="112">
        <f>H12-H13-H14-H15+H16</f>
        <v>3103949</v>
      </c>
    </row>
    <row r="18" spans="2:8" ht="12.75" customHeight="1" x14ac:dyDescent="0.2">
      <c r="B18" s="182" t="s">
        <v>140</v>
      </c>
      <c r="C18" s="182"/>
      <c r="D18" s="182"/>
      <c r="E18" s="182"/>
      <c r="F18" s="121" t="s">
        <v>17</v>
      </c>
      <c r="G18" s="109">
        <v>29347</v>
      </c>
      <c r="H18" s="109">
        <v>8567</v>
      </c>
    </row>
    <row r="19" spans="2:8" ht="12.75" customHeight="1" x14ac:dyDescent="0.2">
      <c r="B19" s="182" t="s">
        <v>141</v>
      </c>
      <c r="C19" s="182"/>
      <c r="D19" s="182"/>
      <c r="E19" s="182"/>
      <c r="F19" s="121" t="s">
        <v>19</v>
      </c>
      <c r="G19" s="109">
        <v>1280597</v>
      </c>
      <c r="H19" s="109">
        <v>1313991</v>
      </c>
    </row>
    <row r="20" spans="2:8" ht="24.75" customHeight="1" x14ac:dyDescent="0.2">
      <c r="B20" s="180" t="s">
        <v>142</v>
      </c>
      <c r="C20" s="180"/>
      <c r="D20" s="180"/>
      <c r="E20" s="180"/>
      <c r="F20" s="121" t="s">
        <v>20</v>
      </c>
      <c r="G20" s="109"/>
      <c r="H20" s="109"/>
    </row>
    <row r="21" spans="2:8" x14ac:dyDescent="0.2">
      <c r="B21" s="182" t="s">
        <v>143</v>
      </c>
      <c r="C21" s="182"/>
      <c r="D21" s="182"/>
      <c r="E21" s="182"/>
      <c r="F21" s="121" t="s">
        <v>22</v>
      </c>
      <c r="G21" s="109">
        <v>0</v>
      </c>
      <c r="H21" s="109">
        <v>0</v>
      </c>
    </row>
    <row r="22" spans="2:8" x14ac:dyDescent="0.2">
      <c r="B22" s="182" t="s">
        <v>144</v>
      </c>
      <c r="C22" s="182"/>
      <c r="D22" s="182"/>
      <c r="E22" s="182"/>
      <c r="F22" s="121" t="s">
        <v>24</v>
      </c>
      <c r="G22" s="109">
        <v>0</v>
      </c>
      <c r="H22" s="109">
        <v>0</v>
      </c>
    </row>
    <row r="23" spans="2:8" ht="23.25" customHeight="1" x14ac:dyDescent="0.2">
      <c r="B23" s="181" t="s">
        <v>145</v>
      </c>
      <c r="C23" s="181"/>
      <c r="D23" s="181"/>
      <c r="E23" s="181"/>
      <c r="F23" s="122" t="s">
        <v>14</v>
      </c>
      <c r="G23" s="112">
        <f>G17+G18-G19</f>
        <v>3087115</v>
      </c>
      <c r="H23" s="112">
        <f>H17+H18-H19</f>
        <v>1798525</v>
      </c>
    </row>
    <row r="24" spans="2:8" s="28" customFormat="1" ht="12.75" customHeight="1" x14ac:dyDescent="0.2">
      <c r="B24" s="180" t="s">
        <v>146</v>
      </c>
      <c r="C24" s="180"/>
      <c r="D24" s="180"/>
      <c r="E24" s="180"/>
      <c r="F24" s="123" t="s">
        <v>147</v>
      </c>
      <c r="G24" s="109"/>
      <c r="H24" s="109"/>
    </row>
    <row r="25" spans="2:8" ht="25.5" customHeight="1" x14ac:dyDescent="0.2">
      <c r="B25" s="185" t="s">
        <v>148</v>
      </c>
      <c r="C25" s="185"/>
      <c r="D25" s="185"/>
      <c r="E25" s="185"/>
      <c r="F25" s="122" t="s">
        <v>31</v>
      </c>
      <c r="G25" s="112">
        <f>G23-G24</f>
        <v>3087115</v>
      </c>
      <c r="H25" s="112">
        <f>H23</f>
        <v>1798525</v>
      </c>
    </row>
    <row r="26" spans="2:8" ht="26.25" customHeight="1" x14ac:dyDescent="0.2">
      <c r="B26" s="180" t="s">
        <v>149</v>
      </c>
      <c r="C26" s="180"/>
      <c r="D26" s="180"/>
      <c r="E26" s="180"/>
      <c r="F26" s="124" t="s">
        <v>150</v>
      </c>
      <c r="G26" s="109"/>
      <c r="H26" s="109">
        <v>5489034</v>
      </c>
    </row>
    <row r="27" spans="2:8" ht="12.75" customHeight="1" x14ac:dyDescent="0.2">
      <c r="B27" s="181" t="s">
        <v>238</v>
      </c>
      <c r="C27" s="181"/>
      <c r="D27" s="181"/>
      <c r="E27" s="181"/>
      <c r="F27" s="122" t="s">
        <v>35</v>
      </c>
      <c r="G27" s="112">
        <f>G25+G26</f>
        <v>3087115</v>
      </c>
      <c r="H27" s="112">
        <f>H25+H26</f>
        <v>7287559</v>
      </c>
    </row>
    <row r="28" spans="2:8" ht="15.75" customHeight="1" x14ac:dyDescent="0.2">
      <c r="B28" s="180" t="s">
        <v>151</v>
      </c>
      <c r="C28" s="180"/>
      <c r="D28" s="180"/>
      <c r="E28" s="180"/>
      <c r="F28" s="124"/>
      <c r="G28" s="109">
        <v>3089993</v>
      </c>
      <c r="H28" s="109">
        <v>7287139</v>
      </c>
    </row>
    <row r="29" spans="2:8" ht="12" customHeight="1" x14ac:dyDescent="0.2">
      <c r="B29" s="180" t="s">
        <v>152</v>
      </c>
      <c r="C29" s="180"/>
      <c r="D29" s="180"/>
      <c r="E29" s="180"/>
      <c r="F29" s="124"/>
      <c r="G29" s="109">
        <v>-2878</v>
      </c>
      <c r="H29" s="109">
        <v>420</v>
      </c>
    </row>
    <row r="30" spans="2:8" ht="27.75" customHeight="1" x14ac:dyDescent="0.2">
      <c r="B30" s="185" t="s">
        <v>153</v>
      </c>
      <c r="C30" s="185"/>
      <c r="D30" s="185"/>
      <c r="E30" s="185"/>
      <c r="F30" s="125" t="s">
        <v>44</v>
      </c>
      <c r="G30" s="109">
        <f>G31</f>
        <v>0</v>
      </c>
      <c r="H30" s="112">
        <v>0</v>
      </c>
    </row>
    <row r="31" spans="2:8" ht="25.5" customHeight="1" x14ac:dyDescent="0.2">
      <c r="B31" s="180" t="s">
        <v>247</v>
      </c>
      <c r="C31" s="180"/>
      <c r="D31" s="180"/>
      <c r="E31" s="180"/>
      <c r="F31" s="124" t="s">
        <v>155</v>
      </c>
      <c r="G31" s="109"/>
      <c r="H31" s="109"/>
    </row>
    <row r="32" spans="2:8" ht="27" customHeight="1" x14ac:dyDescent="0.2">
      <c r="B32" s="180" t="s">
        <v>154</v>
      </c>
      <c r="C32" s="180"/>
      <c r="D32" s="180"/>
      <c r="E32" s="180"/>
      <c r="F32" s="124" t="s">
        <v>123</v>
      </c>
      <c r="G32" s="109">
        <v>0</v>
      </c>
      <c r="H32" s="109">
        <v>0</v>
      </c>
    </row>
    <row r="33" spans="2:8" ht="12.75" customHeight="1" x14ac:dyDescent="0.2">
      <c r="B33" s="181" t="s">
        <v>156</v>
      </c>
      <c r="C33" s="181"/>
      <c r="D33" s="181"/>
      <c r="E33" s="181"/>
      <c r="F33" s="125" t="s">
        <v>157</v>
      </c>
      <c r="G33" s="112">
        <f>G27+G31</f>
        <v>3087115</v>
      </c>
      <c r="H33" s="112">
        <f>H27+H31</f>
        <v>7287559</v>
      </c>
    </row>
    <row r="34" spans="2:8" ht="12.75" customHeight="1" x14ac:dyDescent="0.2">
      <c r="B34" s="180" t="s">
        <v>158</v>
      </c>
      <c r="C34" s="180"/>
      <c r="D34" s="180"/>
      <c r="E34" s="180"/>
      <c r="F34" s="124"/>
      <c r="G34" s="126"/>
      <c r="H34" s="127"/>
    </row>
    <row r="35" spans="2:8" ht="12.75" customHeight="1" x14ac:dyDescent="0.2">
      <c r="B35" s="180" t="s">
        <v>151</v>
      </c>
      <c r="C35" s="180"/>
      <c r="D35" s="180"/>
      <c r="E35" s="180"/>
      <c r="F35" s="124"/>
      <c r="G35" s="109">
        <f>G28</f>
        <v>3089993</v>
      </c>
      <c r="H35" s="109">
        <f>H28</f>
        <v>7287139</v>
      </c>
    </row>
    <row r="36" spans="2:8" ht="12.75" customHeight="1" x14ac:dyDescent="0.2">
      <c r="B36" s="180" t="s">
        <v>159</v>
      </c>
      <c r="C36" s="180"/>
      <c r="D36" s="180"/>
      <c r="E36" s="180"/>
      <c r="F36" s="124"/>
      <c r="G36" s="109">
        <f>G29</f>
        <v>-2878</v>
      </c>
      <c r="H36" s="109">
        <f>H29</f>
        <v>420</v>
      </c>
    </row>
    <row r="37" spans="2:8" ht="12.75" customHeight="1" x14ac:dyDescent="0.2">
      <c r="B37" s="181" t="s">
        <v>160</v>
      </c>
      <c r="C37" s="181"/>
      <c r="D37" s="181"/>
      <c r="E37" s="181"/>
      <c r="F37" s="125" t="s">
        <v>161</v>
      </c>
      <c r="G37" s="134">
        <f>G27/12836328</f>
        <v>0.24049829515107435</v>
      </c>
      <c r="H37" s="134">
        <f>H27/4662550</f>
        <v>1.5629985737418366</v>
      </c>
    </row>
    <row r="38" spans="2:8" x14ac:dyDescent="0.2">
      <c r="B38" s="180" t="s">
        <v>162</v>
      </c>
      <c r="C38" s="180"/>
      <c r="D38" s="180"/>
      <c r="E38" s="180"/>
      <c r="F38" s="124"/>
      <c r="G38" s="112"/>
      <c r="H38" s="128"/>
    </row>
    <row r="39" spans="2:8" x14ac:dyDescent="0.2">
      <c r="B39" s="180" t="s">
        <v>163</v>
      </c>
      <c r="C39" s="180"/>
      <c r="D39" s="180"/>
      <c r="E39" s="180"/>
      <c r="F39" s="124"/>
      <c r="G39" s="112"/>
      <c r="H39" s="128"/>
    </row>
    <row r="40" spans="2:8" ht="12.75" customHeight="1" x14ac:dyDescent="0.2">
      <c r="B40" s="180" t="s">
        <v>164</v>
      </c>
      <c r="C40" s="180"/>
      <c r="D40" s="180"/>
      <c r="E40" s="180"/>
      <c r="F40" s="124"/>
      <c r="G40" s="134">
        <f>G37</f>
        <v>0.24049829515107435</v>
      </c>
      <c r="H40" s="134">
        <v>0.38</v>
      </c>
    </row>
    <row r="41" spans="2:8" ht="12.75" customHeight="1" x14ac:dyDescent="0.2">
      <c r="B41" s="180" t="s">
        <v>165</v>
      </c>
      <c r="C41" s="180"/>
      <c r="D41" s="180"/>
      <c r="E41" s="180"/>
      <c r="F41" s="124"/>
      <c r="G41" s="134">
        <v>0</v>
      </c>
      <c r="H41" s="134">
        <f>H26/4662550</f>
        <v>1.177260083001791</v>
      </c>
    </row>
    <row r="42" spans="2:8" x14ac:dyDescent="0.2">
      <c r="B42" s="83"/>
      <c r="C42" s="83"/>
      <c r="D42" s="83"/>
      <c r="E42" s="83"/>
      <c r="F42" s="84"/>
      <c r="G42" s="85"/>
      <c r="H42" s="86"/>
    </row>
    <row r="43" spans="2:8" ht="12.75" customHeight="1" x14ac:dyDescent="0.2">
      <c r="C43" s="140" t="s">
        <v>52</v>
      </c>
      <c r="D43" s="184"/>
      <c r="E43" s="184"/>
      <c r="F43" s="136" t="s">
        <v>281</v>
      </c>
      <c r="G43" s="141"/>
      <c r="H43" s="85"/>
    </row>
    <row r="44" spans="2:8" ht="12.75" customHeight="1" x14ac:dyDescent="0.2">
      <c r="C44" s="142"/>
      <c r="D44" s="186"/>
      <c r="E44" s="186"/>
      <c r="F44" s="137"/>
      <c r="G44" s="143"/>
      <c r="H44" s="85"/>
    </row>
    <row r="45" spans="2:8" ht="12.75" customHeight="1" x14ac:dyDescent="0.2">
      <c r="C45" s="142" t="s">
        <v>86</v>
      </c>
      <c r="D45" s="184"/>
      <c r="E45" s="184"/>
      <c r="F45" s="136" t="s">
        <v>282</v>
      </c>
      <c r="G45" s="141"/>
    </row>
    <row r="46" spans="2:8" ht="12.75" customHeight="1" x14ac:dyDescent="0.2">
      <c r="D46" s="183"/>
      <c r="E46" s="183"/>
      <c r="F46" s="20"/>
      <c r="G46" s="31"/>
    </row>
  </sheetData>
  <mergeCells count="40">
    <mergeCell ref="B18:E18"/>
    <mergeCell ref="B24:E24"/>
    <mergeCell ref="B26:E26"/>
    <mergeCell ref="B25:E25"/>
    <mergeCell ref="B17:E17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9:E9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6:E36"/>
    <mergeCell ref="B37:E37"/>
    <mergeCell ref="B23:E23"/>
    <mergeCell ref="B19:E19"/>
    <mergeCell ref="B20:E20"/>
    <mergeCell ref="B21:E21"/>
    <mergeCell ref="B22:E22"/>
    <mergeCell ref="B27:E2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tabSelected="1" topLeftCell="A34" zoomScale="80" zoomScaleNormal="80" workbookViewId="0">
      <selection activeCell="F68" sqref="F68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3" customWidth="1"/>
    <col min="7" max="7" width="22.28515625" style="33" customWidth="1"/>
    <col min="8" max="9" width="8.140625" style="3"/>
    <col min="10" max="10" width="15.140625" style="3" customWidth="1"/>
    <col min="11" max="16384" width="8.140625" style="3"/>
  </cols>
  <sheetData>
    <row r="1" spans="1:7" ht="12.75" customHeight="1" x14ac:dyDescent="0.2">
      <c r="E1" s="44"/>
      <c r="F1" s="44"/>
      <c r="G1" s="59"/>
    </row>
    <row r="2" spans="1:7" ht="15" customHeight="1" x14ac:dyDescent="0.2">
      <c r="B2" s="192" t="s">
        <v>266</v>
      </c>
      <c r="C2" s="192"/>
      <c r="D2" s="193" t="s">
        <v>264</v>
      </c>
      <c r="E2" s="193"/>
      <c r="F2" s="193"/>
      <c r="G2" s="132"/>
    </row>
    <row r="3" spans="1:7" ht="15" customHeight="1" x14ac:dyDescent="0.2">
      <c r="E3" s="44"/>
      <c r="F3" s="44"/>
      <c r="G3" s="45"/>
    </row>
    <row r="4" spans="1:7" s="50" customFormat="1" ht="15" customHeight="1" x14ac:dyDescent="0.2">
      <c r="A4" s="49"/>
      <c r="B4" s="198" t="s">
        <v>245</v>
      </c>
      <c r="C4" s="198"/>
      <c r="D4" s="198"/>
      <c r="E4" s="198"/>
      <c r="F4" s="198"/>
      <c r="G4" s="198"/>
    </row>
    <row r="5" spans="1:7" ht="15" customHeight="1" x14ac:dyDescent="0.25">
      <c r="A5" s="32"/>
      <c r="B5" s="54"/>
      <c r="C5" s="173" t="s">
        <v>276</v>
      </c>
      <c r="D5" s="173"/>
      <c r="E5" s="173"/>
      <c r="F5" s="173"/>
      <c r="G5" s="54"/>
    </row>
    <row r="6" spans="1:7" ht="15" customHeight="1" x14ac:dyDescent="0.2">
      <c r="A6" s="32"/>
      <c r="B6" s="32"/>
      <c r="C6" s="32"/>
      <c r="D6" s="32"/>
      <c r="E6" s="32"/>
      <c r="F6" s="34"/>
      <c r="G6" s="46" t="s">
        <v>89</v>
      </c>
    </row>
    <row r="7" spans="1:7" ht="54.75" customHeight="1" x14ac:dyDescent="0.2">
      <c r="A7" s="199" t="s">
        <v>55</v>
      </c>
      <c r="B7" s="199"/>
      <c r="C7" s="199"/>
      <c r="D7" s="199"/>
      <c r="E7" s="107" t="s">
        <v>4</v>
      </c>
      <c r="F7" s="108" t="s">
        <v>262</v>
      </c>
      <c r="G7" s="108" t="s">
        <v>270</v>
      </c>
    </row>
    <row r="8" spans="1:7" s="35" customFormat="1" ht="15.95" customHeight="1" x14ac:dyDescent="0.2">
      <c r="A8" s="204" t="s">
        <v>56</v>
      </c>
      <c r="B8" s="204"/>
      <c r="C8" s="204"/>
      <c r="D8" s="204"/>
      <c r="E8" s="204"/>
      <c r="F8" s="204"/>
      <c r="G8" s="204"/>
    </row>
    <row r="9" spans="1:7" s="35" customFormat="1" ht="15.6" customHeight="1" x14ac:dyDescent="0.2">
      <c r="A9" s="197" t="s">
        <v>166</v>
      </c>
      <c r="B9" s="197"/>
      <c r="C9" s="197"/>
      <c r="D9" s="197"/>
      <c r="E9" s="111">
        <v>10</v>
      </c>
      <c r="F9" s="112">
        <f>F11+F12+F13+F14+F15+F16</f>
        <v>333982</v>
      </c>
      <c r="G9" s="112">
        <f>SUM(G11:G16)</f>
        <v>27893</v>
      </c>
    </row>
    <row r="10" spans="1:7" ht="15.6" customHeight="1" x14ac:dyDescent="0.2">
      <c r="A10" s="195" t="s">
        <v>57</v>
      </c>
      <c r="B10" s="195"/>
      <c r="C10" s="195"/>
      <c r="D10" s="195"/>
      <c r="E10" s="110"/>
      <c r="F10" s="109"/>
      <c r="G10" s="109"/>
    </row>
    <row r="11" spans="1:7" ht="15.6" customHeight="1" x14ac:dyDescent="0.2">
      <c r="A11" s="195" t="s">
        <v>170</v>
      </c>
      <c r="B11" s="195"/>
      <c r="C11" s="195"/>
      <c r="D11" s="195"/>
      <c r="E11" s="87" t="s">
        <v>6</v>
      </c>
      <c r="F11" s="109">
        <v>179755</v>
      </c>
      <c r="G11" s="109">
        <v>8186</v>
      </c>
    </row>
    <row r="12" spans="1:7" ht="15.6" customHeight="1" x14ac:dyDescent="0.2">
      <c r="A12" s="195" t="s">
        <v>171</v>
      </c>
      <c r="B12" s="195"/>
      <c r="C12" s="195"/>
      <c r="D12" s="195"/>
      <c r="E12" s="87" t="s">
        <v>7</v>
      </c>
      <c r="F12" s="109">
        <v>137</v>
      </c>
      <c r="G12" s="109">
        <v>0</v>
      </c>
    </row>
    <row r="13" spans="1:7" ht="15.6" customHeight="1" x14ac:dyDescent="0.2">
      <c r="A13" s="195" t="s">
        <v>172</v>
      </c>
      <c r="B13" s="195"/>
      <c r="C13" s="195"/>
      <c r="D13" s="195"/>
      <c r="E13" s="87" t="s">
        <v>9</v>
      </c>
      <c r="F13" s="109">
        <v>59000</v>
      </c>
      <c r="G13" s="109">
        <v>0</v>
      </c>
    </row>
    <row r="14" spans="1:7" ht="15.6" customHeight="1" x14ac:dyDescent="0.2">
      <c r="A14" s="195" t="s">
        <v>173</v>
      </c>
      <c r="B14" s="195"/>
      <c r="C14" s="195"/>
      <c r="D14" s="195"/>
      <c r="E14" s="87" t="s">
        <v>10</v>
      </c>
      <c r="F14" s="109">
        <v>0</v>
      </c>
      <c r="G14" s="109">
        <v>0</v>
      </c>
    </row>
    <row r="15" spans="1:7" ht="15.6" customHeight="1" x14ac:dyDescent="0.2">
      <c r="A15" s="195" t="s">
        <v>174</v>
      </c>
      <c r="B15" s="195"/>
      <c r="C15" s="195"/>
      <c r="D15" s="195"/>
      <c r="E15" s="87" t="s">
        <v>11</v>
      </c>
      <c r="F15" s="109">
        <v>0</v>
      </c>
      <c r="G15" s="109">
        <v>0</v>
      </c>
    </row>
    <row r="16" spans="1:7" ht="15.6" customHeight="1" x14ac:dyDescent="0.2">
      <c r="A16" s="195" t="s">
        <v>58</v>
      </c>
      <c r="B16" s="195"/>
      <c r="C16" s="195"/>
      <c r="D16" s="195"/>
      <c r="E16" s="87" t="s">
        <v>13</v>
      </c>
      <c r="F16" s="153">
        <v>95090</v>
      </c>
      <c r="G16" s="109">
        <v>19707</v>
      </c>
    </row>
    <row r="17" spans="1:7" s="35" customFormat="1" ht="15.6" customHeight="1" x14ac:dyDescent="0.2">
      <c r="A17" s="197" t="s">
        <v>167</v>
      </c>
      <c r="B17" s="197"/>
      <c r="C17" s="197"/>
      <c r="D17" s="197"/>
      <c r="E17" s="111" t="s">
        <v>16</v>
      </c>
      <c r="F17" s="112">
        <f>F19+F20+F21+F22+F23+F24+F25</f>
        <v>3111501</v>
      </c>
      <c r="G17" s="112">
        <f>G19+G20+G21+G22+G23+G24+G25</f>
        <v>2084162</v>
      </c>
    </row>
    <row r="18" spans="1:7" ht="15.6" customHeight="1" x14ac:dyDescent="0.2">
      <c r="A18" s="195" t="s">
        <v>57</v>
      </c>
      <c r="B18" s="195"/>
      <c r="C18" s="195"/>
      <c r="D18" s="195"/>
      <c r="E18" s="110"/>
      <c r="F18" s="109"/>
      <c r="G18" s="109"/>
    </row>
    <row r="19" spans="1:7" ht="15.6" customHeight="1" x14ac:dyDescent="0.2">
      <c r="A19" s="195" t="s">
        <v>59</v>
      </c>
      <c r="B19" s="195"/>
      <c r="C19" s="195"/>
      <c r="D19" s="195"/>
      <c r="E19" s="87" t="s">
        <v>17</v>
      </c>
      <c r="F19" s="109">
        <v>822846</v>
      </c>
      <c r="G19" s="109">
        <v>89674</v>
      </c>
    </row>
    <row r="20" spans="1:7" ht="15.6" customHeight="1" x14ac:dyDescent="0.2">
      <c r="A20" s="195" t="s">
        <v>175</v>
      </c>
      <c r="B20" s="195"/>
      <c r="C20" s="195"/>
      <c r="D20" s="195"/>
      <c r="E20" s="87" t="s">
        <v>19</v>
      </c>
      <c r="F20" s="109">
        <v>248425</v>
      </c>
      <c r="G20" s="109">
        <v>202</v>
      </c>
    </row>
    <row r="21" spans="1:7" ht="15.6" customHeight="1" x14ac:dyDescent="0.2">
      <c r="A21" s="195" t="s">
        <v>176</v>
      </c>
      <c r="B21" s="195"/>
      <c r="C21" s="195"/>
      <c r="D21" s="195"/>
      <c r="E21" s="87" t="s">
        <v>20</v>
      </c>
      <c r="F21" s="109">
        <v>284575</v>
      </c>
      <c r="G21" s="109">
        <v>199358</v>
      </c>
    </row>
    <row r="22" spans="1:7" ht="15.6" customHeight="1" x14ac:dyDescent="0.2">
      <c r="A22" s="195" t="s">
        <v>177</v>
      </c>
      <c r="B22" s="195"/>
      <c r="C22" s="195"/>
      <c r="D22" s="195"/>
      <c r="E22" s="87" t="s">
        <v>22</v>
      </c>
      <c r="F22" s="109">
        <v>1488740</v>
      </c>
      <c r="G22" s="109">
        <v>1433469</v>
      </c>
    </row>
    <row r="23" spans="1:7" ht="15.6" customHeight="1" x14ac:dyDescent="0.2">
      <c r="A23" s="195" t="s">
        <v>178</v>
      </c>
      <c r="B23" s="195"/>
      <c r="C23" s="195"/>
      <c r="D23" s="195"/>
      <c r="E23" s="87" t="s">
        <v>24</v>
      </c>
      <c r="F23" s="109">
        <v>0</v>
      </c>
      <c r="G23" s="109">
        <v>0</v>
      </c>
    </row>
    <row r="24" spans="1:7" ht="15.6" customHeight="1" x14ac:dyDescent="0.2">
      <c r="A24" s="195" t="s">
        <v>179</v>
      </c>
      <c r="B24" s="195"/>
      <c r="C24" s="195"/>
      <c r="D24" s="195"/>
      <c r="E24" s="87" t="s">
        <v>26</v>
      </c>
      <c r="F24" s="109">
        <v>69854</v>
      </c>
      <c r="G24" s="109">
        <v>132408</v>
      </c>
    </row>
    <row r="25" spans="1:7" ht="15.6" customHeight="1" x14ac:dyDescent="0.2">
      <c r="A25" s="195" t="s">
        <v>60</v>
      </c>
      <c r="B25" s="195"/>
      <c r="C25" s="195"/>
      <c r="D25" s="195"/>
      <c r="E25" s="87" t="s">
        <v>28</v>
      </c>
      <c r="F25" s="109">
        <v>197061</v>
      </c>
      <c r="G25" s="109">
        <v>229051</v>
      </c>
    </row>
    <row r="26" spans="1:7" s="35" customFormat="1" ht="27" customHeight="1" x14ac:dyDescent="0.2">
      <c r="A26" s="200" t="s">
        <v>168</v>
      </c>
      <c r="B26" s="200"/>
      <c r="C26" s="200"/>
      <c r="D26" s="200"/>
      <c r="E26" s="111" t="s">
        <v>33</v>
      </c>
      <c r="F26" s="112">
        <f>F9-F17</f>
        <v>-2777519</v>
      </c>
      <c r="G26" s="112">
        <f>G9-G17</f>
        <v>-2056269</v>
      </c>
    </row>
    <row r="27" spans="1:7" s="35" customFormat="1" ht="21" customHeight="1" x14ac:dyDescent="0.2">
      <c r="A27" s="205" t="s">
        <v>61</v>
      </c>
      <c r="B27" s="205"/>
      <c r="C27" s="205"/>
      <c r="D27" s="205"/>
      <c r="E27" s="205"/>
      <c r="F27" s="205"/>
      <c r="G27" s="205"/>
    </row>
    <row r="28" spans="1:7" s="35" customFormat="1" ht="15.6" customHeight="1" x14ac:dyDescent="0.2">
      <c r="A28" s="197" t="s">
        <v>169</v>
      </c>
      <c r="B28" s="197"/>
      <c r="C28" s="197"/>
      <c r="D28" s="197"/>
      <c r="E28" s="104" t="s">
        <v>37</v>
      </c>
      <c r="F28" s="112">
        <f>F30+F31+F32+F33+F34+F35+F36+F37+F38+F39+F40</f>
        <v>32299020</v>
      </c>
      <c r="G28" s="112">
        <f>G30+G31+G32+G33+G34+G35+G36+G37+G38+G39+G40</f>
        <v>13516260</v>
      </c>
    </row>
    <row r="29" spans="1:7" ht="15.6" customHeight="1" x14ac:dyDescent="0.2">
      <c r="A29" s="195" t="s">
        <v>57</v>
      </c>
      <c r="B29" s="195"/>
      <c r="C29" s="195"/>
      <c r="D29" s="195"/>
      <c r="E29" s="103"/>
      <c r="F29" s="109"/>
      <c r="G29" s="109"/>
    </row>
    <row r="30" spans="1:7" ht="15.6" customHeight="1" x14ac:dyDescent="0.2">
      <c r="A30" s="195" t="s">
        <v>62</v>
      </c>
      <c r="B30" s="195"/>
      <c r="C30" s="195"/>
      <c r="D30" s="195"/>
      <c r="E30" s="87" t="s">
        <v>38</v>
      </c>
      <c r="F30" s="109">
        <v>7263</v>
      </c>
      <c r="G30" s="109">
        <v>1198081</v>
      </c>
    </row>
    <row r="31" spans="1:7" ht="15.6" customHeight="1" x14ac:dyDescent="0.2">
      <c r="A31" s="195" t="s">
        <v>63</v>
      </c>
      <c r="B31" s="195"/>
      <c r="C31" s="195"/>
      <c r="D31" s="195"/>
      <c r="E31" s="87" t="s">
        <v>39</v>
      </c>
      <c r="F31" s="109">
        <v>0</v>
      </c>
      <c r="G31" s="109">
        <v>0</v>
      </c>
    </row>
    <row r="32" spans="1:7" ht="15.6" customHeight="1" x14ac:dyDescent="0.2">
      <c r="A32" s="195" t="s">
        <v>64</v>
      </c>
      <c r="B32" s="195"/>
      <c r="C32" s="195"/>
      <c r="D32" s="195"/>
      <c r="E32" s="87" t="s">
        <v>41</v>
      </c>
      <c r="F32" s="109">
        <v>0</v>
      </c>
      <c r="G32" s="109">
        <v>0</v>
      </c>
    </row>
    <row r="33" spans="1:7" ht="28.5" customHeight="1" x14ac:dyDescent="0.2">
      <c r="A33" s="194" t="s">
        <v>180</v>
      </c>
      <c r="B33" s="194"/>
      <c r="C33" s="194"/>
      <c r="D33" s="194"/>
      <c r="E33" s="87" t="s">
        <v>43</v>
      </c>
      <c r="F33" s="109">
        <v>0</v>
      </c>
      <c r="G33" s="109">
        <v>1700000</v>
      </c>
    </row>
    <row r="34" spans="1:7" ht="15.6" customHeight="1" x14ac:dyDescent="0.2">
      <c r="A34" s="195" t="s">
        <v>181</v>
      </c>
      <c r="B34" s="195"/>
      <c r="C34" s="195"/>
      <c r="D34" s="195"/>
      <c r="E34" s="87" t="s">
        <v>65</v>
      </c>
      <c r="F34" s="109">
        <v>0</v>
      </c>
      <c r="G34" s="109">
        <v>0</v>
      </c>
    </row>
    <row r="35" spans="1:7" ht="15.6" customHeight="1" x14ac:dyDescent="0.2">
      <c r="A35" s="195" t="s">
        <v>182</v>
      </c>
      <c r="B35" s="195"/>
      <c r="C35" s="195"/>
      <c r="D35" s="195"/>
      <c r="E35" s="87" t="s">
        <v>67</v>
      </c>
      <c r="F35" s="109">
        <v>0</v>
      </c>
      <c r="G35" s="109">
        <v>0</v>
      </c>
    </row>
    <row r="36" spans="1:7" ht="15.6" customHeight="1" x14ac:dyDescent="0.2">
      <c r="A36" s="196" t="s">
        <v>183</v>
      </c>
      <c r="B36" s="196"/>
      <c r="C36" s="196"/>
      <c r="D36" s="196"/>
      <c r="E36" s="87" t="s">
        <v>68</v>
      </c>
      <c r="F36" s="109">
        <v>28593636</v>
      </c>
      <c r="G36" s="109">
        <v>0</v>
      </c>
    </row>
    <row r="37" spans="1:7" ht="15.6" customHeight="1" x14ac:dyDescent="0.2">
      <c r="A37" s="196" t="s">
        <v>66</v>
      </c>
      <c r="B37" s="196"/>
      <c r="C37" s="196"/>
      <c r="D37" s="196"/>
      <c r="E37" s="87" t="s">
        <v>184</v>
      </c>
      <c r="F37" s="109">
        <v>0</v>
      </c>
      <c r="G37" s="109">
        <v>0</v>
      </c>
    </row>
    <row r="38" spans="1:7" ht="15.6" customHeight="1" x14ac:dyDescent="0.2">
      <c r="A38" s="196" t="s">
        <v>186</v>
      </c>
      <c r="B38" s="196"/>
      <c r="C38" s="196"/>
      <c r="D38" s="196"/>
      <c r="E38" s="87" t="s">
        <v>185</v>
      </c>
      <c r="F38" s="109">
        <v>0</v>
      </c>
      <c r="G38" s="109">
        <v>0</v>
      </c>
    </row>
    <row r="39" spans="1:7" ht="15.6" customHeight="1" x14ac:dyDescent="0.2">
      <c r="A39" s="196" t="s">
        <v>174</v>
      </c>
      <c r="B39" s="196"/>
      <c r="C39" s="196"/>
      <c r="D39" s="196"/>
      <c r="E39" s="87" t="s">
        <v>46</v>
      </c>
      <c r="F39" s="109">
        <v>0</v>
      </c>
      <c r="G39" s="109">
        <v>0</v>
      </c>
    </row>
    <row r="40" spans="1:7" ht="15.6" customHeight="1" x14ac:dyDescent="0.2">
      <c r="A40" s="196" t="s">
        <v>58</v>
      </c>
      <c r="B40" s="196"/>
      <c r="C40" s="196"/>
      <c r="D40" s="196"/>
      <c r="E40" s="87" t="s">
        <v>47</v>
      </c>
      <c r="F40" s="153">
        <v>3698121</v>
      </c>
      <c r="G40" s="109">
        <v>10618179</v>
      </c>
    </row>
    <row r="41" spans="1:7" s="35" customFormat="1" ht="15.6" customHeight="1" x14ac:dyDescent="0.2">
      <c r="A41" s="197" t="s">
        <v>187</v>
      </c>
      <c r="B41" s="197"/>
      <c r="C41" s="197"/>
      <c r="D41" s="197"/>
      <c r="E41" s="105" t="s">
        <v>72</v>
      </c>
      <c r="F41" s="112">
        <f>F43+F44+F45+F46+F47+F48+F49+F50+F51+F52+F53</f>
        <v>37672337</v>
      </c>
      <c r="G41" s="112">
        <f>G43+G44+G45+G46+G47+G48+G49+G50+G51+G52+G53</f>
        <v>12194590</v>
      </c>
    </row>
    <row r="42" spans="1:7" ht="15.6" customHeight="1" x14ac:dyDescent="0.2">
      <c r="A42" s="195" t="s">
        <v>57</v>
      </c>
      <c r="B42" s="195"/>
      <c r="C42" s="195"/>
      <c r="D42" s="195"/>
      <c r="E42" s="103"/>
      <c r="F42" s="109"/>
      <c r="G42" s="109"/>
    </row>
    <row r="43" spans="1:7" ht="15.6" customHeight="1" x14ac:dyDescent="0.2">
      <c r="A43" s="195" t="s">
        <v>69</v>
      </c>
      <c r="B43" s="195"/>
      <c r="C43" s="195"/>
      <c r="D43" s="195"/>
      <c r="E43" s="88" t="s">
        <v>188</v>
      </c>
      <c r="F43" s="153">
        <v>9018516</v>
      </c>
      <c r="G43" s="152">
        <v>0</v>
      </c>
    </row>
    <row r="44" spans="1:7" ht="15.6" customHeight="1" x14ac:dyDescent="0.2">
      <c r="A44" s="195" t="s">
        <v>70</v>
      </c>
      <c r="B44" s="195"/>
      <c r="C44" s="195"/>
      <c r="D44" s="195"/>
      <c r="E44" s="88" t="s">
        <v>189</v>
      </c>
      <c r="F44" s="109">
        <v>0</v>
      </c>
      <c r="G44" s="152">
        <v>0</v>
      </c>
    </row>
    <row r="45" spans="1:7" ht="15.6" customHeight="1" x14ac:dyDescent="0.2">
      <c r="A45" s="195" t="s">
        <v>71</v>
      </c>
      <c r="B45" s="195"/>
      <c r="C45" s="195"/>
      <c r="D45" s="195"/>
      <c r="E45" s="88" t="s">
        <v>190</v>
      </c>
      <c r="F45" s="109">
        <v>27465</v>
      </c>
      <c r="G45" s="152">
        <v>0</v>
      </c>
    </row>
    <row r="46" spans="1:7" ht="31.5" customHeight="1" x14ac:dyDescent="0.2">
      <c r="A46" s="194" t="s">
        <v>197</v>
      </c>
      <c r="B46" s="194"/>
      <c r="C46" s="194"/>
      <c r="D46" s="194"/>
      <c r="E46" s="88" t="s">
        <v>191</v>
      </c>
      <c r="F46" s="109">
        <v>0</v>
      </c>
      <c r="G46" s="109">
        <v>11590695</v>
      </c>
    </row>
    <row r="47" spans="1:7" ht="15.6" customHeight="1" x14ac:dyDescent="0.2">
      <c r="A47" s="195" t="s">
        <v>198</v>
      </c>
      <c r="B47" s="195"/>
      <c r="C47" s="195"/>
      <c r="D47" s="195"/>
      <c r="E47" s="88" t="s">
        <v>192</v>
      </c>
      <c r="F47" s="109">
        <v>0</v>
      </c>
      <c r="G47" s="109">
        <v>0</v>
      </c>
    </row>
    <row r="48" spans="1:7" ht="15.6" customHeight="1" x14ac:dyDescent="0.2">
      <c r="A48" s="195" t="s">
        <v>199</v>
      </c>
      <c r="B48" s="195"/>
      <c r="C48" s="195"/>
      <c r="D48" s="195"/>
      <c r="E48" s="88" t="s">
        <v>193</v>
      </c>
      <c r="F48" s="109">
        <v>0</v>
      </c>
      <c r="G48" s="109">
        <v>0</v>
      </c>
    </row>
    <row r="49" spans="1:7" ht="15.6" customHeight="1" x14ac:dyDescent="0.2">
      <c r="A49" s="195" t="s">
        <v>200</v>
      </c>
      <c r="B49" s="195"/>
      <c r="C49" s="195"/>
      <c r="D49" s="195"/>
      <c r="E49" s="88" t="s">
        <v>194</v>
      </c>
      <c r="F49" s="109">
        <v>23073698</v>
      </c>
      <c r="G49" s="109">
        <v>305781</v>
      </c>
    </row>
    <row r="50" spans="1:7" ht="15.6" customHeight="1" x14ac:dyDescent="0.2">
      <c r="A50" s="195" t="s">
        <v>201</v>
      </c>
      <c r="B50" s="195"/>
      <c r="C50" s="195"/>
      <c r="D50" s="195"/>
      <c r="E50" s="88" t="s">
        <v>195</v>
      </c>
      <c r="F50" s="153">
        <v>5515166</v>
      </c>
      <c r="G50" s="109">
        <v>230735</v>
      </c>
    </row>
    <row r="51" spans="1:7" ht="15.6" customHeight="1" x14ac:dyDescent="0.2">
      <c r="A51" s="195" t="s">
        <v>66</v>
      </c>
      <c r="B51" s="195"/>
      <c r="C51" s="195"/>
      <c r="D51" s="195"/>
      <c r="E51" s="88" t="s">
        <v>196</v>
      </c>
      <c r="F51" s="109">
        <v>0</v>
      </c>
      <c r="G51" s="109">
        <v>0</v>
      </c>
    </row>
    <row r="52" spans="1:7" ht="15.6" customHeight="1" x14ac:dyDescent="0.2">
      <c r="A52" s="195" t="s">
        <v>202</v>
      </c>
      <c r="B52" s="195"/>
      <c r="C52" s="195"/>
      <c r="D52" s="195"/>
      <c r="E52" s="88" t="s">
        <v>74</v>
      </c>
      <c r="F52" s="109">
        <v>0</v>
      </c>
      <c r="G52" s="109">
        <v>0</v>
      </c>
    </row>
    <row r="53" spans="1:7" ht="15.6" customHeight="1" x14ac:dyDescent="0.2">
      <c r="A53" s="195" t="s">
        <v>60</v>
      </c>
      <c r="B53" s="195"/>
      <c r="C53" s="195"/>
      <c r="D53" s="195"/>
      <c r="E53" s="88" t="s">
        <v>75</v>
      </c>
      <c r="F53" s="109">
        <v>37492</v>
      </c>
      <c r="G53" s="109">
        <v>67379</v>
      </c>
    </row>
    <row r="54" spans="1:7" s="35" customFormat="1" ht="37.5" customHeight="1" x14ac:dyDescent="0.2">
      <c r="A54" s="200" t="s">
        <v>203</v>
      </c>
      <c r="B54" s="200"/>
      <c r="C54" s="200"/>
      <c r="D54" s="200"/>
      <c r="E54" s="105" t="s">
        <v>77</v>
      </c>
      <c r="F54" s="112">
        <f>F28-F41</f>
        <v>-5373317</v>
      </c>
      <c r="G54" s="112">
        <f>G28-G41</f>
        <v>1321670</v>
      </c>
    </row>
    <row r="55" spans="1:7" s="35" customFormat="1" ht="21.75" customHeight="1" x14ac:dyDescent="0.2">
      <c r="A55" s="205" t="s">
        <v>73</v>
      </c>
      <c r="B55" s="205"/>
      <c r="C55" s="205"/>
      <c r="D55" s="205"/>
      <c r="E55" s="205"/>
      <c r="F55" s="205"/>
      <c r="G55" s="205"/>
    </row>
    <row r="56" spans="1:7" s="35" customFormat="1" ht="15.6" customHeight="1" x14ac:dyDescent="0.2">
      <c r="A56" s="197" t="s">
        <v>204</v>
      </c>
      <c r="B56" s="197"/>
      <c r="C56" s="197"/>
      <c r="D56" s="197"/>
      <c r="E56" s="105" t="s">
        <v>80</v>
      </c>
      <c r="F56" s="112">
        <f>F58+F59+F60+F61</f>
        <v>9799533</v>
      </c>
      <c r="G56" s="112">
        <f>G58+G59+G60+G61</f>
        <v>3465751</v>
      </c>
    </row>
    <row r="57" spans="1:7" ht="15.6" customHeight="1" x14ac:dyDescent="0.2">
      <c r="A57" s="195" t="s">
        <v>57</v>
      </c>
      <c r="B57" s="195"/>
      <c r="C57" s="195"/>
      <c r="D57" s="195"/>
      <c r="E57" s="89"/>
      <c r="F57" s="109"/>
      <c r="G57" s="109"/>
    </row>
    <row r="58" spans="1:7" ht="15.6" customHeight="1" x14ac:dyDescent="0.2">
      <c r="A58" s="195" t="s">
        <v>206</v>
      </c>
      <c r="B58" s="195"/>
      <c r="C58" s="195"/>
      <c r="D58" s="195"/>
      <c r="E58" s="88" t="s">
        <v>205</v>
      </c>
      <c r="F58" s="109">
        <v>0</v>
      </c>
      <c r="G58" s="109">
        <v>1925719</v>
      </c>
    </row>
    <row r="59" spans="1:7" ht="15.6" customHeight="1" x14ac:dyDescent="0.2">
      <c r="A59" s="195" t="s">
        <v>76</v>
      </c>
      <c r="B59" s="195"/>
      <c r="C59" s="195"/>
      <c r="D59" s="195"/>
      <c r="E59" s="88" t="s">
        <v>209</v>
      </c>
      <c r="F59" s="109">
        <f>9799512</f>
        <v>9799512</v>
      </c>
      <c r="G59" s="109">
        <v>1374500</v>
      </c>
    </row>
    <row r="60" spans="1:7" ht="15.6" customHeight="1" x14ac:dyDescent="0.2">
      <c r="A60" s="195" t="s">
        <v>207</v>
      </c>
      <c r="B60" s="195"/>
      <c r="C60" s="195"/>
      <c r="D60" s="195"/>
      <c r="E60" s="88" t="s">
        <v>210</v>
      </c>
      <c r="F60" s="109">
        <v>0</v>
      </c>
      <c r="G60" s="109">
        <v>0</v>
      </c>
    </row>
    <row r="61" spans="1:7" ht="15.6" customHeight="1" x14ac:dyDescent="0.2">
      <c r="A61" s="195" t="s">
        <v>58</v>
      </c>
      <c r="B61" s="195"/>
      <c r="C61" s="195"/>
      <c r="D61" s="195"/>
      <c r="E61" s="88" t="s">
        <v>211</v>
      </c>
      <c r="F61" s="109">
        <v>21</v>
      </c>
      <c r="G61" s="109">
        <v>165532</v>
      </c>
    </row>
    <row r="62" spans="1:7" s="35" customFormat="1" ht="15.6" customHeight="1" x14ac:dyDescent="0.2">
      <c r="A62" s="197" t="s">
        <v>208</v>
      </c>
      <c r="B62" s="197"/>
      <c r="C62" s="197"/>
      <c r="D62" s="197"/>
      <c r="E62" s="105" t="s">
        <v>14</v>
      </c>
      <c r="F62" s="112">
        <f>F64+F65+F66+F67+F68</f>
        <v>1479451</v>
      </c>
      <c r="G62" s="112">
        <f>G64+G65+G66+G67+G68</f>
        <v>2340588</v>
      </c>
    </row>
    <row r="63" spans="1:7" ht="15.6" customHeight="1" x14ac:dyDescent="0.2">
      <c r="A63" s="195" t="s">
        <v>57</v>
      </c>
      <c r="B63" s="195"/>
      <c r="C63" s="195"/>
      <c r="D63" s="195"/>
      <c r="E63" s="89"/>
      <c r="F63" s="109"/>
      <c r="G63" s="109"/>
    </row>
    <row r="64" spans="1:7" ht="15.6" customHeight="1" x14ac:dyDescent="0.2">
      <c r="A64" s="195" t="s">
        <v>78</v>
      </c>
      <c r="B64" s="195"/>
      <c r="C64" s="195"/>
      <c r="D64" s="195"/>
      <c r="E64" s="88" t="s">
        <v>147</v>
      </c>
      <c r="F64" s="109">
        <v>49374</v>
      </c>
      <c r="G64" s="109">
        <v>1947440</v>
      </c>
    </row>
    <row r="65" spans="1:7" ht="15.6" customHeight="1" x14ac:dyDescent="0.2">
      <c r="A65" s="195" t="s">
        <v>177</v>
      </c>
      <c r="B65" s="195"/>
      <c r="C65" s="195"/>
      <c r="D65" s="195"/>
      <c r="E65" s="88" t="s">
        <v>214</v>
      </c>
      <c r="F65" s="109">
        <v>0</v>
      </c>
      <c r="G65" s="109">
        <v>0</v>
      </c>
    </row>
    <row r="66" spans="1:7" ht="15.6" customHeight="1" x14ac:dyDescent="0.2">
      <c r="A66" s="195" t="s">
        <v>79</v>
      </c>
      <c r="B66" s="195"/>
      <c r="C66" s="195"/>
      <c r="D66" s="195"/>
      <c r="E66" s="88" t="s">
        <v>215</v>
      </c>
      <c r="F66" s="109">
        <v>392650</v>
      </c>
      <c r="G66" s="109">
        <v>392748</v>
      </c>
    </row>
    <row r="67" spans="1:7" ht="15.6" customHeight="1" x14ac:dyDescent="0.2">
      <c r="A67" s="195" t="s">
        <v>212</v>
      </c>
      <c r="B67" s="195"/>
      <c r="C67" s="195"/>
      <c r="D67" s="195"/>
      <c r="E67" s="88" t="s">
        <v>216</v>
      </c>
      <c r="F67" s="109">
        <v>191</v>
      </c>
      <c r="G67" s="109">
        <v>0</v>
      </c>
    </row>
    <row r="68" spans="1:7" ht="15.6" customHeight="1" x14ac:dyDescent="0.2">
      <c r="A68" s="195" t="s">
        <v>213</v>
      </c>
      <c r="B68" s="195"/>
      <c r="C68" s="195"/>
      <c r="D68" s="195"/>
      <c r="E68" s="88" t="s">
        <v>217</v>
      </c>
      <c r="F68" s="109">
        <v>1037236</v>
      </c>
      <c r="G68" s="109">
        <v>400</v>
      </c>
    </row>
    <row r="69" spans="1:7" s="35" customFormat="1" ht="19.5" customHeight="1" x14ac:dyDescent="0.2">
      <c r="A69" s="202" t="s">
        <v>218</v>
      </c>
      <c r="B69" s="202"/>
      <c r="C69" s="202"/>
      <c r="D69" s="202"/>
      <c r="E69" s="203" t="s">
        <v>84</v>
      </c>
      <c r="F69" s="112">
        <f>F56-F62</f>
        <v>8320082</v>
      </c>
      <c r="G69" s="112">
        <f>G56-G62</f>
        <v>1125163</v>
      </c>
    </row>
    <row r="70" spans="1:7" ht="16.5" customHeight="1" x14ac:dyDescent="0.2">
      <c r="A70" s="202"/>
      <c r="B70" s="202"/>
      <c r="C70" s="202"/>
      <c r="D70" s="202"/>
      <c r="E70" s="203"/>
      <c r="F70" s="109"/>
      <c r="G70" s="109"/>
    </row>
    <row r="71" spans="1:7" ht="16.5" customHeight="1" x14ac:dyDescent="0.2">
      <c r="A71" s="200" t="s">
        <v>219</v>
      </c>
      <c r="B71" s="200"/>
      <c r="C71" s="200"/>
      <c r="D71" s="200"/>
      <c r="E71" s="105" t="s">
        <v>85</v>
      </c>
      <c r="F71" s="109"/>
      <c r="G71" s="109"/>
    </row>
    <row r="72" spans="1:7" s="35" customFormat="1" ht="26.25" customHeight="1" x14ac:dyDescent="0.2">
      <c r="A72" s="200" t="s">
        <v>220</v>
      </c>
      <c r="B72" s="200"/>
      <c r="C72" s="200"/>
      <c r="D72" s="200"/>
      <c r="E72" s="104">
        <v>130</v>
      </c>
      <c r="F72" s="112">
        <f>F26+F54+F69</f>
        <v>169246</v>
      </c>
      <c r="G72" s="112">
        <f>G26+G54+G69</f>
        <v>390564</v>
      </c>
    </row>
    <row r="73" spans="1:7" s="35" customFormat="1" ht="12.75" customHeight="1" x14ac:dyDescent="0.2">
      <c r="A73" s="200" t="s">
        <v>221</v>
      </c>
      <c r="B73" s="200"/>
      <c r="C73" s="200"/>
      <c r="D73" s="200"/>
      <c r="E73" s="104">
        <v>140</v>
      </c>
      <c r="F73" s="112">
        <v>30770</v>
      </c>
      <c r="G73" s="112">
        <v>131976</v>
      </c>
    </row>
    <row r="74" spans="1:7" s="35" customFormat="1" ht="21" customHeight="1" x14ac:dyDescent="0.2">
      <c r="A74" s="200" t="s">
        <v>222</v>
      </c>
      <c r="B74" s="200"/>
      <c r="C74" s="200"/>
      <c r="D74" s="200"/>
      <c r="E74" s="111">
        <v>150</v>
      </c>
      <c r="F74" s="112">
        <f>F72+F73</f>
        <v>200016</v>
      </c>
      <c r="G74" s="112">
        <f>G73+G72</f>
        <v>522540</v>
      </c>
    </row>
    <row r="75" spans="1:7" s="35" customFormat="1" ht="12.75" customHeight="1" x14ac:dyDescent="0.2">
      <c r="A75" s="66"/>
      <c r="B75" s="66"/>
      <c r="C75" s="66"/>
      <c r="D75" s="66"/>
      <c r="E75" s="67"/>
      <c r="F75" s="113"/>
      <c r="G75" s="113"/>
    </row>
    <row r="76" spans="1:7" s="35" customFormat="1" ht="12.75" customHeight="1" x14ac:dyDescent="0.2">
      <c r="A76" s="66"/>
      <c r="B76" s="66"/>
      <c r="C76" s="66"/>
      <c r="D76" s="66"/>
      <c r="E76" s="67"/>
      <c r="F76" s="76"/>
      <c r="G76" s="76"/>
    </row>
    <row r="77" spans="1:7" ht="9" customHeight="1" x14ac:dyDescent="0.2">
      <c r="A77" s="3" t="s">
        <v>51</v>
      </c>
      <c r="F77" s="13"/>
      <c r="G77" s="13"/>
    </row>
    <row r="78" spans="1:7" s="35" customFormat="1" ht="12.75" customHeight="1" x14ac:dyDescent="0.2">
      <c r="B78" s="140" t="s">
        <v>52</v>
      </c>
      <c r="C78" s="144"/>
      <c r="D78" s="144"/>
      <c r="E78" s="144"/>
      <c r="F78" s="136" t="s">
        <v>281</v>
      </c>
      <c r="G78" s="14"/>
    </row>
    <row r="79" spans="1:7" s="35" customFormat="1" ht="13.5" customHeight="1" x14ac:dyDescent="0.2">
      <c r="B79" s="142"/>
      <c r="C79" s="145"/>
      <c r="D79" s="145"/>
      <c r="E79" s="145"/>
      <c r="F79" s="137"/>
      <c r="G79" s="30"/>
    </row>
    <row r="80" spans="1:7" ht="12.75" customHeight="1" x14ac:dyDescent="0.2">
      <c r="B80" s="142" t="s">
        <v>86</v>
      </c>
      <c r="C80" s="144"/>
      <c r="D80" s="144"/>
      <c r="E80" s="144"/>
      <c r="F80" s="136" t="s">
        <v>283</v>
      </c>
      <c r="G80" s="14"/>
    </row>
    <row r="81" spans="2:7" s="35" customFormat="1" ht="12.75" customHeight="1" x14ac:dyDescent="0.2">
      <c r="B81" s="4"/>
      <c r="C81" s="201"/>
      <c r="D81" s="201"/>
      <c r="E81" s="201"/>
      <c r="F81" s="29"/>
      <c r="G81" s="31"/>
    </row>
    <row r="82" spans="2:7" ht="8.25" customHeight="1" x14ac:dyDescent="0.2">
      <c r="B82" s="4"/>
      <c r="C82" s="4"/>
      <c r="D82" s="4"/>
      <c r="E82" s="4"/>
      <c r="F82" s="4"/>
      <c r="G82" s="25"/>
    </row>
    <row r="83" spans="2:7" x14ac:dyDescent="0.2">
      <c r="B83" s="4" t="s">
        <v>54</v>
      </c>
      <c r="C83" s="4"/>
      <c r="D83" s="4"/>
      <c r="E83" s="4"/>
      <c r="F83" s="4"/>
      <c r="G83" s="25"/>
    </row>
  </sheetData>
  <mergeCells count="73"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  <mergeCell ref="A8:G8"/>
    <mergeCell ref="A9:D9"/>
    <mergeCell ref="A12:D12"/>
    <mergeCell ref="A13:D13"/>
    <mergeCell ref="A14:D14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C81:E81"/>
    <mergeCell ref="A69:D70"/>
    <mergeCell ref="A73:D73"/>
    <mergeCell ref="A74:D74"/>
    <mergeCell ref="A72:D72"/>
    <mergeCell ref="E69:E70"/>
    <mergeCell ref="A71:D71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B2:C2"/>
    <mergeCell ref="D2:F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zoomScale="80" zoomScaleNormal="80" workbookViewId="0">
      <selection activeCell="R36" sqref="R36"/>
    </sheetView>
  </sheetViews>
  <sheetFormatPr defaultColWidth="8.85546875" defaultRowHeight="12.75" x14ac:dyDescent="0.2"/>
  <cols>
    <col min="1" max="1" width="10.5703125" style="6" customWidth="1"/>
    <col min="2" max="2" width="14.85546875" style="6" customWidth="1"/>
    <col min="3" max="3" width="6.42578125" style="6" customWidth="1"/>
    <col min="4" max="4" width="14.140625" style="12" customWidth="1"/>
    <col min="5" max="5" width="15.140625" style="12" customWidth="1"/>
    <col min="6" max="6" width="14" style="12" customWidth="1"/>
    <col min="7" max="7" width="13.85546875" style="12" customWidth="1"/>
    <col min="8" max="8" width="14.28515625" style="12" bestFit="1" customWidth="1"/>
    <col min="9" max="9" width="14" style="12" customWidth="1"/>
    <col min="10" max="10" width="14.5703125" style="12" customWidth="1"/>
    <col min="11" max="11" width="16.7109375" style="6" customWidth="1"/>
    <col min="12" max="16384" width="8.85546875" style="6"/>
  </cols>
  <sheetData>
    <row r="1" spans="1:10" ht="12.75" customHeight="1" x14ac:dyDescent="0.2">
      <c r="C1" s="7"/>
      <c r="D1" s="11"/>
      <c r="H1" s="211"/>
      <c r="I1" s="211"/>
      <c r="J1" s="211"/>
    </row>
    <row r="2" spans="1:10" ht="12.75" customHeight="1" x14ac:dyDescent="0.2">
      <c r="A2" s="146" t="s">
        <v>267</v>
      </c>
      <c r="B2" s="146"/>
      <c r="C2" s="146"/>
      <c r="D2" s="177" t="s">
        <v>264</v>
      </c>
      <c r="E2" s="177"/>
      <c r="F2" s="177"/>
      <c r="I2" s="36"/>
      <c r="J2" s="41"/>
    </row>
    <row r="3" spans="1:10" ht="12.75" customHeight="1" x14ac:dyDescent="0.2">
      <c r="H3" s="133"/>
      <c r="I3" s="36"/>
      <c r="J3" s="41"/>
    </row>
    <row r="4" spans="1:10" ht="12.75" customHeight="1" x14ac:dyDescent="0.25">
      <c r="B4" s="54" t="s">
        <v>277</v>
      </c>
      <c r="C4" s="54"/>
      <c r="D4" s="54"/>
      <c r="E4" s="54"/>
      <c r="F4" s="54"/>
      <c r="G4" s="54"/>
      <c r="H4" s="54"/>
      <c r="I4" s="54"/>
    </row>
    <row r="5" spans="1:10" ht="12.75" customHeight="1" x14ac:dyDescent="0.25">
      <c r="C5" s="53"/>
      <c r="D5" s="53"/>
      <c r="E5" s="53"/>
      <c r="F5" s="64"/>
      <c r="G5" s="63"/>
      <c r="H5" s="53"/>
    </row>
    <row r="6" spans="1:10" ht="25.5" customHeight="1" x14ac:dyDescent="0.2">
      <c r="A6" s="213"/>
      <c r="B6" s="213"/>
      <c r="C6" s="214" t="s">
        <v>4</v>
      </c>
      <c r="D6" s="215" t="s">
        <v>87</v>
      </c>
      <c r="E6" s="215"/>
      <c r="F6" s="215"/>
      <c r="G6" s="215"/>
      <c r="H6" s="215"/>
      <c r="I6" s="212" t="s">
        <v>254</v>
      </c>
      <c r="J6" s="212" t="s">
        <v>50</v>
      </c>
    </row>
    <row r="7" spans="1:10" ht="61.5" customHeight="1" x14ac:dyDescent="0.2">
      <c r="A7" s="213"/>
      <c r="B7" s="213"/>
      <c r="C7" s="214"/>
      <c r="D7" s="129" t="s">
        <v>255</v>
      </c>
      <c r="E7" s="129" t="s">
        <v>253</v>
      </c>
      <c r="F7" s="129" t="s">
        <v>49</v>
      </c>
      <c r="G7" s="129" t="s">
        <v>250</v>
      </c>
      <c r="H7" s="129" t="s">
        <v>239</v>
      </c>
      <c r="I7" s="212"/>
      <c r="J7" s="212"/>
    </row>
    <row r="8" spans="1:10" ht="29.25" customHeight="1" x14ac:dyDescent="0.2">
      <c r="A8" s="210" t="s">
        <v>88</v>
      </c>
      <c r="B8" s="210"/>
      <c r="C8" s="61" t="s">
        <v>5</v>
      </c>
      <c r="D8" s="77">
        <v>31585625</v>
      </c>
      <c r="E8" s="77">
        <v>-618111</v>
      </c>
      <c r="F8" s="77">
        <v>-66270</v>
      </c>
      <c r="G8" s="77">
        <v>-18758326</v>
      </c>
      <c r="H8" s="77">
        <f>SUM(D8:G8)</f>
        <v>12142918</v>
      </c>
      <c r="I8" s="77">
        <v>-1261031</v>
      </c>
      <c r="J8" s="77">
        <f>SUM(H8:I8)</f>
        <v>10881887</v>
      </c>
    </row>
    <row r="9" spans="1:10" ht="26.25" customHeight="1" x14ac:dyDescent="0.2">
      <c r="A9" s="208" t="s">
        <v>223</v>
      </c>
      <c r="B9" s="208"/>
      <c r="C9" s="60" t="s">
        <v>6</v>
      </c>
      <c r="D9" s="69"/>
      <c r="E9" s="69"/>
      <c r="F9" s="69"/>
      <c r="G9" s="69"/>
      <c r="H9" s="69">
        <v>0</v>
      </c>
      <c r="I9" s="69"/>
      <c r="J9" s="69"/>
    </row>
    <row r="10" spans="1:10" ht="27" customHeight="1" x14ac:dyDescent="0.2">
      <c r="A10" s="210" t="s">
        <v>248</v>
      </c>
      <c r="B10" s="210"/>
      <c r="C10" s="60" t="s">
        <v>14</v>
      </c>
      <c r="D10" s="77">
        <f>D8</f>
        <v>31585625</v>
      </c>
      <c r="E10" s="77">
        <f t="shared" ref="E10:J10" si="0">E8</f>
        <v>-618111</v>
      </c>
      <c r="F10" s="77">
        <f t="shared" si="0"/>
        <v>-66270</v>
      </c>
      <c r="G10" s="77">
        <f t="shared" si="0"/>
        <v>-18758326</v>
      </c>
      <c r="H10" s="77">
        <f t="shared" si="0"/>
        <v>12142918</v>
      </c>
      <c r="I10" s="77">
        <f t="shared" si="0"/>
        <v>-1261031</v>
      </c>
      <c r="J10" s="77">
        <f t="shared" si="0"/>
        <v>10881887</v>
      </c>
    </row>
    <row r="11" spans="1:10" ht="39" customHeight="1" x14ac:dyDescent="0.2">
      <c r="A11" s="210" t="s">
        <v>224</v>
      </c>
      <c r="B11" s="210"/>
      <c r="C11" s="61" t="s">
        <v>31</v>
      </c>
      <c r="D11" s="77">
        <f>D13+D14</f>
        <v>1914000</v>
      </c>
      <c r="E11" s="77">
        <v>0</v>
      </c>
      <c r="F11" s="77">
        <f>F14+F12</f>
        <v>-4754426</v>
      </c>
      <c r="G11" s="77">
        <f>G14+G12</f>
        <v>12041565</v>
      </c>
      <c r="H11" s="77">
        <f>H12+H13</f>
        <v>7287139</v>
      </c>
      <c r="I11" s="77">
        <f>I14+I12</f>
        <v>420</v>
      </c>
      <c r="J11" s="77">
        <f>SUM(H11:I11)</f>
        <v>7287559</v>
      </c>
    </row>
    <row r="12" spans="1:10" ht="27.75" customHeight="1" x14ac:dyDescent="0.2">
      <c r="A12" s="208" t="s">
        <v>240</v>
      </c>
      <c r="B12" s="208"/>
      <c r="C12" s="60" t="s">
        <v>232</v>
      </c>
      <c r="D12" s="69">
        <v>0</v>
      </c>
      <c r="E12" s="69">
        <v>0</v>
      </c>
      <c r="F12" s="69">
        <v>0</v>
      </c>
      <c r="G12" s="109">
        <f>'Отчет оПрибылиУбытках'!H28</f>
        <v>7287139</v>
      </c>
      <c r="H12" s="69">
        <f t="shared" ref="H12" si="1">D12+E12+G12</f>
        <v>7287139</v>
      </c>
      <c r="I12" s="69">
        <v>420</v>
      </c>
      <c r="J12" s="130">
        <f>H12+I12</f>
        <v>7287559</v>
      </c>
    </row>
    <row r="13" spans="1:10" ht="35.25" customHeight="1" x14ac:dyDescent="0.2">
      <c r="A13" s="208" t="s">
        <v>256</v>
      </c>
      <c r="B13" s="208"/>
      <c r="C13" s="61" t="s">
        <v>233</v>
      </c>
      <c r="D13" s="69">
        <v>0</v>
      </c>
      <c r="E13" s="69">
        <v>0</v>
      </c>
      <c r="F13" s="69"/>
      <c r="G13" s="69"/>
      <c r="H13" s="69">
        <f>SUM(D13:G13)</f>
        <v>0</v>
      </c>
      <c r="I13" s="69"/>
      <c r="J13" s="130">
        <f>H13+I13</f>
        <v>0</v>
      </c>
    </row>
    <row r="14" spans="1:10" ht="37.5" customHeight="1" x14ac:dyDescent="0.2">
      <c r="A14" s="210" t="s">
        <v>261</v>
      </c>
      <c r="B14" s="210"/>
      <c r="C14" s="61" t="s">
        <v>35</v>
      </c>
      <c r="D14" s="77">
        <f t="shared" ref="D14:J14" si="2">D16+D17+D18+D19+D20+D21</f>
        <v>1914000</v>
      </c>
      <c r="E14" s="77">
        <f t="shared" si="2"/>
        <v>0</v>
      </c>
      <c r="F14" s="77">
        <f t="shared" si="2"/>
        <v>-4754426</v>
      </c>
      <c r="G14" s="77">
        <f t="shared" si="2"/>
        <v>4754426</v>
      </c>
      <c r="H14" s="77">
        <f t="shared" si="2"/>
        <v>1914000</v>
      </c>
      <c r="I14" s="77">
        <f t="shared" si="2"/>
        <v>0</v>
      </c>
      <c r="J14" s="77">
        <f t="shared" si="2"/>
        <v>1914000</v>
      </c>
    </row>
    <row r="15" spans="1:10" x14ac:dyDescent="0.2">
      <c r="A15" s="208" t="s">
        <v>162</v>
      </c>
      <c r="B15" s="208"/>
      <c r="C15" s="60"/>
      <c r="D15" s="69">
        <v>0</v>
      </c>
      <c r="E15" s="69">
        <v>0</v>
      </c>
      <c r="F15" s="69">
        <v>0</v>
      </c>
      <c r="G15" s="69">
        <v>0</v>
      </c>
      <c r="H15" s="69">
        <f t="shared" ref="H15:H21" si="3">SUM(D15:G15)</f>
        <v>0</v>
      </c>
      <c r="I15" s="69">
        <v>0</v>
      </c>
      <c r="J15" s="130">
        <v>0</v>
      </c>
    </row>
    <row r="16" spans="1:10" ht="12.75" customHeight="1" x14ac:dyDescent="0.2">
      <c r="A16" s="208" t="s">
        <v>244</v>
      </c>
      <c r="B16" s="208"/>
      <c r="C16" s="60" t="s">
        <v>234</v>
      </c>
      <c r="D16" s="69">
        <v>0</v>
      </c>
      <c r="E16" s="69">
        <v>0</v>
      </c>
      <c r="F16" s="69">
        <v>0</v>
      </c>
      <c r="G16" s="69">
        <v>0</v>
      </c>
      <c r="H16" s="69">
        <f t="shared" si="3"/>
        <v>0</v>
      </c>
      <c r="I16" s="69">
        <v>0</v>
      </c>
      <c r="J16" s="130">
        <v>0</v>
      </c>
    </row>
    <row r="17" spans="1:10" x14ac:dyDescent="0.2">
      <c r="A17" s="208" t="s">
        <v>225</v>
      </c>
      <c r="B17" s="208"/>
      <c r="C17" s="60" t="s">
        <v>235</v>
      </c>
      <c r="D17" s="69">
        <v>1914000</v>
      </c>
      <c r="E17" s="69"/>
      <c r="F17" s="69"/>
      <c r="G17" s="69">
        <v>0</v>
      </c>
      <c r="H17" s="69">
        <f t="shared" si="3"/>
        <v>1914000</v>
      </c>
      <c r="I17" s="69">
        <v>0</v>
      </c>
      <c r="J17" s="130">
        <f>H17</f>
        <v>1914000</v>
      </c>
    </row>
    <row r="18" spans="1:10" ht="26.25" customHeight="1" x14ac:dyDescent="0.2">
      <c r="A18" s="208" t="s">
        <v>242</v>
      </c>
      <c r="B18" s="208"/>
      <c r="C18" s="47">
        <v>315</v>
      </c>
      <c r="D18" s="69">
        <v>0</v>
      </c>
      <c r="E18" s="69"/>
      <c r="F18" s="69">
        <v>0</v>
      </c>
      <c r="G18" s="69">
        <v>0</v>
      </c>
      <c r="H18" s="69">
        <f t="shared" si="3"/>
        <v>0</v>
      </c>
      <c r="I18" s="69">
        <v>0</v>
      </c>
      <c r="J18" s="130">
        <f>H18</f>
        <v>0</v>
      </c>
    </row>
    <row r="19" spans="1:10" ht="28.5" customHeight="1" x14ac:dyDescent="0.2">
      <c r="A19" s="206" t="s">
        <v>227</v>
      </c>
      <c r="B19" s="207"/>
      <c r="C19" s="47">
        <v>316</v>
      </c>
      <c r="D19" s="69">
        <v>0</v>
      </c>
      <c r="E19" s="69">
        <v>0</v>
      </c>
      <c r="F19" s="69">
        <v>0</v>
      </c>
      <c r="G19" s="69">
        <v>0</v>
      </c>
      <c r="H19" s="69">
        <f t="shared" si="3"/>
        <v>0</v>
      </c>
      <c r="I19" s="69">
        <v>0</v>
      </c>
      <c r="J19" s="130">
        <v>0</v>
      </c>
    </row>
    <row r="20" spans="1:10" ht="27" customHeight="1" x14ac:dyDescent="0.2">
      <c r="A20" s="206" t="s">
        <v>228</v>
      </c>
      <c r="B20" s="207"/>
      <c r="C20" s="47">
        <v>317</v>
      </c>
      <c r="D20" s="69">
        <v>0</v>
      </c>
      <c r="E20" s="69">
        <v>0</v>
      </c>
      <c r="F20" s="69">
        <v>-4754426</v>
      </c>
      <c r="G20" s="69">
        <v>4754426</v>
      </c>
      <c r="H20" s="69">
        <f t="shared" si="3"/>
        <v>0</v>
      </c>
      <c r="I20" s="69"/>
      <c r="J20" s="130">
        <f>H20+I20</f>
        <v>0</v>
      </c>
    </row>
    <row r="21" spans="1:10" ht="40.5" customHeight="1" x14ac:dyDescent="0.2">
      <c r="A21" s="208" t="s">
        <v>259</v>
      </c>
      <c r="B21" s="208"/>
      <c r="C21" s="47">
        <v>318</v>
      </c>
      <c r="D21" s="69">
        <v>0</v>
      </c>
      <c r="E21" s="69">
        <v>0</v>
      </c>
      <c r="F21" s="69">
        <f>'Отчет оПрибылиУбытках'!H30</f>
        <v>0</v>
      </c>
      <c r="G21" s="69"/>
      <c r="H21" s="69">
        <f t="shared" si="3"/>
        <v>0</v>
      </c>
      <c r="I21" s="69"/>
      <c r="J21" s="130">
        <f>SUM(H21:I21)</f>
        <v>0</v>
      </c>
    </row>
    <row r="22" spans="1:10" ht="26.25" customHeight="1" x14ac:dyDescent="0.2">
      <c r="A22" s="210" t="s">
        <v>278</v>
      </c>
      <c r="B22" s="210"/>
      <c r="C22" s="48">
        <v>400</v>
      </c>
      <c r="D22" s="90">
        <f>D10+D11</f>
        <v>33499625</v>
      </c>
      <c r="E22" s="90">
        <f t="shared" ref="E22" si="4">E10+E11+SUM(E16:E21)</f>
        <v>-618111</v>
      </c>
      <c r="F22" s="90">
        <f>F10+F11</f>
        <v>-4820696</v>
      </c>
      <c r="G22" s="90">
        <f>G10+G11</f>
        <v>-6716761</v>
      </c>
      <c r="H22" s="90">
        <f>H10+H11+H14</f>
        <v>21344057</v>
      </c>
      <c r="I22" s="90">
        <f>I10+I11</f>
        <v>-1260611</v>
      </c>
      <c r="J22" s="90">
        <f>J10+J11+J14</f>
        <v>20083446</v>
      </c>
    </row>
    <row r="23" spans="1:10" ht="7.5" customHeight="1" x14ac:dyDescent="0.2">
      <c r="A23" s="216"/>
      <c r="B23" s="217"/>
      <c r="C23" s="48"/>
      <c r="D23" s="90"/>
      <c r="E23" s="90"/>
      <c r="F23" s="90"/>
      <c r="G23" s="90"/>
      <c r="H23" s="90"/>
      <c r="I23" s="90"/>
      <c r="J23" s="131"/>
    </row>
    <row r="24" spans="1:10" ht="28.5" customHeight="1" x14ac:dyDescent="0.2">
      <c r="A24" s="210" t="s">
        <v>243</v>
      </c>
      <c r="B24" s="210"/>
      <c r="C24" s="48"/>
      <c r="D24" s="77">
        <f>Бух.баланс!I69</f>
        <v>33499625</v>
      </c>
      <c r="E24" s="77">
        <f>Бух.баланс!I71</f>
        <v>-618111</v>
      </c>
      <c r="F24" s="77">
        <f>Бух.баланс!I70+Бух.баланс!I72</f>
        <v>-4342571</v>
      </c>
      <c r="G24" s="77">
        <f>Бух.баланс!I73</f>
        <v>-11007228</v>
      </c>
      <c r="H24" s="90">
        <f>SUM(D24:G24)</f>
        <v>17531715</v>
      </c>
      <c r="I24" s="77">
        <f>Бух.баланс!I75</f>
        <v>-69807</v>
      </c>
      <c r="J24" s="77">
        <f>H24+I24</f>
        <v>17461908</v>
      </c>
    </row>
    <row r="25" spans="1:10" ht="27.75" customHeight="1" x14ac:dyDescent="0.2">
      <c r="A25" s="208" t="s">
        <v>223</v>
      </c>
      <c r="B25" s="208"/>
      <c r="C25" s="47">
        <v>401</v>
      </c>
      <c r="D25" s="69"/>
      <c r="E25" s="69"/>
      <c r="F25" s="69"/>
      <c r="G25" s="69"/>
      <c r="H25" s="69">
        <f>D25+E25+G25</f>
        <v>0</v>
      </c>
      <c r="I25" s="69"/>
      <c r="J25" s="130"/>
    </row>
    <row r="26" spans="1:10" ht="28.5" customHeight="1" x14ac:dyDescent="0.2">
      <c r="A26" s="210" t="s">
        <v>249</v>
      </c>
      <c r="B26" s="210"/>
      <c r="C26" s="48">
        <v>500</v>
      </c>
      <c r="D26" s="77">
        <f>D24</f>
        <v>33499625</v>
      </c>
      <c r="E26" s="77">
        <f t="shared" ref="E26:J26" si="5">E24</f>
        <v>-618111</v>
      </c>
      <c r="F26" s="77">
        <f t="shared" si="5"/>
        <v>-4342571</v>
      </c>
      <c r="G26" s="77">
        <f t="shared" si="5"/>
        <v>-11007228</v>
      </c>
      <c r="H26" s="77">
        <f t="shared" si="5"/>
        <v>17531715</v>
      </c>
      <c r="I26" s="77">
        <f t="shared" si="5"/>
        <v>-69807</v>
      </c>
      <c r="J26" s="77">
        <f t="shared" si="5"/>
        <v>17461908</v>
      </c>
    </row>
    <row r="27" spans="1:10" ht="24.75" customHeight="1" x14ac:dyDescent="0.2">
      <c r="A27" s="210" t="s">
        <v>229</v>
      </c>
      <c r="B27" s="210"/>
      <c r="C27" s="48">
        <v>600</v>
      </c>
      <c r="D27" s="77">
        <v>0</v>
      </c>
      <c r="E27" s="77">
        <v>0</v>
      </c>
      <c r="F27" s="77">
        <f>F28+F29</f>
        <v>0</v>
      </c>
      <c r="G27" s="77">
        <f t="shared" ref="G27:J27" si="6">G28+G29</f>
        <v>3453518</v>
      </c>
      <c r="H27" s="77">
        <f t="shared" si="6"/>
        <v>3453518</v>
      </c>
      <c r="I27" s="77">
        <f t="shared" si="6"/>
        <v>-2878</v>
      </c>
      <c r="J27" s="77">
        <f t="shared" si="6"/>
        <v>3450640</v>
      </c>
    </row>
    <row r="28" spans="1:10" ht="23.25" customHeight="1" x14ac:dyDescent="0.2">
      <c r="A28" s="208" t="s">
        <v>241</v>
      </c>
      <c r="B28" s="208"/>
      <c r="C28" s="48">
        <v>610</v>
      </c>
      <c r="D28" s="69">
        <v>0</v>
      </c>
      <c r="E28" s="69">
        <v>0</v>
      </c>
      <c r="F28" s="69">
        <v>0</v>
      </c>
      <c r="G28" s="69">
        <f>'Отчет оПрибылиУбытках'!G28</f>
        <v>3089993</v>
      </c>
      <c r="H28" s="69">
        <f t="shared" ref="H28:H35" si="7">SUM(D28:G28)</f>
        <v>3089993</v>
      </c>
      <c r="I28" s="69">
        <f>'Отчет оПрибылиУбытках'!G29</f>
        <v>-2878</v>
      </c>
      <c r="J28" s="130">
        <f>SUM(H28:I28)</f>
        <v>3087115</v>
      </c>
    </row>
    <row r="29" spans="1:10" ht="36.75" customHeight="1" x14ac:dyDescent="0.2">
      <c r="A29" s="208" t="s">
        <v>230</v>
      </c>
      <c r="B29" s="208"/>
      <c r="C29" s="48">
        <v>620</v>
      </c>
      <c r="D29" s="69">
        <v>0</v>
      </c>
      <c r="E29" s="69">
        <v>0</v>
      </c>
      <c r="F29" s="77"/>
      <c r="G29" s="77">
        <v>363525</v>
      </c>
      <c r="H29" s="77">
        <f>SUM(H31:H36)</f>
        <v>363525</v>
      </c>
      <c r="I29" s="77">
        <f>SUM(I31:I36)</f>
        <v>0</v>
      </c>
      <c r="J29" s="77">
        <f>SUM(J31:J36)</f>
        <v>363525</v>
      </c>
    </row>
    <row r="30" spans="1:10" ht="24.75" customHeight="1" x14ac:dyDescent="0.2">
      <c r="A30" s="210" t="s">
        <v>231</v>
      </c>
      <c r="B30" s="210"/>
      <c r="C30" s="48">
        <v>700</v>
      </c>
      <c r="D30" s="77">
        <f>D31+D32+D33+D34+D35+D36</f>
        <v>0</v>
      </c>
      <c r="E30" s="77">
        <f>E31+E32+E33+E34+E35+E36</f>
        <v>0</v>
      </c>
      <c r="F30" s="77"/>
      <c r="G30" s="77"/>
      <c r="H30" s="77"/>
      <c r="I30" s="77"/>
      <c r="J30" s="77"/>
    </row>
    <row r="31" spans="1:10" ht="17.25" customHeight="1" x14ac:dyDescent="0.2">
      <c r="A31" s="208" t="s">
        <v>225</v>
      </c>
      <c r="B31" s="208"/>
      <c r="C31" s="47">
        <v>711</v>
      </c>
      <c r="D31" s="69"/>
      <c r="E31" s="69"/>
      <c r="F31" s="69"/>
      <c r="G31" s="69">
        <v>0</v>
      </c>
      <c r="H31" s="69">
        <f t="shared" si="7"/>
        <v>0</v>
      </c>
      <c r="I31" s="69">
        <v>0</v>
      </c>
      <c r="J31" s="130">
        <f>H31</f>
        <v>0</v>
      </c>
    </row>
    <row r="32" spans="1:10" ht="25.5" customHeight="1" x14ac:dyDescent="0.2">
      <c r="A32" s="208" t="s">
        <v>242</v>
      </c>
      <c r="B32" s="208"/>
      <c r="C32" s="47">
        <v>712</v>
      </c>
      <c r="D32" s="69">
        <v>0</v>
      </c>
      <c r="E32" s="69"/>
      <c r="F32" s="69"/>
      <c r="G32" s="69"/>
      <c r="H32" s="69">
        <f t="shared" si="7"/>
        <v>0</v>
      </c>
      <c r="I32" s="69">
        <v>0</v>
      </c>
      <c r="J32" s="130">
        <f t="shared" ref="J32:J35" si="8">H32</f>
        <v>0</v>
      </c>
    </row>
    <row r="33" spans="1:10" x14ac:dyDescent="0.2">
      <c r="A33" s="208" t="s">
        <v>226</v>
      </c>
      <c r="B33" s="208"/>
      <c r="C33" s="47">
        <v>715</v>
      </c>
      <c r="D33" s="69">
        <v>0</v>
      </c>
      <c r="E33" s="69">
        <v>0</v>
      </c>
      <c r="F33" s="69">
        <v>0</v>
      </c>
      <c r="G33" s="69"/>
      <c r="H33" s="69">
        <f t="shared" si="7"/>
        <v>0</v>
      </c>
      <c r="I33" s="69">
        <v>0</v>
      </c>
      <c r="J33" s="130">
        <f t="shared" si="8"/>
        <v>0</v>
      </c>
    </row>
    <row r="34" spans="1:10" ht="24" customHeight="1" x14ac:dyDescent="0.2">
      <c r="A34" s="208" t="s">
        <v>227</v>
      </c>
      <c r="B34" s="208"/>
      <c r="C34" s="47">
        <v>716</v>
      </c>
      <c r="D34" s="69">
        <v>0</v>
      </c>
      <c r="E34" s="69">
        <v>0</v>
      </c>
      <c r="F34" s="69">
        <v>0</v>
      </c>
      <c r="G34" s="69"/>
      <c r="H34" s="69">
        <f t="shared" si="7"/>
        <v>0</v>
      </c>
      <c r="I34" s="69">
        <v>0</v>
      </c>
      <c r="J34" s="130">
        <f t="shared" si="8"/>
        <v>0</v>
      </c>
    </row>
    <row r="35" spans="1:10" ht="28.5" customHeight="1" x14ac:dyDescent="0.2">
      <c r="A35" s="208" t="s">
        <v>263</v>
      </c>
      <c r="B35" s="208"/>
      <c r="C35" s="47">
        <v>717</v>
      </c>
      <c r="D35" s="69">
        <v>0</v>
      </c>
      <c r="E35" s="69">
        <v>0</v>
      </c>
      <c r="F35" s="69"/>
      <c r="G35" s="69">
        <v>363525</v>
      </c>
      <c r="H35" s="69">
        <f t="shared" si="7"/>
        <v>363525</v>
      </c>
      <c r="I35" s="69">
        <v>0</v>
      </c>
      <c r="J35" s="130">
        <f t="shared" si="8"/>
        <v>363525</v>
      </c>
    </row>
    <row r="36" spans="1:10" ht="35.25" customHeight="1" x14ac:dyDescent="0.2">
      <c r="A36" s="208" t="s">
        <v>259</v>
      </c>
      <c r="B36" s="208"/>
      <c r="C36" s="47">
        <v>718</v>
      </c>
      <c r="D36" s="69">
        <v>0</v>
      </c>
      <c r="E36" s="69">
        <v>0</v>
      </c>
      <c r="F36" s="69"/>
      <c r="G36" s="69"/>
      <c r="H36" s="69">
        <f>D36+E36+G36+F36</f>
        <v>0</v>
      </c>
      <c r="I36" s="69"/>
      <c r="J36" s="130">
        <f>H36+I36</f>
        <v>0</v>
      </c>
    </row>
    <row r="37" spans="1:10" ht="39" customHeight="1" x14ac:dyDescent="0.2">
      <c r="A37" s="210" t="s">
        <v>279</v>
      </c>
      <c r="B37" s="210"/>
      <c r="C37" s="48">
        <v>800</v>
      </c>
      <c r="D37" s="77">
        <f>SUM(D26:D30)</f>
        <v>33499625</v>
      </c>
      <c r="E37" s="77">
        <f>SUM(E26:E30)</f>
        <v>-618111</v>
      </c>
      <c r="F37" s="77">
        <f>F26+F27</f>
        <v>-4342571</v>
      </c>
      <c r="G37" s="77">
        <f>SUM(G26:G27)</f>
        <v>-7553710</v>
      </c>
      <c r="H37" s="77">
        <f>SUM(D37:G37)</f>
        <v>20985233</v>
      </c>
      <c r="I37" s="77">
        <f>I26+I27+SUM(I31:I36)</f>
        <v>-72685</v>
      </c>
      <c r="J37" s="77">
        <f>J26+J27</f>
        <v>20912548</v>
      </c>
    </row>
    <row r="38" spans="1:10" ht="21" customHeight="1" x14ac:dyDescent="0.2">
      <c r="A38" s="79"/>
      <c r="B38" s="79"/>
      <c r="C38" s="80"/>
      <c r="D38" s="81"/>
      <c r="E38" s="81"/>
      <c r="F38" s="81"/>
      <c r="G38" s="81"/>
      <c r="H38" s="81"/>
      <c r="I38" s="81"/>
      <c r="J38" s="81"/>
    </row>
    <row r="39" spans="1:10" ht="10.5" customHeight="1" x14ac:dyDescent="0.2">
      <c r="A39" s="79"/>
      <c r="B39" s="79"/>
      <c r="C39" s="80"/>
      <c r="D39" s="81"/>
      <c r="E39" s="81"/>
      <c r="F39" s="81"/>
      <c r="G39" s="81"/>
      <c r="H39" s="81"/>
      <c r="I39" s="81"/>
      <c r="J39" s="81"/>
    </row>
    <row r="40" spans="1:10" x14ac:dyDescent="0.2">
      <c r="A40" s="78"/>
      <c r="B40" s="209" t="s">
        <v>52</v>
      </c>
      <c r="C40" s="209"/>
      <c r="D40" s="209"/>
      <c r="E40" s="154"/>
      <c r="F40" s="136" t="s">
        <v>281</v>
      </c>
      <c r="G40" s="155"/>
    </row>
    <row r="41" spans="1:10" x14ac:dyDescent="0.2">
      <c r="B41" s="156"/>
      <c r="C41" s="156"/>
      <c r="D41" s="157"/>
      <c r="E41" s="158"/>
      <c r="F41" s="137"/>
      <c r="G41" s="158"/>
    </row>
    <row r="42" spans="1:10" x14ac:dyDescent="0.2">
      <c r="A42" s="78"/>
      <c r="B42" s="209" t="s">
        <v>53</v>
      </c>
      <c r="C42" s="209"/>
      <c r="D42" s="209"/>
      <c r="E42" s="154"/>
      <c r="F42" s="136" t="s">
        <v>282</v>
      </c>
      <c r="G42" s="155"/>
    </row>
  </sheetData>
  <mergeCells count="39">
    <mergeCell ref="A12:B12"/>
    <mergeCell ref="A26:B26"/>
    <mergeCell ref="A27:B27"/>
    <mergeCell ref="A21:B21"/>
    <mergeCell ref="A22:B22"/>
    <mergeCell ref="A25:B25"/>
    <mergeCell ref="A23:B23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D2:F2"/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Сауле Н. Алмабекова</cp:lastModifiedBy>
  <cp:lastPrinted>2019-11-07T08:38:22Z</cp:lastPrinted>
  <dcterms:created xsi:type="dcterms:W3CDTF">2007-06-07T10:44:10Z</dcterms:created>
  <dcterms:modified xsi:type="dcterms:W3CDTF">2019-11-07T09:59:26Z</dcterms:modified>
</cp:coreProperties>
</file>