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0" windowWidth="15195" windowHeight="8040" tabRatio="710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 refMode="R1C1"/>
</workbook>
</file>

<file path=xl/calcChain.xml><?xml version="1.0" encoding="utf-8"?>
<calcChain xmlns="http://schemas.openxmlformats.org/spreadsheetml/2006/main">
  <c r="H36" i="7" l="1"/>
  <c r="J36" i="7"/>
  <c r="H39" i="1" l="1"/>
  <c r="F25" i="6" l="1"/>
  <c r="F23" i="6"/>
  <c r="G62" i="5" l="1"/>
  <c r="G56" i="5"/>
  <c r="G69" i="5" s="1"/>
  <c r="F56" i="5"/>
  <c r="F62" i="5"/>
  <c r="G41" i="5"/>
  <c r="G28" i="5"/>
  <c r="G54" i="5" s="1"/>
  <c r="G17" i="5"/>
  <c r="G9" i="5"/>
  <c r="G26" i="5" s="1"/>
  <c r="G30" i="6"/>
  <c r="G12" i="6"/>
  <c r="G17" i="6" s="1"/>
  <c r="G23" i="6" s="1"/>
  <c r="G25" i="6" s="1"/>
  <c r="G27" i="6" s="1"/>
  <c r="G33" i="6" s="1"/>
  <c r="G72" i="5" l="1"/>
  <c r="G74" i="5" s="1"/>
  <c r="F69" i="5"/>
  <c r="F36" i="6"/>
  <c r="F35" i="6"/>
  <c r="F12" i="6"/>
  <c r="F17" i="6" s="1"/>
  <c r="F27" i="6" s="1"/>
  <c r="G29" i="7"/>
  <c r="D23" i="7"/>
  <c r="H8" i="7"/>
  <c r="J8" i="7" s="1"/>
  <c r="E29" i="7" l="1"/>
  <c r="F29" i="7"/>
  <c r="I29" i="7"/>
  <c r="D29" i="7"/>
  <c r="E14" i="7"/>
  <c r="F14" i="7"/>
  <c r="G14" i="7"/>
  <c r="I14" i="7"/>
  <c r="D14" i="7"/>
  <c r="H34" i="7" l="1"/>
  <c r="H33" i="7"/>
  <c r="H32" i="7"/>
  <c r="H31" i="7"/>
  <c r="H30" i="7"/>
  <c r="H17" i="7" l="1"/>
  <c r="F10" i="7"/>
  <c r="F11" i="7"/>
  <c r="I12" i="7"/>
  <c r="I11" i="7" s="1"/>
  <c r="G12" i="7"/>
  <c r="G11" i="7" s="1"/>
  <c r="F22" i="7" l="1"/>
  <c r="F41" i="5"/>
  <c r="F30" i="6" l="1"/>
  <c r="F33" i="6" l="1"/>
  <c r="H28" i="7" l="1"/>
  <c r="F26" i="7"/>
  <c r="I27" i="7"/>
  <c r="G27" i="7"/>
  <c r="F23" i="7"/>
  <c r="F25" i="7" s="1"/>
  <c r="E23" i="7"/>
  <c r="H21" i="7"/>
  <c r="J21" i="7" s="1"/>
  <c r="I26" i="7" l="1"/>
  <c r="J28" i="7"/>
  <c r="G26" i="7"/>
  <c r="G36" i="7" s="1"/>
  <c r="H27" i="7"/>
  <c r="J27" i="7" s="1"/>
  <c r="F36" i="7"/>
  <c r="F37" i="7" s="1"/>
  <c r="H35" i="7"/>
  <c r="H23" i="7"/>
  <c r="J23" i="7" s="1"/>
  <c r="J35" i="7" l="1"/>
  <c r="H29" i="7"/>
  <c r="H26" i="7"/>
  <c r="J26" i="7" s="1"/>
  <c r="J17" i="7"/>
  <c r="H12" i="7"/>
  <c r="I10" i="7"/>
  <c r="I22" i="7" s="1"/>
  <c r="G10" i="7"/>
  <c r="G22" i="7" s="1"/>
  <c r="E10" i="7"/>
  <c r="E22" i="7" s="1"/>
  <c r="D10" i="7"/>
  <c r="D22" i="7" s="1"/>
  <c r="H10" i="7" l="1"/>
  <c r="J12" i="7"/>
  <c r="F74" i="5"/>
  <c r="F73" i="5"/>
  <c r="J10" i="7" l="1"/>
  <c r="G25" i="7"/>
  <c r="G37" i="7" s="1"/>
  <c r="E25" i="7"/>
  <c r="I25" i="7"/>
  <c r="D25" i="7"/>
  <c r="D36" i="7" s="1"/>
  <c r="D37" i="7" s="1"/>
  <c r="H9" i="7"/>
  <c r="H13" i="7"/>
  <c r="H15" i="7"/>
  <c r="H16" i="7"/>
  <c r="H18" i="7"/>
  <c r="J18" i="7" s="1"/>
  <c r="J14" i="7" s="1"/>
  <c r="H19" i="7"/>
  <c r="H20" i="7"/>
  <c r="H24" i="7"/>
  <c r="J30" i="7"/>
  <c r="J31" i="7"/>
  <c r="J32" i="7"/>
  <c r="J33" i="7"/>
  <c r="J34" i="7"/>
  <c r="E37" i="7" l="1"/>
  <c r="E36" i="7"/>
  <c r="H14" i="7"/>
  <c r="J29" i="7"/>
  <c r="J13" i="7"/>
  <c r="H11" i="7"/>
  <c r="I36" i="7"/>
  <c r="H25" i="7"/>
  <c r="H75" i="1"/>
  <c r="H68" i="1"/>
  <c r="H58" i="1"/>
  <c r="H46" i="1"/>
  <c r="H29" i="1"/>
  <c r="I75" i="1"/>
  <c r="I77" i="1" s="1"/>
  <c r="I68" i="1"/>
  <c r="I58" i="1"/>
  <c r="I46" i="1"/>
  <c r="I29" i="1"/>
  <c r="F28" i="5"/>
  <c r="F9" i="5"/>
  <c r="H77" i="1" l="1"/>
  <c r="H80" i="1" s="1"/>
  <c r="J11" i="7"/>
  <c r="J22" i="7" s="1"/>
  <c r="H22" i="7"/>
  <c r="J25" i="7"/>
  <c r="H47" i="1"/>
  <c r="I80" i="1"/>
  <c r="I47" i="1"/>
  <c r="F54" i="5"/>
  <c r="H37" i="7" l="1"/>
  <c r="J37" i="7"/>
  <c r="G76" i="5" l="1"/>
  <c r="F17" i="5"/>
  <c r="F26" i="5" s="1"/>
  <c r="F72" i="5" l="1"/>
  <c r="F76" i="5" s="1"/>
</calcChain>
</file>

<file path=xl/sharedStrings.xml><?xml version="1.0" encoding="utf-8"?>
<sst xmlns="http://schemas.openxmlformats.org/spreadsheetml/2006/main" count="383" uniqueCount="294">
  <si>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</si>
  <si>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</si>
  <si>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</si>
  <si>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</si>
  <si>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</si>
  <si>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</si>
  <si>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</si>
  <si>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</si>
  <si>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</si>
  <si>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</si>
  <si>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</si>
  <si>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</si>
  <si>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</si>
  <si>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</si>
  <si>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</si>
  <si>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</si>
  <si>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</si>
  <si>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</si>
  <si>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</si>
  <si>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</si>
  <si>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</si>
  <si>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</si>
  <si>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</si>
  <si>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</si>
  <si>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</si>
  <si>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</si>
  <si>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</si>
  <si>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</si>
  <si>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</si>
  <si>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</si>
  <si>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</si>
  <si>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</si>
  <si>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</si>
  <si>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</si>
  <si>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</si>
  <si>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</si>
  <si>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</si>
  <si>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</si>
  <si>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</si>
  <si>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</si>
  <si>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</si>
  <si>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</si>
  <si>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</si>
  <si>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</si>
  <si>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</si>
  <si>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</si>
  <si>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</si>
  <si>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</si>
  <si>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</si>
  <si>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</si>
  <si>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</si>
  <si>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</si>
  <si>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</si>
  <si>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</si>
  <si>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/</t>
  </si>
  <si>
    <t>(фамилия, имя, отчество)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</si>
  <si>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</si>
  <si>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</si>
  <si>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</si>
  <si>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</si>
  <si>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</si>
  <si>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</si>
  <si>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</si>
  <si>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</si>
  <si>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</si>
  <si>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</si>
  <si>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</si>
  <si>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</si>
  <si>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</si>
  <si>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</si>
  <si>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</si>
  <si>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</si>
  <si>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</si>
  <si>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</si>
  <si>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</si>
  <si>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</si>
  <si>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</si>
  <si>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</si>
  <si>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</si>
  <si>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</si>
  <si>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</si>
  <si>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</si>
  <si>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</si>
  <si>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</si>
  <si>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</si>
  <si>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</si>
  <si>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</si>
  <si>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</si>
  <si>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</si>
  <si>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</si>
  <si>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</si>
  <si>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</si>
  <si>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</si>
  <si>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</si>
  <si>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</si>
  <si>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</si>
  <si>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</si>
  <si>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на конец периода</t>
  </si>
  <si>
    <t>на начало периода</t>
  </si>
  <si>
    <t>за период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</si>
  <si>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</si>
  <si>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</si>
  <si>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</si>
  <si>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</si>
  <si>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</si>
  <si>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</si>
  <si>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</si>
  <si>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</si>
  <si>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</si>
  <si>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</si>
  <si>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</si>
  <si>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</si>
  <si>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</si>
  <si>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</si>
  <si>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</si>
  <si>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</si>
  <si>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</si>
  <si>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</si>
  <si>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</si>
  <si>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</si>
  <si>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</si>
  <si>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</si>
  <si>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</si>
  <si>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</si>
  <si>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</si>
  <si>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</si>
  <si>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</si>
  <si>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</si>
  <si>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</si>
  <si>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</si>
  <si>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</si>
  <si>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</si>
  <si>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</si>
  <si>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</si>
  <si>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</si>
  <si>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</si>
  <si>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</si>
  <si>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</si>
  <si>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</si>
  <si>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</si>
  <si>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</si>
  <si>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>(малого, среднего, крупного)</t>
  </si>
  <si>
    <t xml:space="preserve">Юридический адрес (организации) </t>
  </si>
  <si>
    <t>____________________________________________________________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</si>
  <si>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</si>
  <si>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</si>
  <si>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</si>
  <si>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</si>
  <si>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</si>
  <si>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</si>
  <si>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</si>
  <si>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</si>
  <si>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</si>
  <si>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</si>
  <si>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</si>
  <si>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</si>
  <si>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</si>
  <si>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</si>
  <si>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</si>
  <si>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</si>
  <si>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</si>
  <si>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</si>
  <si>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</si>
  <si>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</si>
  <si>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</si>
  <si>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</si>
  <si>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</si>
  <si>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</si>
  <si>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</si>
  <si>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</si>
  <si>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</si>
  <si>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</si>
  <si>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</si>
  <si>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</si>
  <si>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</si>
  <si>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</si>
  <si>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За отчетный период</t>
  </si>
  <si>
    <t>За предыдущий период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</si>
  <si>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</si>
  <si>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</si>
  <si>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</si>
  <si>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</si>
  <si>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</si>
  <si>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</si>
  <si>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</si>
  <si>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</si>
  <si>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</si>
  <si>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</si>
  <si>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</si>
  <si>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</si>
  <si>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</si>
  <si>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</si>
  <si>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</si>
  <si>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</si>
  <si>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</si>
  <si>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</si>
  <si>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</si>
  <si>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</si>
  <si>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</si>
  <si>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</si>
  <si>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</si>
  <si>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</si>
  <si>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</si>
  <si>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</si>
  <si>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</si>
  <si>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</si>
  <si>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</si>
  <si>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</si>
  <si>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</si>
  <si>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</si>
  <si>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</si>
  <si>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</si>
  <si>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</si>
  <si>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</si>
  <si>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</si>
  <si>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</si>
  <si>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</si>
  <si>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</si>
  <si>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</si>
  <si>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</si>
  <si>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</si>
  <si>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</si>
  <si>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</si>
  <si>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</si>
  <si>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</si>
  <si>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</si>
  <si>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</si>
  <si>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</si>
  <si>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</si>
  <si>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</si>
  <si>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</si>
  <si>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</si>
  <si>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</si>
  <si>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</si>
  <si>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</si>
  <si>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</si>
  <si>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</si>
  <si>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Операции с собственниками , всего (сумма строк с 310 по 318):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</si>
  <si>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</si>
  <si>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</si>
  <si>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</si>
  <si>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</si>
  <si>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</si>
  <si>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</si>
  <si>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</si>
  <si>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</si>
  <si>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</si>
  <si>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</si>
  <si>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</si>
  <si>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</si>
  <si>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</si>
  <si>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</si>
  <si>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АО SAT&amp;Company</t>
  </si>
  <si>
    <t>Инвестиционная</t>
  </si>
  <si>
    <t>Акционерное общество</t>
  </si>
  <si>
    <t>Муканова 241</t>
  </si>
  <si>
    <t>Шарабок Н.И.</t>
  </si>
  <si>
    <t xml:space="preserve">       Шарабок Н.И.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</si>
  <si>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SAT&amp;Company</t>
    </r>
  </si>
  <si>
    <t>Прибыль за период (строка 200 + строка 201) относимая на:</t>
  </si>
  <si>
    <t>Крупного  бизнеса</t>
  </si>
  <si>
    <t xml:space="preserve">       Сагитова Р.Ш</t>
  </si>
  <si>
    <t>Сагитова Р.Ш.</t>
  </si>
  <si>
    <r>
      <t xml:space="preserve">Форма отчетности: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</si>
  <si>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</si>
  <si>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</si>
  <si>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</si>
  <si>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</si>
  <si>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r>
      <t xml:space="preserve">Наименование организации                         </t>
    </r>
    <r>
      <rPr>
        <b/>
        <sz val="12"/>
        <rFont val="Arial"/>
        <family val="2"/>
        <charset val="204"/>
      </rPr>
      <t xml:space="preserve">    АО SAT&amp;Company</t>
    </r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</si>
  <si>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</si>
  <si>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</si>
  <si>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</si>
  <si>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</si>
  <si>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</si>
  <si>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 xml:space="preserve">                                       Сагитова Р.Ш</t>
  </si>
  <si>
    <t xml:space="preserve">                                      Шарабок Н.И</t>
  </si>
  <si>
    <t>Пересчит. сальдо (строка 010+/строка 011)</t>
  </si>
  <si>
    <t>Пересчит.сальдо (строка 400+/строка 401)</t>
  </si>
  <si>
    <t>Нераспред. прибыль</t>
  </si>
  <si>
    <t>за предыдущий, сопоставимый период</t>
  </si>
  <si>
    <t>3501 человек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</si>
  <si>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</si>
  <si>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</si>
  <si>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</si>
  <si>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Изменения в доле участия в доч. компаниях, не привод к потере контроля</t>
  </si>
  <si>
    <t>Доля неконтр собственников</t>
  </si>
  <si>
    <t>Уставный капитал</t>
  </si>
  <si>
    <t>по состоянию на «30» сентября 2014 года</t>
  </si>
  <si>
    <t>за  период с 01 января по 30   сентября  2014 года</t>
  </si>
  <si>
    <t>за  период с 01 января по 30  Сентября 2014 года</t>
  </si>
  <si>
    <t xml:space="preserve"> Консолидированный  Отчет об изменениии в капитале за  период с 01 января  по  30 сентября 2014 года</t>
  </si>
  <si>
    <t>Сальдо на 30 сентября отчетного года (строка 500 + строка 600 + строка 700)</t>
  </si>
  <si>
    <t>Сальдо на 30  сентября предыдущего года</t>
  </si>
  <si>
    <t>Прочая совок. прибыль, всего (сумма строк с 221 по 229):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</si>
</sst>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_-* #,##0.00_р_._-;\-* #,##0.00_р_._-;_-* &quot;-&quot;_р_._-;_-@_-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</cellStyleXfs>
  <cellXfs count="32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0" fontId="2" fillId="0" borderId="0" xfId="0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2" borderId="6" xfId="0" applyFont="1" applyFill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1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14" xfId="0" applyFont="1" applyBorder="1"/>
    <xf numFmtId="3" fontId="3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14" fontId="3" fillId="2" borderId="2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2" fillId="2" borderId="28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2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3" fillId="0" borderId="14" xfId="0" applyNumberFormat="1" applyFont="1" applyBorder="1"/>
    <xf numFmtId="3" fontId="3" fillId="0" borderId="15" xfId="0" applyNumberFormat="1" applyFont="1" applyBorder="1"/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2" borderId="16" xfId="2" applyFont="1" applyFill="1" applyBorder="1" applyAlignment="1">
      <alignment horizontal="center" vertical="center" wrapText="1"/>
    </xf>
    <xf numFmtId="14" fontId="11" fillId="2" borderId="24" xfId="0" applyNumberFormat="1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vertical="center"/>
    </xf>
    <xf numFmtId="0" fontId="11" fillId="2" borderId="26" xfId="3" applyFont="1" applyFill="1" applyBorder="1" applyAlignment="1">
      <alignment vertical="center"/>
    </xf>
    <xf numFmtId="0" fontId="11" fillId="2" borderId="16" xfId="3" applyFont="1" applyFill="1" applyBorder="1" applyAlignment="1">
      <alignment vertical="center" wrapText="1"/>
    </xf>
    <xf numFmtId="49" fontId="12" fillId="0" borderId="21" xfId="3" applyNumberFormat="1" applyFon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vertical="center"/>
    </xf>
    <xf numFmtId="49" fontId="11" fillId="0" borderId="3" xfId="3" applyNumberFormat="1" applyFont="1" applyBorder="1" applyAlignment="1">
      <alignment horizontal="center" vertical="center"/>
    </xf>
    <xf numFmtId="49" fontId="11" fillId="0" borderId="9" xfId="3" applyNumberFormat="1" applyFon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wrapText="1"/>
    </xf>
    <xf numFmtId="49" fontId="12" fillId="0" borderId="9" xfId="3" applyNumberFormat="1" applyFont="1" applyBorder="1" applyAlignment="1">
      <alignment horizontal="center"/>
    </xf>
    <xf numFmtId="49" fontId="11" fillId="0" borderId="9" xfId="3" applyNumberFormat="1" applyFont="1" applyBorder="1" applyAlignment="1">
      <alignment horizontal="center"/>
    </xf>
    <xf numFmtId="49" fontId="12" fillId="0" borderId="10" xfId="3" applyNumberFormat="1" applyFont="1" applyBorder="1" applyAlignment="1">
      <alignment horizontal="center"/>
    </xf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3" fontId="2" fillId="0" borderId="0" xfId="2" applyNumberFormat="1" applyFont="1" applyAlignment="1">
      <alignment vertical="center"/>
    </xf>
    <xf numFmtId="41" fontId="2" fillId="0" borderId="0" xfId="1" applyNumberFormat="1" applyFont="1" applyAlignment="1"/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49" fontId="12" fillId="0" borderId="9" xfId="3" applyNumberFormat="1" applyFont="1" applyBorder="1" applyAlignment="1">
      <alignment horizontal="center" vertical="center"/>
    </xf>
    <xf numFmtId="14" fontId="11" fillId="2" borderId="37" xfId="0" applyNumberFormat="1" applyFont="1" applyFill="1" applyBorder="1" applyAlignment="1">
      <alignment horizontal="center" vertical="center" wrapText="1"/>
    </xf>
    <xf numFmtId="41" fontId="11" fillId="0" borderId="45" xfId="3" applyNumberFormat="1" applyFont="1" applyBorder="1" applyAlignment="1">
      <alignment horizontal="center"/>
    </xf>
    <xf numFmtId="41" fontId="11" fillId="0" borderId="46" xfId="3" applyNumberFormat="1" applyFont="1" applyBorder="1" applyAlignment="1">
      <alignment horizontal="center"/>
    </xf>
    <xf numFmtId="41" fontId="2" fillId="0" borderId="2" xfId="1" applyNumberFormat="1" applyFont="1" applyBorder="1" applyAlignment="1">
      <alignment horizontal="right"/>
    </xf>
    <xf numFmtId="41" fontId="2" fillId="0" borderId="14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 applyAlignment="1"/>
    <xf numFmtId="41" fontId="2" fillId="0" borderId="12" xfId="1" applyNumberFormat="1" applyFont="1" applyBorder="1" applyAlignment="1">
      <alignment horizontal="right"/>
    </xf>
    <xf numFmtId="41" fontId="2" fillId="0" borderId="17" xfId="1" applyNumberFormat="1" applyFont="1" applyBorder="1" applyAlignment="1"/>
    <xf numFmtId="41" fontId="3" fillId="0" borderId="7" xfId="1" applyNumberFormat="1" applyFont="1" applyBorder="1" applyAlignment="1">
      <alignment horizontal="right"/>
    </xf>
    <xf numFmtId="41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11" fillId="0" borderId="45" xfId="3" applyNumberFormat="1" applyFont="1" applyFill="1" applyBorder="1" applyAlignment="1">
      <alignment horizontal="center"/>
    </xf>
    <xf numFmtId="41" fontId="12" fillId="0" borderId="44" xfId="3" applyNumberFormat="1" applyFont="1" applyFill="1" applyBorder="1" applyAlignment="1">
      <alignment horizontal="center"/>
    </xf>
    <xf numFmtId="41" fontId="12" fillId="0" borderId="45" xfId="3" applyNumberFormat="1" applyFont="1" applyFill="1" applyBorder="1" applyAlignment="1">
      <alignment horizontal="center" vertical="center"/>
    </xf>
    <xf numFmtId="41" fontId="11" fillId="0" borderId="45" xfId="3" applyNumberFormat="1" applyFont="1" applyFill="1" applyBorder="1" applyAlignment="1">
      <alignment horizontal="center" vertical="center"/>
    </xf>
    <xf numFmtId="41" fontId="12" fillId="0" borderId="45" xfId="3" applyNumberFormat="1" applyFont="1" applyFill="1" applyBorder="1" applyAlignment="1">
      <alignment horizontal="center"/>
    </xf>
    <xf numFmtId="41" fontId="11" fillId="0" borderId="45" xfId="3" applyNumberFormat="1" applyFont="1" applyFill="1" applyBorder="1" applyAlignment="1">
      <alignment horizontal="center"/>
    </xf>
    <xf numFmtId="41" fontId="12" fillId="0" borderId="45" xfId="3" applyNumberFormat="1" applyFont="1" applyFill="1" applyBorder="1" applyAlignment="1">
      <alignment horizontal="center" wrapText="1"/>
    </xf>
    <xf numFmtId="41" fontId="2" fillId="0" borderId="2" xfId="0" applyNumberFormat="1" applyFont="1" applyBorder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horizontal="right" vertical="center"/>
    </xf>
    <xf numFmtId="41" fontId="2" fillId="0" borderId="2" xfId="0" applyNumberFormat="1" applyFont="1" applyBorder="1"/>
    <xf numFmtId="41" fontId="2" fillId="0" borderId="4" xfId="0" applyNumberFormat="1" applyFont="1" applyBorder="1"/>
    <xf numFmtId="41" fontId="3" fillId="2" borderId="2" xfId="0" applyNumberFormat="1" applyFont="1" applyFill="1" applyBorder="1" applyAlignment="1">
      <alignment horizontal="right" vertical="center"/>
    </xf>
    <xf numFmtId="41" fontId="3" fillId="2" borderId="4" xfId="0" applyNumberFormat="1" applyFont="1" applyFill="1" applyBorder="1" applyAlignment="1">
      <alignment horizontal="right" vertical="center"/>
    </xf>
    <xf numFmtId="41" fontId="3" fillId="2" borderId="24" xfId="0" applyNumberFormat="1" applyFont="1" applyFill="1" applyBorder="1" applyAlignment="1">
      <alignment horizontal="center" vertical="top" wrapText="1"/>
    </xf>
    <xf numFmtId="41" fontId="3" fillId="2" borderId="24" xfId="0" applyNumberFormat="1" applyFont="1" applyFill="1" applyBorder="1" applyAlignment="1">
      <alignment horizontal="center" vertical="center" wrapText="1"/>
    </xf>
    <xf numFmtId="41" fontId="2" fillId="0" borderId="14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14" fillId="0" borderId="4" xfId="0" applyNumberFormat="1" applyFont="1" applyFill="1" applyBorder="1"/>
    <xf numFmtId="41" fontId="3" fillId="0" borderId="2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11" fillId="0" borderId="46" xfId="3" applyNumberFormat="1" applyFont="1" applyFill="1" applyBorder="1" applyAlignment="1">
      <alignment horizontal="center"/>
    </xf>
    <xf numFmtId="41" fontId="11" fillId="0" borderId="0" xfId="2" applyNumberFormat="1" applyFont="1" applyBorder="1" applyAlignment="1">
      <alignment vertical="center"/>
    </xf>
    <xf numFmtId="41" fontId="3" fillId="0" borderId="2" xfId="1" applyNumberFormat="1" applyFont="1" applyBorder="1" applyAlignment="1">
      <alignment horizontal="right"/>
    </xf>
    <xf numFmtId="41" fontId="3" fillId="0" borderId="4" xfId="1" applyNumberFormat="1" applyFont="1" applyBorder="1" applyAlignment="1">
      <alignment horizontal="right"/>
    </xf>
    <xf numFmtId="41" fontId="3" fillId="0" borderId="14" xfId="1" applyNumberFormat="1" applyFont="1" applyBorder="1" applyAlignment="1">
      <alignment horizontal="right"/>
    </xf>
    <xf numFmtId="164" fontId="3" fillId="0" borderId="12" xfId="0" applyNumberFormat="1" applyFont="1" applyFill="1" applyBorder="1" applyAlignment="1">
      <alignment horizontal="right" vertical="center"/>
    </xf>
    <xf numFmtId="41" fontId="3" fillId="0" borderId="4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right"/>
    </xf>
    <xf numFmtId="41" fontId="3" fillId="3" borderId="2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41" fontId="2" fillId="0" borderId="2" xfId="0" applyNumberFormat="1" applyFont="1" applyFill="1" applyBorder="1" applyAlignment="1">
      <alignment horizontal="right" vertical="center"/>
    </xf>
    <xf numFmtId="41" fontId="2" fillId="0" borderId="0" xfId="0" applyNumberFormat="1" applyFont="1" applyFill="1"/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41" fontId="11" fillId="0" borderId="0" xfId="3" applyNumberFormat="1" applyFont="1" applyBorder="1" applyAlignment="1">
      <alignment horizontal="center"/>
    </xf>
    <xf numFmtId="41" fontId="11" fillId="0" borderId="0" xfId="3" applyNumberFormat="1" applyFont="1" applyFill="1" applyBorder="1" applyAlignment="1">
      <alignment horizontal="center"/>
    </xf>
    <xf numFmtId="14" fontId="11" fillId="3" borderId="37" xfId="0" applyNumberFormat="1" applyFont="1" applyFill="1" applyBorder="1" applyAlignment="1">
      <alignment horizontal="center" vertical="center" wrapText="1"/>
    </xf>
    <xf numFmtId="49" fontId="3" fillId="0" borderId="49" xfId="1" applyNumberFormat="1" applyFont="1" applyBorder="1" applyAlignment="1">
      <alignment horizontal="center" vertical="center"/>
    </xf>
    <xf numFmtId="41" fontId="2" fillId="0" borderId="49" xfId="1" applyNumberFormat="1" applyFont="1" applyBorder="1" applyAlignment="1">
      <alignment horizontal="right"/>
    </xf>
    <xf numFmtId="41" fontId="2" fillId="0" borderId="50" xfId="1" applyNumberFormat="1" applyFont="1" applyBorder="1" applyAlignment="1">
      <alignment horizontal="right"/>
    </xf>
    <xf numFmtId="4" fontId="2" fillId="0" borderId="0" xfId="0" applyNumberFormat="1" applyFont="1"/>
    <xf numFmtId="41" fontId="11" fillId="0" borderId="49" xfId="2" applyNumberFormat="1" applyFont="1" applyFill="1" applyBorder="1" applyAlignment="1">
      <alignment horizontal="right" vertical="center"/>
    </xf>
    <xf numFmtId="41" fontId="12" fillId="0" borderId="2" xfId="2" applyNumberFormat="1" applyFont="1" applyFill="1" applyBorder="1" applyAlignment="1"/>
    <xf numFmtId="41" fontId="12" fillId="0" borderId="2" xfId="2" applyNumberFormat="1" applyFont="1" applyFill="1" applyBorder="1" applyAlignment="1">
      <alignment horizontal="right"/>
    </xf>
    <xf numFmtId="41" fontId="11" fillId="0" borderId="2" xfId="2" applyNumberFormat="1" applyFont="1" applyFill="1" applyBorder="1" applyAlignment="1">
      <alignment horizontal="right" vertical="center"/>
    </xf>
    <xf numFmtId="41" fontId="11" fillId="0" borderId="2" xfId="2" applyNumberFormat="1" applyFont="1" applyFill="1" applyBorder="1" applyAlignment="1">
      <alignment vertical="center"/>
    </xf>
    <xf numFmtId="0" fontId="11" fillId="0" borderId="49" xfId="2" applyFont="1" applyFill="1" applyBorder="1" applyAlignment="1">
      <alignment horizontal="center" vertical="center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41" fontId="11" fillId="0" borderId="4" xfId="2" applyNumberFormat="1" applyFont="1" applyFill="1" applyBorder="1" applyAlignment="1">
      <alignment horizontal="right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41" fontId="11" fillId="0" borderId="2" xfId="2" applyNumberFormat="1" applyFont="1" applyFill="1" applyBorder="1" applyAlignment="1"/>
    <xf numFmtId="41" fontId="11" fillId="0" borderId="4" xfId="2" applyNumberFormat="1" applyFont="1" applyFill="1" applyBorder="1" applyAlignment="1"/>
    <xf numFmtId="41" fontId="11" fillId="0" borderId="4" xfId="2" applyNumberFormat="1" applyFont="1" applyFill="1" applyBorder="1" applyAlignment="1">
      <alignment vertical="center"/>
    </xf>
    <xf numFmtId="0" fontId="11" fillId="0" borderId="7" xfId="2" applyFont="1" applyFill="1" applyBorder="1" applyAlignment="1">
      <alignment horizontal="center" vertical="center"/>
    </xf>
    <xf numFmtId="41" fontId="11" fillId="0" borderId="7" xfId="2" applyNumberFormat="1" applyFont="1" applyFill="1" applyBorder="1" applyAlignment="1">
      <alignment vertical="center"/>
    </xf>
    <xf numFmtId="41" fontId="11" fillId="0" borderId="8" xfId="2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0" xfId="0" applyNumberFormat="1" applyFont="1"/>
    <xf numFmtId="41" fontId="3" fillId="0" borderId="2" xfId="1" applyNumberFormat="1" applyFont="1" applyFill="1" applyBorder="1" applyAlignment="1">
      <alignment horizontal="right"/>
    </xf>
    <xf numFmtId="41" fontId="3" fillId="0" borderId="4" xfId="1" applyNumberFormat="1" applyFont="1" applyFill="1" applyBorder="1" applyAlignment="1"/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2" xfId="0" applyFont="1" applyBorder="1"/>
    <xf numFmtId="0" fontId="2" fillId="0" borderId="2" xfId="0" applyFont="1" applyBorder="1"/>
    <xf numFmtId="0" fontId="2" fillId="0" borderId="2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20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31" xfId="0" applyFont="1" applyBorder="1"/>
    <xf numFmtId="0" fontId="3" fillId="0" borderId="9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0" xfId="0" applyFont="1" applyBorder="1"/>
    <xf numFmtId="0" fontId="3" fillId="0" borderId="21" xfId="0" applyFont="1" applyBorder="1"/>
    <xf numFmtId="0" fontId="2" fillId="0" borderId="5" xfId="0" applyFont="1" applyBorder="1"/>
    <xf numFmtId="0" fontId="2" fillId="0" borderId="13" xfId="0" applyFont="1" applyBorder="1"/>
    <xf numFmtId="0" fontId="3" fillId="2" borderId="22" xfId="0" applyFont="1" applyFill="1" applyBorder="1"/>
    <xf numFmtId="0" fontId="3" fillId="2" borderId="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3" fillId="0" borderId="22" xfId="0" applyFont="1" applyBorder="1" applyAlignment="1"/>
    <xf numFmtId="0" fontId="3" fillId="0" borderId="2" xfId="0" applyFont="1" applyBorder="1" applyAlignment="1"/>
    <xf numFmtId="0" fontId="3" fillId="0" borderId="22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0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2" borderId="23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3" applyFont="1" applyBorder="1" applyAlignment="1">
      <alignment horizontal="left" wrapText="1"/>
    </xf>
    <xf numFmtId="0" fontId="11" fillId="0" borderId="18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30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20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11" fillId="0" borderId="20" xfId="3" applyFont="1" applyBorder="1" applyAlignment="1">
      <alignment horizontal="left"/>
    </xf>
    <xf numFmtId="0" fontId="11" fillId="0" borderId="18" xfId="3" applyFont="1" applyBorder="1" applyAlignment="1">
      <alignment horizontal="left"/>
    </xf>
    <xf numFmtId="0" fontId="12" fillId="0" borderId="20" xfId="3" applyFont="1" applyBorder="1" applyAlignment="1">
      <alignment horizontal="left" wrapText="1"/>
    </xf>
    <xf numFmtId="0" fontId="12" fillId="0" borderId="18" xfId="3" applyFont="1" applyBorder="1" applyAlignment="1">
      <alignment horizontal="left" wrapText="1"/>
    </xf>
    <xf numFmtId="0" fontId="11" fillId="0" borderId="20" xfId="3" applyFont="1" applyBorder="1" applyAlignment="1">
      <alignment wrapText="1"/>
    </xf>
    <xf numFmtId="0" fontId="11" fillId="0" borderId="18" xfId="3" applyFont="1" applyBorder="1" applyAlignment="1">
      <alignment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33" xfId="3" applyFont="1" applyBorder="1" applyAlignment="1">
      <alignment horizontal="left" wrapText="1"/>
    </xf>
    <xf numFmtId="0" fontId="12" fillId="0" borderId="34" xfId="3" applyFont="1" applyBorder="1" applyAlignment="1">
      <alignment horizontal="left" wrapText="1"/>
    </xf>
    <xf numFmtId="41" fontId="11" fillId="0" borderId="2" xfId="2" applyNumberFormat="1" applyFont="1" applyFill="1" applyBorder="1" applyAlignment="1">
      <alignment vertical="center"/>
    </xf>
    <xf numFmtId="0" fontId="11" fillId="0" borderId="22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2" fillId="0" borderId="22" xfId="2" applyFont="1" applyFill="1" applyBorder="1" applyAlignment="1"/>
    <xf numFmtId="0" fontId="12" fillId="0" borderId="2" xfId="2" applyFont="1" applyFill="1" applyBorder="1" applyAlignment="1"/>
    <xf numFmtId="0" fontId="11" fillId="0" borderId="2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0" fontId="11" fillId="0" borderId="2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6" fillId="0" borderId="0" xfId="2" applyFont="1" applyFill="1" applyAlignment="1">
      <alignment horizontal="center" vertical="center"/>
    </xf>
    <xf numFmtId="0" fontId="11" fillId="2" borderId="29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48" xfId="2" applyFont="1" applyFill="1" applyBorder="1" applyAlignment="1">
      <alignment vertical="center"/>
    </xf>
    <xf numFmtId="0" fontId="11" fillId="0" borderId="49" xfId="2" applyFont="1" applyFill="1" applyBorder="1" applyAlignment="1">
      <alignment vertical="center"/>
    </xf>
    <xf numFmtId="41" fontId="11" fillId="0" borderId="12" xfId="2" applyNumberFormat="1" applyFont="1" applyFill="1" applyBorder="1" applyAlignment="1">
      <alignment vertical="center"/>
    </xf>
    <xf numFmtId="41" fontId="11" fillId="0" borderId="14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left"/>
    </xf>
    <xf numFmtId="0" fontId="1" fillId="0" borderId="0" xfId="3" applyFont="1" applyAlignment="1">
      <alignment horizontal="center"/>
    </xf>
    <xf numFmtId="0" fontId="11" fillId="0" borderId="22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3" fillId="0" borderId="20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35" xfId="1" applyNumberFormat="1" applyFont="1" applyBorder="1" applyAlignment="1">
      <alignment horizontal="center" vertical="center" wrapText="1"/>
    </xf>
    <xf numFmtId="3" fontId="3" fillId="0" borderId="36" xfId="1" applyNumberFormat="1" applyFont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center" vertical="center" wrapText="1"/>
    </xf>
    <xf numFmtId="3" fontId="3" fillId="0" borderId="38" xfId="1" applyNumberFormat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3" fontId="3" fillId="0" borderId="41" xfId="1" applyNumberFormat="1" applyFont="1" applyBorder="1" applyAlignment="1">
      <alignment horizontal="center" vertical="center"/>
    </xf>
    <xf numFmtId="3" fontId="3" fillId="0" borderId="42" xfId="1" applyNumberFormat="1" applyFont="1" applyBorder="1" applyAlignment="1">
      <alignment horizontal="center" vertical="center"/>
    </xf>
    <xf numFmtId="3" fontId="3" fillId="0" borderId="43" xfId="1" applyNumberFormat="1" applyFont="1" applyBorder="1" applyAlignment="1">
      <alignment horizontal="center" vertical="center"/>
    </xf>
    <xf numFmtId="0" fontId="11" fillId="0" borderId="51" xfId="1" applyFont="1" applyBorder="1" applyAlignment="1">
      <alignment wrapText="1"/>
    </xf>
    <xf numFmtId="0" fontId="11" fillId="0" borderId="43" xfId="1" applyFont="1" applyBorder="1" applyAlignment="1">
      <alignment wrapText="1"/>
    </xf>
    <xf numFmtId="0" fontId="2" fillId="0" borderId="2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31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22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1" xfId="1" applyFont="1" applyBorder="1" applyAlignment="1"/>
    <xf numFmtId="0" fontId="3" fillId="0" borderId="23" xfId="1" applyFont="1" applyBorder="1" applyAlignment="1">
      <alignment wrapText="1"/>
    </xf>
    <xf numFmtId="0" fontId="3" fillId="0" borderId="7" xfId="1" applyFont="1" applyBorder="1" applyAlignment="1">
      <alignment wrapText="1"/>
    </xf>
  </cellXfs>
  <cellStyles count="4">
    <cellStyle name="Обычный" xfId="0" builtinId="0"/>
    <cellStyle name="Обычный_изм" xfId="1"/>
    <cellStyle name="Обычный_одд" xfId="2"/>
    <cellStyle name="Обычный_ф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O90"/>
  <sheetViews>
    <sheetView tabSelected="1" topLeftCell="A16" zoomScale="80" zoomScaleNormal="80" workbookViewId="0">
      <selection activeCell="L73" sqref="L73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20.5703125" style="1" customWidth="1"/>
    <col min="6" max="6" width="16.5703125" style="1" customWidth="1"/>
    <col min="7" max="7" width="9.7109375" style="1" customWidth="1"/>
    <col min="8" max="8" width="16" style="13" customWidth="1"/>
    <col min="9" max="9" width="15.85546875" style="13" customWidth="1"/>
    <col min="10" max="10" width="8.85546875" style="1" customWidth="1"/>
    <col min="11" max="11" width="17.42578125" style="1" customWidth="1"/>
    <col min="12" max="16" width="8.85546875" style="1" customWidth="1"/>
    <col min="17" max="17" width="18.5703125" style="1" customWidth="1"/>
    <col min="18" max="249" width="8.85546875" style="1" customWidth="1"/>
    <col min="250" max="16384" width="8.85546875" style="20"/>
  </cols>
  <sheetData>
    <row r="1" spans="1:11" x14ac:dyDescent="0.2">
      <c r="B1" s="74"/>
      <c r="G1" s="219"/>
      <c r="H1" s="219"/>
      <c r="I1" s="219"/>
    </row>
    <row r="2" spans="1:11" s="2" customFormat="1" ht="12.75" customHeight="1" x14ac:dyDescent="0.2">
      <c r="C2" s="21"/>
      <c r="D2" s="21"/>
      <c r="E2" s="21"/>
      <c r="F2" s="21"/>
      <c r="G2" s="21"/>
      <c r="H2" s="11"/>
      <c r="I2" s="22"/>
    </row>
    <row r="3" spans="1:11" ht="12.75" customHeight="1" x14ac:dyDescent="0.25">
      <c r="A3" s="220" t="s">
        <v>138</v>
      </c>
      <c r="B3" s="220"/>
      <c r="C3" s="220"/>
      <c r="D3" s="220"/>
      <c r="E3" s="198" t="s">
        <v>252</v>
      </c>
      <c r="F3" s="198"/>
      <c r="G3" s="198"/>
      <c r="H3" s="198"/>
      <c r="I3" s="67"/>
    </row>
    <row r="4" spans="1:11" ht="12.75" customHeight="1" x14ac:dyDescent="0.2">
      <c r="A4" s="220" t="s">
        <v>139</v>
      </c>
      <c r="B4" s="220"/>
      <c r="C4" s="220"/>
      <c r="D4" s="220"/>
      <c r="E4" s="199" t="s">
        <v>143</v>
      </c>
      <c r="F4" s="199"/>
      <c r="G4" s="199"/>
      <c r="H4" s="199"/>
      <c r="I4" s="67"/>
    </row>
    <row r="5" spans="1:11" ht="12.75" customHeight="1" x14ac:dyDescent="0.2">
      <c r="A5" s="220" t="s">
        <v>1</v>
      </c>
      <c r="B5" s="220"/>
      <c r="C5" s="220"/>
      <c r="D5" s="220"/>
      <c r="E5" s="200" t="s">
        <v>253</v>
      </c>
      <c r="F5" s="200"/>
      <c r="G5" s="200"/>
      <c r="H5" s="200"/>
      <c r="I5" s="71"/>
    </row>
    <row r="6" spans="1:11" ht="12.75" customHeight="1" x14ac:dyDescent="0.2">
      <c r="A6" s="211" t="s">
        <v>2</v>
      </c>
      <c r="B6" s="211"/>
      <c r="C6" s="211"/>
      <c r="D6" s="211"/>
      <c r="E6" s="201" t="s">
        <v>254</v>
      </c>
      <c r="F6" s="201"/>
      <c r="G6" s="201"/>
      <c r="H6" s="201"/>
      <c r="I6" s="31"/>
    </row>
    <row r="7" spans="1:11" ht="13.5" customHeight="1" x14ac:dyDescent="0.2">
      <c r="A7" s="212" t="s">
        <v>263</v>
      </c>
      <c r="B7" s="212"/>
      <c r="C7" s="212"/>
      <c r="D7" s="212"/>
      <c r="E7" s="212"/>
      <c r="F7" s="199"/>
      <c r="G7" s="199"/>
      <c r="H7" s="199"/>
      <c r="I7" s="67"/>
    </row>
    <row r="8" spans="1:11" ht="12.75" customHeight="1" x14ac:dyDescent="0.2">
      <c r="A8" s="77"/>
      <c r="B8" s="77"/>
      <c r="C8" s="77"/>
      <c r="D8" s="77"/>
      <c r="E8" s="77"/>
      <c r="F8" s="210"/>
      <c r="G8" s="210"/>
      <c r="H8" s="210"/>
      <c r="I8" s="31"/>
    </row>
    <row r="9" spans="1:11" ht="12.75" customHeight="1" x14ac:dyDescent="0.2">
      <c r="A9" s="71" t="s">
        <v>96</v>
      </c>
      <c r="B9" s="71"/>
      <c r="C9" s="71"/>
      <c r="D9" s="71"/>
      <c r="E9" s="202" t="s">
        <v>280</v>
      </c>
      <c r="F9" s="202"/>
      <c r="G9" s="202"/>
      <c r="H9" s="202"/>
      <c r="I9" s="71"/>
      <c r="J9" s="10"/>
      <c r="K9" s="10"/>
    </row>
    <row r="10" spans="1:11" ht="12.75" customHeight="1" x14ac:dyDescent="0.2">
      <c r="A10" s="211" t="s">
        <v>140</v>
      </c>
      <c r="B10" s="211"/>
      <c r="C10" s="211"/>
      <c r="D10" s="211"/>
      <c r="E10" s="212" t="s">
        <v>260</v>
      </c>
      <c r="F10" s="212"/>
      <c r="G10" s="212"/>
      <c r="H10" s="212"/>
      <c r="I10" s="31"/>
      <c r="J10" s="10"/>
      <c r="K10" s="10"/>
    </row>
    <row r="11" spans="1:11" ht="12.75" customHeight="1" x14ac:dyDescent="0.2">
      <c r="A11" s="75"/>
      <c r="B11" s="75"/>
      <c r="C11" s="75"/>
      <c r="D11" s="75"/>
      <c r="E11" s="31"/>
      <c r="F11" s="210" t="s">
        <v>141</v>
      </c>
      <c r="G11" s="210"/>
      <c r="H11" s="31"/>
      <c r="I11" s="31"/>
      <c r="J11" s="10"/>
      <c r="K11" s="10"/>
    </row>
    <row r="12" spans="1:11" ht="12.75" customHeight="1" x14ac:dyDescent="0.2">
      <c r="A12" s="211" t="s">
        <v>142</v>
      </c>
      <c r="B12" s="211"/>
      <c r="C12" s="211"/>
      <c r="D12" s="211"/>
      <c r="E12" s="212" t="s">
        <v>255</v>
      </c>
      <c r="F12" s="212"/>
      <c r="G12" s="212"/>
      <c r="H12" s="212"/>
      <c r="I12" s="31"/>
      <c r="J12" s="10"/>
      <c r="K12" s="10"/>
    </row>
    <row r="13" spans="1:11" ht="12.75" customHeight="1" x14ac:dyDescent="0.2">
      <c r="A13" s="75"/>
      <c r="B13" s="75"/>
      <c r="C13" s="75"/>
      <c r="D13" s="75"/>
      <c r="E13" s="31"/>
      <c r="F13" s="31"/>
      <c r="G13" s="31"/>
      <c r="H13" s="31"/>
      <c r="I13" s="31"/>
      <c r="J13" s="10"/>
      <c r="K13" s="10"/>
    </row>
    <row r="14" spans="1:11" ht="12.75" customHeight="1" x14ac:dyDescent="0.25">
      <c r="A14" s="48"/>
      <c r="B14" s="222" t="s">
        <v>281</v>
      </c>
      <c r="C14" s="222"/>
      <c r="D14" s="222"/>
      <c r="E14" s="222"/>
      <c r="F14" s="222"/>
      <c r="G14" s="222"/>
      <c r="H14" s="222"/>
      <c r="I14" s="49"/>
      <c r="J14" s="50"/>
      <c r="K14" s="10"/>
    </row>
    <row r="15" spans="1:11" ht="12.75" customHeight="1" x14ac:dyDescent="0.25">
      <c r="A15" s="48"/>
      <c r="B15" s="72"/>
      <c r="C15" s="222" t="s">
        <v>287</v>
      </c>
      <c r="D15" s="222"/>
      <c r="E15" s="222"/>
      <c r="F15" s="222"/>
      <c r="G15" s="222"/>
      <c r="H15" s="68"/>
      <c r="I15" s="69"/>
      <c r="J15" s="50"/>
      <c r="K15" s="10"/>
    </row>
    <row r="16" spans="1:11" ht="18.75" customHeight="1" thickBot="1" x14ac:dyDescent="0.25">
      <c r="A16" s="51"/>
      <c r="B16" s="51"/>
      <c r="C16" s="221"/>
      <c r="D16" s="221"/>
      <c r="E16" s="221"/>
      <c r="F16" s="51"/>
      <c r="G16" s="221"/>
      <c r="H16" s="221"/>
      <c r="I16" s="52" t="s">
        <v>93</v>
      </c>
      <c r="J16" s="50"/>
      <c r="K16" s="10"/>
    </row>
    <row r="17" spans="1:249" s="30" customFormat="1" ht="41.25" customHeight="1" thickBot="1" x14ac:dyDescent="0.25">
      <c r="A17" s="223" t="s">
        <v>3</v>
      </c>
      <c r="B17" s="224"/>
      <c r="C17" s="224"/>
      <c r="D17" s="224"/>
      <c r="E17" s="224"/>
      <c r="F17" s="224"/>
      <c r="G17" s="47" t="s">
        <v>4</v>
      </c>
      <c r="H17" s="70" t="s">
        <v>97</v>
      </c>
      <c r="I17" s="70" t="s">
        <v>98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</row>
    <row r="18" spans="1:249" ht="12.75" customHeight="1" x14ac:dyDescent="0.2">
      <c r="A18" s="225" t="s">
        <v>100</v>
      </c>
      <c r="B18" s="226"/>
      <c r="C18" s="226"/>
      <c r="D18" s="226"/>
      <c r="E18" s="226"/>
      <c r="F18" s="226"/>
      <c r="G18" s="46"/>
      <c r="H18" s="80"/>
      <c r="I18" s="81"/>
      <c r="J18" s="10"/>
      <c r="K18" s="10"/>
    </row>
    <row r="19" spans="1:249" ht="12.75" customHeight="1" x14ac:dyDescent="0.2">
      <c r="A19" s="227" t="s">
        <v>101</v>
      </c>
      <c r="B19" s="228"/>
      <c r="C19" s="228"/>
      <c r="D19" s="228"/>
      <c r="E19" s="228"/>
      <c r="F19" s="228"/>
      <c r="G19" s="24" t="s">
        <v>5</v>
      </c>
      <c r="H19" s="134">
        <v>765584</v>
      </c>
      <c r="I19" s="135">
        <v>333688</v>
      </c>
      <c r="J19" s="10"/>
      <c r="K19" s="10"/>
    </row>
    <row r="20" spans="1:249" ht="12.75" customHeight="1" x14ac:dyDescent="0.2">
      <c r="A20" s="208" t="s">
        <v>102</v>
      </c>
      <c r="B20" s="209"/>
      <c r="C20" s="209"/>
      <c r="D20" s="209"/>
      <c r="E20" s="209"/>
      <c r="F20" s="209"/>
      <c r="G20" s="24" t="s">
        <v>6</v>
      </c>
      <c r="H20" s="134"/>
      <c r="I20" s="135">
        <v>0</v>
      </c>
      <c r="J20" s="10"/>
      <c r="K20" s="10"/>
    </row>
    <row r="21" spans="1:249" ht="12.75" customHeight="1" x14ac:dyDescent="0.2">
      <c r="A21" s="208" t="s">
        <v>103</v>
      </c>
      <c r="B21" s="209"/>
      <c r="C21" s="209"/>
      <c r="D21" s="209"/>
      <c r="E21" s="209"/>
      <c r="F21" s="209"/>
      <c r="G21" s="24" t="s">
        <v>7</v>
      </c>
      <c r="H21" s="134"/>
      <c r="I21" s="135">
        <v>0</v>
      </c>
      <c r="J21" s="10"/>
      <c r="K21" s="10"/>
    </row>
    <row r="22" spans="1:249" ht="24" customHeight="1" x14ac:dyDescent="0.2">
      <c r="A22" s="205" t="s">
        <v>104</v>
      </c>
      <c r="B22" s="206"/>
      <c r="C22" s="206"/>
      <c r="D22" s="206"/>
      <c r="E22" s="206"/>
      <c r="F22" s="207"/>
      <c r="G22" s="24" t="s">
        <v>9</v>
      </c>
      <c r="H22" s="134"/>
      <c r="I22" s="135">
        <v>0</v>
      </c>
      <c r="J22" s="10"/>
      <c r="K22" s="10"/>
    </row>
    <row r="23" spans="1:249" x14ac:dyDescent="0.2">
      <c r="A23" s="208" t="s">
        <v>105</v>
      </c>
      <c r="B23" s="209"/>
      <c r="C23" s="209"/>
      <c r="D23" s="209"/>
      <c r="E23" s="209"/>
      <c r="F23" s="209"/>
      <c r="G23" s="24" t="s">
        <v>10</v>
      </c>
      <c r="H23" s="134"/>
      <c r="I23" s="135">
        <v>0</v>
      </c>
      <c r="J23" s="10"/>
      <c r="K23" s="10"/>
    </row>
    <row r="24" spans="1:249" ht="12.75" customHeight="1" x14ac:dyDescent="0.2">
      <c r="A24" s="208" t="s">
        <v>106</v>
      </c>
      <c r="B24" s="209"/>
      <c r="C24" s="209"/>
      <c r="D24" s="209"/>
      <c r="E24" s="209"/>
      <c r="F24" s="209"/>
      <c r="G24" s="24" t="s">
        <v>11</v>
      </c>
      <c r="H24" s="134">
        <v>5661940</v>
      </c>
      <c r="I24" s="135">
        <v>6985053</v>
      </c>
    </row>
    <row r="25" spans="1:249" ht="12.75" customHeight="1" x14ac:dyDescent="0.2">
      <c r="A25" s="208" t="s">
        <v>107</v>
      </c>
      <c r="B25" s="209"/>
      <c r="C25" s="209"/>
      <c r="D25" s="209"/>
      <c r="E25" s="209"/>
      <c r="F25" s="209"/>
      <c r="G25" s="24" t="s">
        <v>13</v>
      </c>
      <c r="H25" s="134">
        <v>44862189</v>
      </c>
      <c r="I25" s="135">
        <v>45538458</v>
      </c>
      <c r="J25" s="13"/>
    </row>
    <row r="26" spans="1:249" ht="12.75" customHeight="1" x14ac:dyDescent="0.2">
      <c r="A26" s="208" t="s">
        <v>108</v>
      </c>
      <c r="B26" s="209"/>
      <c r="C26" s="209"/>
      <c r="D26" s="209"/>
      <c r="E26" s="209"/>
      <c r="F26" s="209"/>
      <c r="G26" s="66" t="s">
        <v>109</v>
      </c>
      <c r="H26" s="134">
        <v>58918</v>
      </c>
      <c r="I26" s="135">
        <v>0</v>
      </c>
    </row>
    <row r="27" spans="1:249" ht="12.75" customHeight="1" x14ac:dyDescent="0.2">
      <c r="A27" s="208" t="s">
        <v>8</v>
      </c>
      <c r="B27" s="209"/>
      <c r="C27" s="209"/>
      <c r="D27" s="209"/>
      <c r="E27" s="209"/>
      <c r="F27" s="209"/>
      <c r="G27" s="66" t="s">
        <v>110</v>
      </c>
      <c r="H27" s="134">
        <v>1895238</v>
      </c>
      <c r="I27" s="135">
        <v>1638306</v>
      </c>
    </row>
    <row r="28" spans="1:249" ht="12.75" customHeight="1" x14ac:dyDescent="0.2">
      <c r="A28" s="208" t="s">
        <v>12</v>
      </c>
      <c r="B28" s="209"/>
      <c r="C28" s="209"/>
      <c r="D28" s="209"/>
      <c r="E28" s="209"/>
      <c r="F28" s="209"/>
      <c r="G28" s="66" t="s">
        <v>111</v>
      </c>
      <c r="H28" s="134">
        <v>1281792</v>
      </c>
      <c r="I28" s="135">
        <v>901669</v>
      </c>
      <c r="J28" s="13"/>
    </row>
    <row r="29" spans="1:249" ht="12.75" customHeight="1" x14ac:dyDescent="0.2">
      <c r="A29" s="217" t="s">
        <v>112</v>
      </c>
      <c r="B29" s="218"/>
      <c r="C29" s="218"/>
      <c r="D29" s="218"/>
      <c r="E29" s="218"/>
      <c r="F29" s="218"/>
      <c r="G29" s="26" t="s">
        <v>14</v>
      </c>
      <c r="H29" s="136">
        <f>SUM(H19:H28)</f>
        <v>54525661</v>
      </c>
      <c r="I29" s="137">
        <f>SUM(I19:I28)</f>
        <v>55397174</v>
      </c>
    </row>
    <row r="30" spans="1:249" ht="12.75" customHeight="1" x14ac:dyDescent="0.2">
      <c r="A30" s="213" t="s">
        <v>113</v>
      </c>
      <c r="B30" s="216"/>
      <c r="C30" s="216"/>
      <c r="D30" s="216"/>
      <c r="E30" s="216"/>
      <c r="F30" s="216"/>
      <c r="G30" s="26">
        <v>101</v>
      </c>
      <c r="H30" s="136">
        <v>711101</v>
      </c>
      <c r="I30" s="137">
        <v>3977015</v>
      </c>
    </row>
    <row r="31" spans="1:249" ht="12.75" customHeight="1" x14ac:dyDescent="0.2">
      <c r="A31" s="213" t="s">
        <v>15</v>
      </c>
      <c r="B31" s="214"/>
      <c r="C31" s="214"/>
      <c r="D31" s="214"/>
      <c r="E31" s="214"/>
      <c r="F31" s="215"/>
      <c r="G31" s="23"/>
      <c r="H31" s="138"/>
      <c r="I31" s="139"/>
    </row>
    <row r="32" spans="1:249" ht="12.75" customHeight="1" x14ac:dyDescent="0.2">
      <c r="A32" s="203" t="s">
        <v>102</v>
      </c>
      <c r="B32" s="204"/>
      <c r="C32" s="204"/>
      <c r="D32" s="204"/>
      <c r="E32" s="204"/>
      <c r="F32" s="204"/>
      <c r="G32" s="24">
        <v>110</v>
      </c>
      <c r="H32" s="134">
        <v>0</v>
      </c>
      <c r="I32" s="135">
        <v>0</v>
      </c>
    </row>
    <row r="33" spans="1:9" ht="12.75" customHeight="1" x14ac:dyDescent="0.2">
      <c r="A33" s="203" t="s">
        <v>103</v>
      </c>
      <c r="B33" s="204"/>
      <c r="C33" s="204"/>
      <c r="D33" s="204"/>
      <c r="E33" s="204"/>
      <c r="F33" s="204"/>
      <c r="G33" s="24">
        <v>111</v>
      </c>
      <c r="H33" s="134">
        <v>0</v>
      </c>
      <c r="I33" s="135">
        <v>0</v>
      </c>
    </row>
    <row r="34" spans="1:9" ht="24.75" customHeight="1" x14ac:dyDescent="0.2">
      <c r="A34" s="205" t="s">
        <v>104</v>
      </c>
      <c r="B34" s="206"/>
      <c r="C34" s="206"/>
      <c r="D34" s="206"/>
      <c r="E34" s="206"/>
      <c r="F34" s="207"/>
      <c r="G34" s="24">
        <v>112</v>
      </c>
      <c r="H34" s="134">
        <v>0</v>
      </c>
      <c r="I34" s="135">
        <v>0</v>
      </c>
    </row>
    <row r="35" spans="1:9" ht="12.75" customHeight="1" x14ac:dyDescent="0.2">
      <c r="A35" s="203" t="s">
        <v>105</v>
      </c>
      <c r="B35" s="204"/>
      <c r="C35" s="204"/>
      <c r="D35" s="204"/>
      <c r="E35" s="204"/>
      <c r="F35" s="204"/>
      <c r="G35" s="24">
        <v>113</v>
      </c>
      <c r="H35" s="134">
        <v>0</v>
      </c>
      <c r="I35" s="135">
        <v>0</v>
      </c>
    </row>
    <row r="36" spans="1:9" ht="12.75" customHeight="1" x14ac:dyDescent="0.2">
      <c r="A36" s="203" t="s">
        <v>114</v>
      </c>
      <c r="B36" s="204"/>
      <c r="C36" s="204"/>
      <c r="D36" s="204"/>
      <c r="E36" s="204"/>
      <c r="F36" s="204"/>
      <c r="G36" s="24">
        <v>114</v>
      </c>
      <c r="H36" s="134"/>
      <c r="I36" s="135">
        <v>79806</v>
      </c>
    </row>
    <row r="37" spans="1:9" ht="12.75" customHeight="1" x14ac:dyDescent="0.2">
      <c r="A37" s="203" t="s">
        <v>115</v>
      </c>
      <c r="B37" s="204"/>
      <c r="C37" s="204"/>
      <c r="D37" s="204"/>
      <c r="E37" s="204"/>
      <c r="F37" s="204"/>
      <c r="G37" s="24">
        <v>115</v>
      </c>
      <c r="H37" s="134">
        <v>147717</v>
      </c>
      <c r="I37" s="135">
        <v>37712</v>
      </c>
    </row>
    <row r="38" spans="1:9" ht="12.75" customHeight="1" x14ac:dyDescent="0.2">
      <c r="A38" s="203" t="s">
        <v>18</v>
      </c>
      <c r="B38" s="204"/>
      <c r="C38" s="204"/>
      <c r="D38" s="204"/>
      <c r="E38" s="204"/>
      <c r="F38" s="204"/>
      <c r="G38" s="24">
        <v>116</v>
      </c>
      <c r="H38" s="164">
        <v>10398268</v>
      </c>
      <c r="I38" s="135">
        <v>6354157</v>
      </c>
    </row>
    <row r="39" spans="1:9" x14ac:dyDescent="0.2">
      <c r="A39" s="203" t="s">
        <v>116</v>
      </c>
      <c r="B39" s="204"/>
      <c r="C39" s="204"/>
      <c r="D39" s="204"/>
      <c r="E39" s="204"/>
      <c r="F39" s="204"/>
      <c r="G39" s="24">
        <v>117</v>
      </c>
      <c r="H39" s="164">
        <f>2334865</f>
        <v>2334865</v>
      </c>
      <c r="I39" s="135">
        <v>1625203</v>
      </c>
    </row>
    <row r="40" spans="1:9" ht="12.75" customHeight="1" x14ac:dyDescent="0.2">
      <c r="A40" s="203" t="s">
        <v>21</v>
      </c>
      <c r="B40" s="204"/>
      <c r="C40" s="204"/>
      <c r="D40" s="204"/>
      <c r="E40" s="204"/>
      <c r="F40" s="204"/>
      <c r="G40" s="24">
        <v>118</v>
      </c>
      <c r="H40" s="164">
        <v>17928515</v>
      </c>
      <c r="I40" s="135">
        <v>18709948</v>
      </c>
    </row>
    <row r="41" spans="1:9" s="1" customFormat="1" ht="12.75" customHeight="1" x14ac:dyDescent="0.2">
      <c r="A41" s="203" t="s">
        <v>23</v>
      </c>
      <c r="B41" s="204"/>
      <c r="C41" s="204"/>
      <c r="D41" s="204"/>
      <c r="E41" s="204"/>
      <c r="F41" s="204"/>
      <c r="G41" s="24">
        <v>119</v>
      </c>
      <c r="H41" s="134"/>
      <c r="I41" s="135">
        <v>0</v>
      </c>
    </row>
    <row r="42" spans="1:9" s="1" customFormat="1" ht="12.75" customHeight="1" x14ac:dyDescent="0.2">
      <c r="A42" s="203" t="s">
        <v>25</v>
      </c>
      <c r="B42" s="204"/>
      <c r="C42" s="204"/>
      <c r="D42" s="204"/>
      <c r="E42" s="204"/>
      <c r="F42" s="204"/>
      <c r="G42" s="24">
        <v>120</v>
      </c>
      <c r="H42" s="134">
        <v>1205722</v>
      </c>
      <c r="I42" s="135">
        <v>1687142</v>
      </c>
    </row>
    <row r="43" spans="1:9" s="1" customFormat="1" ht="12.75" customHeight="1" x14ac:dyDescent="0.2">
      <c r="A43" s="203" t="s">
        <v>27</v>
      </c>
      <c r="B43" s="204"/>
      <c r="C43" s="204"/>
      <c r="D43" s="204"/>
      <c r="E43" s="204"/>
      <c r="F43" s="204"/>
      <c r="G43" s="24">
        <v>121</v>
      </c>
      <c r="H43" s="134">
        <v>1872105</v>
      </c>
      <c r="I43" s="135">
        <v>1879117</v>
      </c>
    </row>
    <row r="44" spans="1:9" s="1" customFormat="1" ht="12.75" customHeight="1" x14ac:dyDescent="0.2">
      <c r="A44" s="203" t="s">
        <v>29</v>
      </c>
      <c r="B44" s="204"/>
      <c r="C44" s="204"/>
      <c r="D44" s="204"/>
      <c r="E44" s="204"/>
      <c r="F44" s="204"/>
      <c r="G44" s="24">
        <v>122</v>
      </c>
      <c r="H44" s="134">
        <v>797322</v>
      </c>
      <c r="I44" s="135">
        <v>1099487</v>
      </c>
    </row>
    <row r="45" spans="1:9" s="1" customFormat="1" ht="12.75" customHeight="1" x14ac:dyDescent="0.2">
      <c r="A45" s="203" t="s">
        <v>30</v>
      </c>
      <c r="B45" s="204"/>
      <c r="C45" s="204"/>
      <c r="D45" s="204"/>
      <c r="E45" s="204"/>
      <c r="F45" s="204"/>
      <c r="G45" s="24">
        <v>123</v>
      </c>
      <c r="H45" s="134">
        <v>3051171</v>
      </c>
      <c r="I45" s="135">
        <v>2333566</v>
      </c>
    </row>
    <row r="46" spans="1:9" s="1" customFormat="1" ht="12.75" customHeight="1" x14ac:dyDescent="0.2">
      <c r="A46" s="217" t="s">
        <v>117</v>
      </c>
      <c r="B46" s="218"/>
      <c r="C46" s="218"/>
      <c r="D46" s="218"/>
      <c r="E46" s="218"/>
      <c r="F46" s="218"/>
      <c r="G46" s="26" t="s">
        <v>31</v>
      </c>
      <c r="H46" s="136">
        <f>SUM(H32:H45)</f>
        <v>37735685</v>
      </c>
      <c r="I46" s="137">
        <f>SUM(I32:I45)</f>
        <v>33806138</v>
      </c>
    </row>
    <row r="47" spans="1:9" s="1" customFormat="1" ht="12.75" customHeight="1" thickBot="1" x14ac:dyDescent="0.25">
      <c r="A47" s="229" t="s">
        <v>32</v>
      </c>
      <c r="B47" s="230"/>
      <c r="C47" s="230"/>
      <c r="D47" s="230"/>
      <c r="E47" s="230"/>
      <c r="F47" s="230"/>
      <c r="G47" s="28"/>
      <c r="H47" s="140">
        <f>H46+H29+H30</f>
        <v>92972447</v>
      </c>
      <c r="I47" s="141">
        <f>I46+I29+I30</f>
        <v>93180327</v>
      </c>
    </row>
    <row r="48" spans="1:9" s="1" customFormat="1" ht="27" customHeight="1" thickBot="1" x14ac:dyDescent="0.25">
      <c r="A48" s="231" t="s">
        <v>94</v>
      </c>
      <c r="B48" s="232"/>
      <c r="C48" s="232"/>
      <c r="D48" s="232"/>
      <c r="E48" s="232"/>
      <c r="F48" s="233"/>
      <c r="G48" s="73" t="s">
        <v>95</v>
      </c>
      <c r="H48" s="142" t="s">
        <v>97</v>
      </c>
      <c r="I48" s="143" t="s">
        <v>98</v>
      </c>
    </row>
    <row r="49" spans="1:9" s="1" customFormat="1" ht="12.75" customHeight="1" x14ac:dyDescent="0.2">
      <c r="A49" s="225" t="s">
        <v>33</v>
      </c>
      <c r="B49" s="226"/>
      <c r="C49" s="226"/>
      <c r="D49" s="226"/>
      <c r="E49" s="226"/>
      <c r="F49" s="226"/>
      <c r="H49" s="144"/>
      <c r="I49" s="145"/>
    </row>
    <row r="50" spans="1:9" s="1" customFormat="1" ht="12.75" customHeight="1" x14ac:dyDescent="0.2">
      <c r="A50" s="203" t="s">
        <v>118</v>
      </c>
      <c r="B50" s="204"/>
      <c r="C50" s="204"/>
      <c r="D50" s="204"/>
      <c r="E50" s="204"/>
      <c r="F50" s="204"/>
      <c r="G50" s="24">
        <v>210</v>
      </c>
      <c r="H50" s="134">
        <v>4775727</v>
      </c>
      <c r="I50" s="135">
        <v>10396132</v>
      </c>
    </row>
    <row r="51" spans="1:9" s="1" customFormat="1" ht="12.75" customHeight="1" x14ac:dyDescent="0.2">
      <c r="A51" s="203" t="s">
        <v>103</v>
      </c>
      <c r="B51" s="204"/>
      <c r="C51" s="204"/>
      <c r="D51" s="204"/>
      <c r="E51" s="204"/>
      <c r="F51" s="204"/>
      <c r="G51" s="24">
        <v>211</v>
      </c>
      <c r="H51" s="134"/>
      <c r="I51" s="135">
        <v>0</v>
      </c>
    </row>
    <row r="52" spans="1:9" s="1" customFormat="1" ht="12.75" customHeight="1" x14ac:dyDescent="0.2">
      <c r="A52" s="208" t="s">
        <v>119</v>
      </c>
      <c r="B52" s="234"/>
      <c r="C52" s="234"/>
      <c r="D52" s="234"/>
      <c r="E52" s="234"/>
      <c r="F52" s="235"/>
      <c r="G52" s="24">
        <v>212</v>
      </c>
      <c r="H52" s="134">
        <v>2929613</v>
      </c>
      <c r="I52" s="146">
        <v>1889967</v>
      </c>
    </row>
    <row r="53" spans="1:9" s="1" customFormat="1" ht="12.75" customHeight="1" x14ac:dyDescent="0.2">
      <c r="A53" s="203" t="s">
        <v>120</v>
      </c>
      <c r="B53" s="204"/>
      <c r="C53" s="204"/>
      <c r="D53" s="204"/>
      <c r="E53" s="204"/>
      <c r="F53" s="204"/>
      <c r="G53" s="24">
        <v>213</v>
      </c>
      <c r="H53" s="164">
        <v>12770169</v>
      </c>
      <c r="I53" s="135">
        <v>3988748</v>
      </c>
    </row>
    <row r="54" spans="1:9" s="1" customFormat="1" x14ac:dyDescent="0.2">
      <c r="A54" s="203" t="s">
        <v>121</v>
      </c>
      <c r="B54" s="204"/>
      <c r="C54" s="204"/>
      <c r="D54" s="204"/>
      <c r="E54" s="204"/>
      <c r="F54" s="204"/>
      <c r="G54" s="24">
        <v>214</v>
      </c>
      <c r="H54" s="134">
        <v>515106</v>
      </c>
      <c r="I54" s="135">
        <v>324410</v>
      </c>
    </row>
    <row r="55" spans="1:9" s="1" customFormat="1" x14ac:dyDescent="0.2">
      <c r="A55" s="203" t="s">
        <v>122</v>
      </c>
      <c r="B55" s="204"/>
      <c r="C55" s="204"/>
      <c r="D55" s="204"/>
      <c r="E55" s="204"/>
      <c r="F55" s="204"/>
      <c r="G55" s="24">
        <v>215</v>
      </c>
      <c r="H55" s="134">
        <v>211785</v>
      </c>
      <c r="I55" s="135">
        <v>0</v>
      </c>
    </row>
    <row r="56" spans="1:9" s="1" customFormat="1" x14ac:dyDescent="0.2">
      <c r="A56" s="203" t="s">
        <v>123</v>
      </c>
      <c r="B56" s="204"/>
      <c r="C56" s="204"/>
      <c r="D56" s="204"/>
      <c r="E56" s="204"/>
      <c r="F56" s="204"/>
      <c r="G56" s="24">
        <v>216</v>
      </c>
      <c r="H56" s="134">
        <v>326257</v>
      </c>
      <c r="I56" s="135">
        <v>622581</v>
      </c>
    </row>
    <row r="57" spans="1:9" s="1" customFormat="1" x14ac:dyDescent="0.2">
      <c r="A57" s="203" t="s">
        <v>35</v>
      </c>
      <c r="B57" s="204"/>
      <c r="C57" s="204"/>
      <c r="D57" s="204"/>
      <c r="E57" s="204"/>
      <c r="F57" s="204"/>
      <c r="G57" s="24">
        <v>217</v>
      </c>
      <c r="H57" s="134">
        <v>2324361</v>
      </c>
      <c r="I57" s="135">
        <v>3300623</v>
      </c>
    </row>
    <row r="58" spans="1:9" s="1" customFormat="1" ht="12.75" customHeight="1" x14ac:dyDescent="0.2">
      <c r="A58" s="236" t="s">
        <v>124</v>
      </c>
      <c r="B58" s="237"/>
      <c r="C58" s="237"/>
      <c r="D58" s="237"/>
      <c r="E58" s="237"/>
      <c r="F58" s="237"/>
      <c r="G58" s="26" t="s">
        <v>36</v>
      </c>
      <c r="H58" s="136">
        <f>SUM(H50:H57)</f>
        <v>23853018</v>
      </c>
      <c r="I58" s="137">
        <f>SUM(I50:I57)</f>
        <v>20522461</v>
      </c>
    </row>
    <row r="59" spans="1:9" s="1" customFormat="1" ht="12.75" customHeight="1" x14ac:dyDescent="0.2">
      <c r="A59" s="238" t="s">
        <v>125</v>
      </c>
      <c r="B59" s="239"/>
      <c r="C59" s="239"/>
      <c r="D59" s="239"/>
      <c r="E59" s="239"/>
      <c r="F59" s="239"/>
      <c r="G59" s="76">
        <v>301</v>
      </c>
      <c r="H59" s="136">
        <v>4374567</v>
      </c>
      <c r="I59" s="137">
        <v>5892772</v>
      </c>
    </row>
    <row r="60" spans="1:9" ht="12.75" customHeight="1" x14ac:dyDescent="0.2">
      <c r="A60" s="213" t="s">
        <v>37</v>
      </c>
      <c r="B60" s="216"/>
      <c r="C60" s="216"/>
      <c r="D60" s="216"/>
      <c r="E60" s="216"/>
      <c r="F60" s="216"/>
      <c r="G60" s="25"/>
      <c r="H60" s="134"/>
      <c r="I60" s="135"/>
    </row>
    <row r="61" spans="1:9" ht="12.75" customHeight="1" x14ac:dyDescent="0.2">
      <c r="A61" s="203" t="s">
        <v>118</v>
      </c>
      <c r="B61" s="204"/>
      <c r="C61" s="204"/>
      <c r="D61" s="204"/>
      <c r="E61" s="204"/>
      <c r="F61" s="204"/>
      <c r="G61" s="24">
        <v>310</v>
      </c>
      <c r="H61" s="164">
        <v>14792719</v>
      </c>
      <c r="I61" s="135">
        <v>10316506</v>
      </c>
    </row>
    <row r="62" spans="1:9" ht="12.75" customHeight="1" x14ac:dyDescent="0.2">
      <c r="A62" s="203" t="s">
        <v>103</v>
      </c>
      <c r="B62" s="204"/>
      <c r="C62" s="204"/>
      <c r="D62" s="204"/>
      <c r="E62" s="204"/>
      <c r="F62" s="204"/>
      <c r="G62" s="24">
        <v>311</v>
      </c>
      <c r="H62" s="134"/>
      <c r="I62" s="135">
        <v>0</v>
      </c>
    </row>
    <row r="63" spans="1:9" ht="12.75" customHeight="1" x14ac:dyDescent="0.2">
      <c r="A63" s="203" t="s">
        <v>126</v>
      </c>
      <c r="B63" s="204"/>
      <c r="C63" s="204"/>
      <c r="D63" s="204"/>
      <c r="E63" s="204"/>
      <c r="F63" s="204"/>
      <c r="G63" s="24">
        <v>312</v>
      </c>
      <c r="H63" s="134">
        <v>12532253</v>
      </c>
      <c r="I63" s="135">
        <v>12508182</v>
      </c>
    </row>
    <row r="64" spans="1:9" ht="12.75" customHeight="1" x14ac:dyDescent="0.2">
      <c r="A64" s="203" t="s">
        <v>127</v>
      </c>
      <c r="B64" s="204"/>
      <c r="C64" s="204"/>
      <c r="D64" s="204"/>
      <c r="E64" s="204"/>
      <c r="F64" s="204"/>
      <c r="G64" s="24">
        <v>313</v>
      </c>
      <c r="H64" s="134"/>
      <c r="I64" s="135">
        <v>2</v>
      </c>
    </row>
    <row r="65" spans="1:249" ht="12.75" customHeight="1" x14ac:dyDescent="0.2">
      <c r="A65" s="203" t="s">
        <v>128</v>
      </c>
      <c r="B65" s="204"/>
      <c r="C65" s="204"/>
      <c r="D65" s="204"/>
      <c r="E65" s="204"/>
      <c r="F65" s="204"/>
      <c r="G65" s="24">
        <v>314</v>
      </c>
      <c r="H65" s="134">
        <v>1814812</v>
      </c>
      <c r="I65" s="135">
        <v>1701616</v>
      </c>
    </row>
    <row r="66" spans="1:249" ht="12.75" customHeight="1" x14ac:dyDescent="0.2">
      <c r="A66" s="203" t="s">
        <v>41</v>
      </c>
      <c r="B66" s="204"/>
      <c r="C66" s="204"/>
      <c r="D66" s="204"/>
      <c r="E66" s="204"/>
      <c r="F66" s="204"/>
      <c r="G66" s="24">
        <v>315</v>
      </c>
      <c r="H66" s="134">
        <v>1359403</v>
      </c>
      <c r="I66" s="135">
        <v>1351189</v>
      </c>
    </row>
    <row r="67" spans="1:249" ht="12.75" customHeight="1" x14ac:dyDescent="0.2">
      <c r="A67" s="203" t="s">
        <v>43</v>
      </c>
      <c r="B67" s="204"/>
      <c r="C67" s="204"/>
      <c r="D67" s="204"/>
      <c r="E67" s="204"/>
      <c r="F67" s="204"/>
      <c r="G67" s="24">
        <v>316</v>
      </c>
      <c r="H67" s="134">
        <v>6888485</v>
      </c>
      <c r="I67" s="135">
        <v>6996555</v>
      </c>
    </row>
    <row r="68" spans="1:249" ht="12.75" customHeight="1" x14ac:dyDescent="0.2">
      <c r="A68" s="236" t="s">
        <v>129</v>
      </c>
      <c r="B68" s="237"/>
      <c r="C68" s="237"/>
      <c r="D68" s="237"/>
      <c r="E68" s="237"/>
      <c r="F68" s="237"/>
      <c r="G68" s="26" t="s">
        <v>45</v>
      </c>
      <c r="H68" s="136">
        <f>SUM(H61:H67)</f>
        <v>37387672</v>
      </c>
      <c r="I68" s="137">
        <f>SUM(I61:I67)</f>
        <v>32874050</v>
      </c>
    </row>
    <row r="69" spans="1:249" ht="12.75" customHeight="1" x14ac:dyDescent="0.2">
      <c r="A69" s="238" t="s">
        <v>46</v>
      </c>
      <c r="B69" s="239"/>
      <c r="C69" s="239"/>
      <c r="D69" s="239"/>
      <c r="E69" s="239"/>
      <c r="F69" s="239"/>
      <c r="G69" s="23"/>
      <c r="H69" s="134"/>
      <c r="I69" s="135"/>
      <c r="Q69" s="174"/>
    </row>
    <row r="70" spans="1:249" x14ac:dyDescent="0.2">
      <c r="A70" s="203" t="s">
        <v>132</v>
      </c>
      <c r="B70" s="204"/>
      <c r="C70" s="204"/>
      <c r="D70" s="204"/>
      <c r="E70" s="204"/>
      <c r="F70" s="204"/>
      <c r="G70" s="24">
        <v>410</v>
      </c>
      <c r="H70" s="164">
        <v>31585508</v>
      </c>
      <c r="I70" s="194">
        <v>31583510</v>
      </c>
      <c r="Q70" s="174"/>
    </row>
    <row r="71" spans="1:249" x14ac:dyDescent="0.2">
      <c r="A71" s="203" t="s">
        <v>272</v>
      </c>
      <c r="B71" s="204"/>
      <c r="C71" s="204"/>
      <c r="D71" s="204"/>
      <c r="E71" s="204"/>
      <c r="F71" s="204"/>
      <c r="G71" s="66" t="s">
        <v>130</v>
      </c>
      <c r="H71" s="164">
        <v>-3718062</v>
      </c>
      <c r="I71" s="194">
        <v>-3717908</v>
      </c>
    </row>
    <row r="72" spans="1:249" x14ac:dyDescent="0.2">
      <c r="A72" s="203" t="s">
        <v>49</v>
      </c>
      <c r="B72" s="204"/>
      <c r="C72" s="204"/>
      <c r="D72" s="204"/>
      <c r="E72" s="204"/>
      <c r="F72" s="204"/>
      <c r="G72" s="24">
        <v>412</v>
      </c>
      <c r="H72" s="164">
        <v>-617546</v>
      </c>
      <c r="I72" s="194">
        <v>-617460</v>
      </c>
    </row>
    <row r="73" spans="1:249" x14ac:dyDescent="0.2">
      <c r="A73" s="203" t="s">
        <v>50</v>
      </c>
      <c r="B73" s="204"/>
      <c r="C73" s="204"/>
      <c r="D73" s="204"/>
      <c r="E73" s="204"/>
      <c r="F73" s="204"/>
      <c r="G73" s="66" t="s">
        <v>131</v>
      </c>
      <c r="H73" s="164">
        <v>-11382738</v>
      </c>
      <c r="I73" s="194">
        <v>-11382738</v>
      </c>
      <c r="J73" s="13"/>
    </row>
    <row r="74" spans="1:249" x14ac:dyDescent="0.2">
      <c r="A74" s="203" t="s">
        <v>133</v>
      </c>
      <c r="B74" s="204"/>
      <c r="C74" s="204"/>
      <c r="D74" s="204"/>
      <c r="E74" s="204"/>
      <c r="F74" s="204"/>
      <c r="G74" s="24">
        <v>414</v>
      </c>
      <c r="H74" s="164">
        <v>11659688</v>
      </c>
      <c r="I74" s="135">
        <v>18194654</v>
      </c>
      <c r="J74" s="13"/>
      <c r="K74" s="195"/>
    </row>
    <row r="75" spans="1:249" ht="27.75" customHeight="1" x14ac:dyDescent="0.2">
      <c r="A75" s="242" t="s">
        <v>134</v>
      </c>
      <c r="B75" s="243"/>
      <c r="C75" s="243"/>
      <c r="D75" s="243"/>
      <c r="E75" s="243"/>
      <c r="F75" s="244"/>
      <c r="G75" s="26">
        <v>420</v>
      </c>
      <c r="H75" s="147">
        <f>SUM(H70:H74)</f>
        <v>27526850</v>
      </c>
      <c r="I75" s="148">
        <f>SUM(I70:I74)</f>
        <v>34060058</v>
      </c>
    </row>
    <row r="76" spans="1:249" x14ac:dyDescent="0.2">
      <c r="A76" s="238" t="s">
        <v>135</v>
      </c>
      <c r="B76" s="239"/>
      <c r="C76" s="239"/>
      <c r="D76" s="239"/>
      <c r="E76" s="239"/>
      <c r="F76" s="239"/>
      <c r="G76" s="26">
        <v>421</v>
      </c>
      <c r="H76" s="149">
        <v>-169660</v>
      </c>
      <c r="I76" s="150">
        <v>-169014</v>
      </c>
      <c r="J76" s="13"/>
      <c r="K76" s="195"/>
    </row>
    <row r="77" spans="1:249" x14ac:dyDescent="0.2">
      <c r="A77" s="238" t="s">
        <v>136</v>
      </c>
      <c r="B77" s="239"/>
      <c r="C77" s="239"/>
      <c r="D77" s="239"/>
      <c r="E77" s="239"/>
      <c r="F77" s="239"/>
      <c r="G77" s="26">
        <v>500</v>
      </c>
      <c r="H77" s="149">
        <f>H75+H76</f>
        <v>27357190</v>
      </c>
      <c r="I77" s="150">
        <f>SUM(I75:I76)</f>
        <v>33891044</v>
      </c>
      <c r="K77" s="174"/>
    </row>
    <row r="78" spans="1:249" x14ac:dyDescent="0.2">
      <c r="A78" s="248" t="s">
        <v>250</v>
      </c>
      <c r="B78" s="249"/>
      <c r="C78" s="249"/>
      <c r="D78" s="249"/>
      <c r="E78" s="249"/>
      <c r="F78" s="250"/>
      <c r="G78" s="26" t="s">
        <v>52</v>
      </c>
      <c r="H78" s="156">
        <v>10.75</v>
      </c>
      <c r="I78" s="156">
        <v>19.05</v>
      </c>
      <c r="J78" s="85"/>
      <c r="K78" s="13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/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/>
      <c r="IK78" s="85"/>
      <c r="IL78" s="85"/>
      <c r="IM78" s="85"/>
      <c r="IN78" s="85"/>
      <c r="IO78" s="85"/>
    </row>
    <row r="79" spans="1:249" x14ac:dyDescent="0.2">
      <c r="A79" s="248" t="s">
        <v>251</v>
      </c>
      <c r="B79" s="249"/>
      <c r="C79" s="249"/>
      <c r="D79" s="249"/>
      <c r="E79" s="249"/>
      <c r="F79" s="250"/>
      <c r="G79" s="26"/>
      <c r="H79" s="156">
        <v>31.28</v>
      </c>
      <c r="I79" s="156">
        <v>31.53</v>
      </c>
      <c r="J79" s="85"/>
      <c r="K79" s="13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  <c r="IG79" s="85"/>
      <c r="IH79" s="85"/>
      <c r="II79" s="85"/>
      <c r="IJ79" s="85"/>
      <c r="IK79" s="85"/>
      <c r="IL79" s="85"/>
      <c r="IM79" s="85"/>
      <c r="IN79" s="85"/>
      <c r="IO79" s="85"/>
    </row>
    <row r="80" spans="1:249" ht="15.75" customHeight="1" thickBot="1" x14ac:dyDescent="0.25">
      <c r="A80" s="245" t="s">
        <v>137</v>
      </c>
      <c r="B80" s="246"/>
      <c r="C80" s="246"/>
      <c r="D80" s="246"/>
      <c r="E80" s="246"/>
      <c r="F80" s="246"/>
      <c r="G80" s="32"/>
      <c r="H80" s="162">
        <f>H77+H68+H58+H59</f>
        <v>92972447</v>
      </c>
      <c r="I80" s="162">
        <f>I77+I68+I58+I59</f>
        <v>93180327</v>
      </c>
      <c r="K80" s="163"/>
    </row>
    <row r="81" spans="1:249" s="126" customFormat="1" ht="15.75" customHeight="1" x14ac:dyDescent="0.2">
      <c r="A81" s="124"/>
      <c r="B81" s="124"/>
      <c r="C81" s="124"/>
      <c r="D81" s="124"/>
      <c r="E81" s="124"/>
      <c r="F81" s="124"/>
      <c r="G81" s="49"/>
      <c r="H81" s="125"/>
      <c r="I81" s="125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</row>
    <row r="82" spans="1:249" s="126" customFormat="1" ht="15.75" customHeight="1" x14ac:dyDescent="0.2">
      <c r="A82" s="124"/>
      <c r="B82" s="124"/>
      <c r="C82" s="124"/>
      <c r="D82" s="124"/>
      <c r="E82" s="124"/>
      <c r="F82" s="124"/>
      <c r="G82" s="49"/>
      <c r="H82" s="125"/>
      <c r="I82" s="125"/>
      <c r="J82" s="48"/>
      <c r="K82" s="165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</row>
    <row r="83" spans="1:249" s="126" customFormat="1" ht="15.75" customHeight="1" x14ac:dyDescent="0.2">
      <c r="A83" s="124"/>
      <c r="B83" s="124"/>
      <c r="C83" s="124"/>
      <c r="D83" s="124"/>
      <c r="E83" s="124"/>
      <c r="F83" s="124"/>
      <c r="G83" s="49"/>
      <c r="H83" s="125"/>
      <c r="I83" s="125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</row>
    <row r="84" spans="1:249" ht="12.75" customHeight="1" x14ac:dyDescent="0.2">
      <c r="A84" s="1" t="s">
        <v>52</v>
      </c>
      <c r="H84" s="12"/>
      <c r="I84" s="12"/>
    </row>
    <row r="85" spans="1:249" ht="12.75" customHeight="1" x14ac:dyDescent="0.2">
      <c r="B85" s="247" t="s">
        <v>53</v>
      </c>
      <c r="C85" s="247"/>
      <c r="D85" s="241" t="s">
        <v>262</v>
      </c>
      <c r="E85" s="241"/>
      <c r="F85" s="241"/>
      <c r="G85" s="241"/>
      <c r="H85" s="14" t="s">
        <v>54</v>
      </c>
    </row>
    <row r="86" spans="1:249" ht="12.75" customHeight="1" x14ac:dyDescent="0.2">
      <c r="C86" s="240" t="s">
        <v>55</v>
      </c>
      <c r="D86" s="240"/>
      <c r="E86" s="240"/>
      <c r="F86" s="240"/>
      <c r="H86" s="27" t="s">
        <v>56</v>
      </c>
    </row>
    <row r="87" spans="1:249" s="1" customFormat="1" ht="12.75" customHeight="1" x14ac:dyDescent="0.2">
      <c r="B87" s="211" t="s">
        <v>57</v>
      </c>
      <c r="C87" s="211"/>
      <c r="D87" s="241" t="s">
        <v>257</v>
      </c>
      <c r="E87" s="241"/>
      <c r="F87" s="241"/>
      <c r="G87" s="241"/>
      <c r="H87" s="14" t="s">
        <v>54</v>
      </c>
      <c r="I87" s="13"/>
    </row>
    <row r="88" spans="1:249" s="1" customFormat="1" ht="12" customHeight="1" x14ac:dyDescent="0.2">
      <c r="C88" s="240" t="s">
        <v>55</v>
      </c>
      <c r="D88" s="240"/>
      <c r="E88" s="240"/>
      <c r="F88" s="240"/>
      <c r="H88" s="27" t="s">
        <v>56</v>
      </c>
      <c r="I88" s="13"/>
    </row>
    <row r="89" spans="1:249" x14ac:dyDescent="0.2"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</row>
    <row r="90" spans="1:249" s="1" customFormat="1" x14ac:dyDescent="0.2">
      <c r="B90" s="1" t="s">
        <v>58</v>
      </c>
      <c r="H90" s="13"/>
      <c r="I90" s="13"/>
    </row>
  </sheetData>
  <mergeCells count="92">
    <mergeCell ref="A74:F74"/>
    <mergeCell ref="C88:F88"/>
    <mergeCell ref="B87:C87"/>
    <mergeCell ref="D87:G87"/>
    <mergeCell ref="A75:F75"/>
    <mergeCell ref="A80:F80"/>
    <mergeCell ref="B85:C85"/>
    <mergeCell ref="D85:G85"/>
    <mergeCell ref="C86:F86"/>
    <mergeCell ref="A76:F76"/>
    <mergeCell ref="A77:F77"/>
    <mergeCell ref="A78:F78"/>
    <mergeCell ref="A79:F79"/>
    <mergeCell ref="A62:F62"/>
    <mergeCell ref="A70:F70"/>
    <mergeCell ref="A73:F73"/>
    <mergeCell ref="A63:F63"/>
    <mergeCell ref="A64:F64"/>
    <mergeCell ref="A67:F67"/>
    <mergeCell ref="A68:F68"/>
    <mergeCell ref="A69:F69"/>
    <mergeCell ref="A72:F72"/>
    <mergeCell ref="A65:F65"/>
    <mergeCell ref="A66:F66"/>
    <mergeCell ref="A58:F58"/>
    <mergeCell ref="A60:F60"/>
    <mergeCell ref="A61:F61"/>
    <mergeCell ref="A56:F56"/>
    <mergeCell ref="A57:F57"/>
    <mergeCell ref="A59:F59"/>
    <mergeCell ref="A50:F50"/>
    <mergeCell ref="A51:F51"/>
    <mergeCell ref="A52:F52"/>
    <mergeCell ref="A53:F53"/>
    <mergeCell ref="A54:F54"/>
    <mergeCell ref="A41:F41"/>
    <mergeCell ref="A46:F46"/>
    <mergeCell ref="A47:F47"/>
    <mergeCell ref="A48:F48"/>
    <mergeCell ref="A49:F49"/>
    <mergeCell ref="A42:F42"/>
    <mergeCell ref="A43:F43"/>
    <mergeCell ref="A44:F44"/>
    <mergeCell ref="A45:F45"/>
    <mergeCell ref="G1:I1"/>
    <mergeCell ref="A71:F71"/>
    <mergeCell ref="A3:D3"/>
    <mergeCell ref="A4:D4"/>
    <mergeCell ref="C16:E16"/>
    <mergeCell ref="G16:H16"/>
    <mergeCell ref="A5:D5"/>
    <mergeCell ref="B14:H14"/>
    <mergeCell ref="A17:F17"/>
    <mergeCell ref="A18:F18"/>
    <mergeCell ref="A19:F19"/>
    <mergeCell ref="C15:G15"/>
    <mergeCell ref="A20:F20"/>
    <mergeCell ref="A21:F21"/>
    <mergeCell ref="A39:F39"/>
    <mergeCell ref="A40:F40"/>
    <mergeCell ref="A6:D6"/>
    <mergeCell ref="A7:E7"/>
    <mergeCell ref="F7:H7"/>
    <mergeCell ref="A10:D10"/>
    <mergeCell ref="A30:F30"/>
    <mergeCell ref="A24:F24"/>
    <mergeCell ref="A25:F25"/>
    <mergeCell ref="A29:F29"/>
    <mergeCell ref="A26:F26"/>
    <mergeCell ref="A27:F27"/>
    <mergeCell ref="A28:F28"/>
    <mergeCell ref="A55:F55"/>
    <mergeCell ref="A22:F22"/>
    <mergeCell ref="A23:F23"/>
    <mergeCell ref="F11:G11"/>
    <mergeCell ref="F8:H8"/>
    <mergeCell ref="A12:D12"/>
    <mergeCell ref="E10:H10"/>
    <mergeCell ref="E12:H12"/>
    <mergeCell ref="A31:F31"/>
    <mergeCell ref="A32:F32"/>
    <mergeCell ref="A33:F33"/>
    <mergeCell ref="A34:F34"/>
    <mergeCell ref="A35:F35"/>
    <mergeCell ref="A36:F36"/>
    <mergeCell ref="A37:F37"/>
    <mergeCell ref="A38:F38"/>
    <mergeCell ref="E3:H3"/>
    <mergeCell ref="E4:H4"/>
    <mergeCell ref="E5:H5"/>
    <mergeCell ref="E6:H6"/>
    <mergeCell ref="E9:H9"/>
  </mergeCells>
  <phoneticPr fontId="7" type="noConversion"/>
  <pageMargins left="0.89" right="0.3" top="0.17" bottom="0.16" header="0.19" footer="0.16"/>
  <pageSetup scale="80" orientation="portrait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51"/>
  <sheetViews>
    <sheetView topLeftCell="A36" zoomScale="80" zoomScaleNormal="80" workbookViewId="0">
      <selection activeCell="F42" sqref="F42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4" customWidth="1"/>
    <col min="7" max="7" width="14.140625" style="4" customWidth="1"/>
    <col min="8" max="16384" width="8.85546875" style="4"/>
  </cols>
  <sheetData>
    <row r="1" spans="1:7" ht="12.75" customHeight="1" x14ac:dyDescent="0.2">
      <c r="E1" s="45"/>
      <c r="F1" s="45"/>
      <c r="G1" s="53"/>
    </row>
    <row r="2" spans="1:7" x14ac:dyDescent="0.2">
      <c r="A2" s="33"/>
      <c r="B2" s="33"/>
      <c r="C2" s="33"/>
      <c r="D2" s="33"/>
      <c r="E2" s="33"/>
      <c r="F2" s="35"/>
    </row>
    <row r="3" spans="1:7" ht="12.75" customHeight="1" x14ac:dyDescent="0.2">
      <c r="A3" s="253" t="s">
        <v>0</v>
      </c>
      <c r="B3" s="253"/>
      <c r="C3" s="253"/>
      <c r="D3" s="254" t="s">
        <v>252</v>
      </c>
      <c r="E3" s="254"/>
      <c r="F3" s="254"/>
    </row>
    <row r="4" spans="1:7" ht="12.75" customHeight="1" x14ac:dyDescent="0.2">
      <c r="A4" s="33"/>
      <c r="B4" s="33"/>
      <c r="C4" s="33"/>
      <c r="D4" s="54"/>
      <c r="E4" s="54"/>
      <c r="F4" s="54"/>
    </row>
    <row r="5" spans="1:7" ht="12.75" customHeight="1" x14ac:dyDescent="0.2">
      <c r="A5" s="33"/>
      <c r="B5" s="33"/>
      <c r="C5" s="33"/>
      <c r="D5" s="54"/>
      <c r="E5" s="54"/>
      <c r="F5" s="54"/>
    </row>
    <row r="6" spans="1:7" ht="12.75" customHeight="1" x14ac:dyDescent="0.2">
      <c r="A6" s="33"/>
      <c r="B6" s="108"/>
      <c r="C6" s="111" t="s">
        <v>282</v>
      </c>
      <c r="D6" s="111"/>
      <c r="E6" s="111"/>
      <c r="F6" s="111"/>
      <c r="G6" s="5"/>
    </row>
    <row r="7" spans="1:7" ht="12.75" customHeight="1" x14ac:dyDescent="0.25">
      <c r="A7" s="33"/>
      <c r="B7" s="33"/>
      <c r="C7" s="222" t="s">
        <v>288</v>
      </c>
      <c r="D7" s="222"/>
      <c r="E7" s="222"/>
      <c r="F7" s="222"/>
      <c r="G7" s="68"/>
    </row>
    <row r="8" spans="1:7" ht="12.75" customHeight="1" thickBot="1" x14ac:dyDescent="0.25">
      <c r="F8" s="36"/>
      <c r="G8" s="55" t="s">
        <v>93</v>
      </c>
    </row>
    <row r="9" spans="1:7" ht="57.75" customHeight="1" thickBot="1" x14ac:dyDescent="0.25">
      <c r="A9" s="89" t="s">
        <v>59</v>
      </c>
      <c r="B9" s="90"/>
      <c r="C9" s="90"/>
      <c r="D9" s="90"/>
      <c r="E9" s="91" t="s">
        <v>4</v>
      </c>
      <c r="F9" s="170" t="s">
        <v>99</v>
      </c>
      <c r="G9" s="113" t="s">
        <v>279</v>
      </c>
    </row>
    <row r="10" spans="1:7" ht="12.75" customHeight="1" x14ac:dyDescent="0.2">
      <c r="A10" s="255" t="s">
        <v>144</v>
      </c>
      <c r="B10" s="256"/>
      <c r="C10" s="256"/>
      <c r="D10" s="256"/>
      <c r="E10" s="92" t="s">
        <v>5</v>
      </c>
      <c r="F10" s="128">
        <v>7386774</v>
      </c>
      <c r="G10" s="128">
        <v>8321584</v>
      </c>
    </row>
    <row r="11" spans="1:7" ht="12.75" customHeight="1" x14ac:dyDescent="0.2">
      <c r="A11" s="257" t="s">
        <v>145</v>
      </c>
      <c r="B11" s="258"/>
      <c r="C11" s="258"/>
      <c r="D11" s="258"/>
      <c r="E11" s="93" t="s">
        <v>6</v>
      </c>
      <c r="F11" s="129">
        <v>-5595851</v>
      </c>
      <c r="G11" s="129">
        <v>-7420231</v>
      </c>
    </row>
    <row r="12" spans="1:7" ht="12.75" customHeight="1" x14ac:dyDescent="0.2">
      <c r="A12" s="259" t="s">
        <v>146</v>
      </c>
      <c r="B12" s="260"/>
      <c r="C12" s="260"/>
      <c r="D12" s="260"/>
      <c r="E12" s="94" t="s">
        <v>7</v>
      </c>
      <c r="F12" s="130">
        <f>SUM(F10:F11)</f>
        <v>1790923</v>
      </c>
      <c r="G12" s="130">
        <f>SUM(G10:G11)</f>
        <v>901353</v>
      </c>
    </row>
    <row r="13" spans="1:7" x14ac:dyDescent="0.2">
      <c r="A13" s="257" t="s">
        <v>147</v>
      </c>
      <c r="B13" s="258"/>
      <c r="C13" s="258"/>
      <c r="D13" s="258"/>
      <c r="E13" s="93" t="s">
        <v>9</v>
      </c>
      <c r="F13" s="129">
        <v>-324690</v>
      </c>
      <c r="G13" s="129">
        <v>-457146</v>
      </c>
    </row>
    <row r="14" spans="1:7" ht="12.75" customHeight="1" x14ac:dyDescent="0.2">
      <c r="A14" s="257" t="s">
        <v>86</v>
      </c>
      <c r="B14" s="258"/>
      <c r="C14" s="258"/>
      <c r="D14" s="258"/>
      <c r="E14" s="93" t="s">
        <v>10</v>
      </c>
      <c r="F14" s="131">
        <v>-2384816</v>
      </c>
      <c r="G14" s="131">
        <v>-2950493</v>
      </c>
    </row>
    <row r="15" spans="1:7" ht="12.75" customHeight="1" x14ac:dyDescent="0.2">
      <c r="A15" s="257" t="s">
        <v>87</v>
      </c>
      <c r="B15" s="258"/>
      <c r="C15" s="258"/>
      <c r="D15" s="258"/>
      <c r="E15" s="93" t="s">
        <v>11</v>
      </c>
      <c r="F15" s="131">
        <v>-6852187</v>
      </c>
      <c r="G15" s="131">
        <v>-656937</v>
      </c>
    </row>
    <row r="16" spans="1:7" ht="12.75" customHeight="1" x14ac:dyDescent="0.2">
      <c r="A16" s="257" t="s">
        <v>85</v>
      </c>
      <c r="B16" s="258"/>
      <c r="C16" s="258"/>
      <c r="D16" s="258"/>
      <c r="E16" s="93" t="s">
        <v>13</v>
      </c>
      <c r="F16" s="131">
        <v>5100450</v>
      </c>
      <c r="G16" s="131">
        <v>1206747</v>
      </c>
    </row>
    <row r="17" spans="1:7" ht="12.75" customHeight="1" x14ac:dyDescent="0.2">
      <c r="A17" s="259" t="s">
        <v>148</v>
      </c>
      <c r="B17" s="260"/>
      <c r="C17" s="260"/>
      <c r="D17" s="260"/>
      <c r="E17" s="94" t="s">
        <v>16</v>
      </c>
      <c r="F17" s="132">
        <f>SUM(F12:F16)</f>
        <v>-2670320</v>
      </c>
      <c r="G17" s="132">
        <f>SUM(G12:G16)</f>
        <v>-1956476</v>
      </c>
    </row>
    <row r="18" spans="1:7" ht="12.75" customHeight="1" x14ac:dyDescent="0.2">
      <c r="A18" s="257" t="s">
        <v>149</v>
      </c>
      <c r="B18" s="258"/>
      <c r="C18" s="258"/>
      <c r="D18" s="258"/>
      <c r="E18" s="93" t="s">
        <v>17</v>
      </c>
      <c r="F18" s="131">
        <v>6176</v>
      </c>
      <c r="G18" s="131">
        <v>265022</v>
      </c>
    </row>
    <row r="19" spans="1:7" ht="12.75" customHeight="1" x14ac:dyDescent="0.2">
      <c r="A19" s="257" t="s">
        <v>150</v>
      </c>
      <c r="B19" s="258"/>
      <c r="C19" s="258"/>
      <c r="D19" s="258"/>
      <c r="E19" s="112" t="s">
        <v>19</v>
      </c>
      <c r="F19" s="129">
        <v>-3213588</v>
      </c>
      <c r="G19" s="129">
        <v>-3033440</v>
      </c>
    </row>
    <row r="20" spans="1:7" ht="24.75" customHeight="1" x14ac:dyDescent="0.2">
      <c r="A20" s="261" t="s">
        <v>151</v>
      </c>
      <c r="B20" s="262"/>
      <c r="C20" s="262"/>
      <c r="D20" s="262"/>
      <c r="E20" s="93" t="s">
        <v>20</v>
      </c>
      <c r="F20" s="129">
        <v>460482</v>
      </c>
      <c r="G20" s="129">
        <v>-186538</v>
      </c>
    </row>
    <row r="21" spans="1:7" x14ac:dyDescent="0.2">
      <c r="A21" s="257" t="s">
        <v>152</v>
      </c>
      <c r="B21" s="258"/>
      <c r="C21" s="258"/>
      <c r="D21" s="258"/>
      <c r="E21" s="112" t="s">
        <v>22</v>
      </c>
      <c r="F21" s="129"/>
      <c r="G21" s="129"/>
    </row>
    <row r="22" spans="1:7" x14ac:dyDescent="0.2">
      <c r="A22" s="257" t="s">
        <v>153</v>
      </c>
      <c r="B22" s="258"/>
      <c r="C22" s="258"/>
      <c r="D22" s="258"/>
      <c r="E22" s="93" t="s">
        <v>24</v>
      </c>
      <c r="F22" s="129"/>
      <c r="G22" s="129"/>
    </row>
    <row r="23" spans="1:7" ht="12.75" customHeight="1" x14ac:dyDescent="0.2">
      <c r="A23" s="251" t="s">
        <v>154</v>
      </c>
      <c r="B23" s="252"/>
      <c r="C23" s="252"/>
      <c r="D23" s="252"/>
      <c r="E23" s="95" t="s">
        <v>14</v>
      </c>
      <c r="F23" s="130">
        <f>SUM(F17:F22)</f>
        <v>-5417250</v>
      </c>
      <c r="G23" s="130">
        <f>SUM(G17:G22)</f>
        <v>-4911432</v>
      </c>
    </row>
    <row r="24" spans="1:7" s="37" customFormat="1" ht="12.75" customHeight="1" x14ac:dyDescent="0.2">
      <c r="A24" s="261" t="s">
        <v>155</v>
      </c>
      <c r="B24" s="262"/>
      <c r="C24" s="262"/>
      <c r="D24" s="262"/>
      <c r="E24" s="96" t="s">
        <v>156</v>
      </c>
      <c r="F24" s="133">
        <v>-3977</v>
      </c>
      <c r="G24" s="133">
        <v>-1510</v>
      </c>
    </row>
    <row r="25" spans="1:7" ht="25.5" customHeight="1" x14ac:dyDescent="0.2">
      <c r="A25" s="263" t="s">
        <v>157</v>
      </c>
      <c r="B25" s="264"/>
      <c r="C25" s="264"/>
      <c r="D25" s="264"/>
      <c r="E25" s="94" t="s">
        <v>31</v>
      </c>
      <c r="F25" s="130">
        <f>SUM(F23:F24)</f>
        <v>-5421227</v>
      </c>
      <c r="G25" s="130">
        <f>SUM(G23:G24)</f>
        <v>-4912942</v>
      </c>
    </row>
    <row r="26" spans="1:7" ht="26.25" customHeight="1" x14ac:dyDescent="0.2">
      <c r="A26" s="261" t="s">
        <v>158</v>
      </c>
      <c r="B26" s="262"/>
      <c r="C26" s="262"/>
      <c r="D26" s="262"/>
      <c r="E26" s="97" t="s">
        <v>159</v>
      </c>
      <c r="F26" s="131">
        <v>-1114385</v>
      </c>
      <c r="G26" s="131">
        <v>2230354</v>
      </c>
    </row>
    <row r="27" spans="1:7" ht="12.75" customHeight="1" x14ac:dyDescent="0.2">
      <c r="A27" s="251" t="s">
        <v>259</v>
      </c>
      <c r="B27" s="252"/>
      <c r="C27" s="252"/>
      <c r="D27" s="252"/>
      <c r="E27" s="94" t="s">
        <v>36</v>
      </c>
      <c r="F27" s="130">
        <f>SUM(F25:F26)</f>
        <v>-6535612</v>
      </c>
      <c r="G27" s="130">
        <f>SUM(G25:G26)</f>
        <v>-2682588</v>
      </c>
    </row>
    <row r="28" spans="1:7" ht="11.25" customHeight="1" x14ac:dyDescent="0.2">
      <c r="A28" s="261" t="s">
        <v>160</v>
      </c>
      <c r="B28" s="262"/>
      <c r="C28" s="262"/>
      <c r="D28" s="262"/>
      <c r="E28" s="97"/>
      <c r="F28" s="131">
        <v>-6534966</v>
      </c>
      <c r="G28" s="131">
        <v>-2564652</v>
      </c>
    </row>
    <row r="29" spans="1:7" ht="12" customHeight="1" x14ac:dyDescent="0.2">
      <c r="A29" s="261" t="s">
        <v>161</v>
      </c>
      <c r="B29" s="262"/>
      <c r="C29" s="262"/>
      <c r="D29" s="262"/>
      <c r="E29" s="97"/>
      <c r="F29" s="131">
        <v>-646</v>
      </c>
      <c r="G29" s="131">
        <v>-117936</v>
      </c>
    </row>
    <row r="30" spans="1:7" ht="27.75" customHeight="1" x14ac:dyDescent="0.2">
      <c r="A30" s="263" t="s">
        <v>162</v>
      </c>
      <c r="B30" s="264"/>
      <c r="C30" s="264"/>
      <c r="D30" s="264"/>
      <c r="E30" s="98" t="s">
        <v>45</v>
      </c>
      <c r="F30" s="132">
        <f>F31</f>
        <v>0</v>
      </c>
      <c r="G30" s="132">
        <f>G31+G32</f>
        <v>-45801</v>
      </c>
    </row>
    <row r="31" spans="1:7" ht="25.5" customHeight="1" x14ac:dyDescent="0.2">
      <c r="A31" s="261" t="s">
        <v>273</v>
      </c>
      <c r="B31" s="262"/>
      <c r="C31" s="262"/>
      <c r="D31" s="262"/>
      <c r="E31" s="97" t="s">
        <v>164</v>
      </c>
      <c r="F31" s="131"/>
      <c r="G31" s="131">
        <v>-45801</v>
      </c>
    </row>
    <row r="32" spans="1:7" ht="27" customHeight="1" x14ac:dyDescent="0.2">
      <c r="A32" s="261" t="s">
        <v>163</v>
      </c>
      <c r="B32" s="262"/>
      <c r="C32" s="262"/>
      <c r="D32" s="262"/>
      <c r="E32" s="97" t="s">
        <v>130</v>
      </c>
      <c r="F32" s="132">
        <v>0</v>
      </c>
      <c r="G32" s="132">
        <v>0</v>
      </c>
    </row>
    <row r="33" spans="1:7" ht="12.75" customHeight="1" x14ac:dyDescent="0.2">
      <c r="A33" s="251" t="s">
        <v>165</v>
      </c>
      <c r="B33" s="252"/>
      <c r="C33" s="252"/>
      <c r="D33" s="252"/>
      <c r="E33" s="98" t="s">
        <v>166</v>
      </c>
      <c r="F33" s="132">
        <f>F30+F27</f>
        <v>-6535612</v>
      </c>
      <c r="G33" s="132">
        <f>G27+G30</f>
        <v>-2728389</v>
      </c>
    </row>
    <row r="34" spans="1:7" ht="12.75" customHeight="1" x14ac:dyDescent="0.2">
      <c r="A34" s="261" t="s">
        <v>167</v>
      </c>
      <c r="B34" s="262"/>
      <c r="C34" s="262"/>
      <c r="D34" s="262"/>
      <c r="E34" s="97"/>
      <c r="F34" s="114"/>
      <c r="G34" s="114"/>
    </row>
    <row r="35" spans="1:7" ht="12.75" customHeight="1" x14ac:dyDescent="0.2">
      <c r="A35" s="261" t="s">
        <v>160</v>
      </c>
      <c r="B35" s="262"/>
      <c r="C35" s="262"/>
      <c r="D35" s="262"/>
      <c r="E35" s="97"/>
      <c r="F35" s="114">
        <f>F28</f>
        <v>-6534966</v>
      </c>
      <c r="G35" s="114">
        <v>-2609644</v>
      </c>
    </row>
    <row r="36" spans="1:7" ht="12.75" customHeight="1" x14ac:dyDescent="0.2">
      <c r="A36" s="261" t="s">
        <v>168</v>
      </c>
      <c r="B36" s="262"/>
      <c r="C36" s="262"/>
      <c r="D36" s="262"/>
      <c r="E36" s="97"/>
      <c r="F36" s="114">
        <f>F29</f>
        <v>-646</v>
      </c>
      <c r="G36" s="114">
        <v>-118745.3921</v>
      </c>
    </row>
    <row r="37" spans="1:7" ht="12.75" customHeight="1" x14ac:dyDescent="0.2">
      <c r="A37" s="251" t="s">
        <v>169</v>
      </c>
      <c r="B37" s="252"/>
      <c r="C37" s="252"/>
      <c r="D37" s="252"/>
      <c r="E37" s="98" t="s">
        <v>170</v>
      </c>
      <c r="F37" s="114"/>
      <c r="G37" s="114"/>
    </row>
    <row r="38" spans="1:7" x14ac:dyDescent="0.2">
      <c r="A38" s="261" t="s">
        <v>171</v>
      </c>
      <c r="B38" s="262"/>
      <c r="C38" s="262"/>
      <c r="D38" s="262"/>
      <c r="E38" s="97"/>
      <c r="F38" s="114"/>
      <c r="G38" s="114"/>
    </row>
    <row r="39" spans="1:7" x14ac:dyDescent="0.2">
      <c r="A39" s="261" t="s">
        <v>172</v>
      </c>
      <c r="B39" s="262"/>
      <c r="C39" s="262"/>
      <c r="D39" s="262"/>
      <c r="E39" s="97"/>
      <c r="F39" s="127"/>
      <c r="G39" s="114"/>
    </row>
    <row r="40" spans="1:7" x14ac:dyDescent="0.2">
      <c r="A40" s="261" t="s">
        <v>173</v>
      </c>
      <c r="B40" s="262"/>
      <c r="C40" s="262"/>
      <c r="D40" s="262"/>
      <c r="E40" s="97"/>
      <c r="F40" s="127">
        <v>-5.29</v>
      </c>
      <c r="G40" s="127">
        <v>-2.11</v>
      </c>
    </row>
    <row r="41" spans="1:7" ht="12.75" customHeight="1" x14ac:dyDescent="0.2">
      <c r="A41" s="261" t="s">
        <v>174</v>
      </c>
      <c r="B41" s="262"/>
      <c r="C41" s="262"/>
      <c r="D41" s="262"/>
      <c r="E41" s="97"/>
      <c r="F41" s="132"/>
      <c r="G41" s="127"/>
    </row>
    <row r="42" spans="1:7" ht="12.75" customHeight="1" x14ac:dyDescent="0.2">
      <c r="A42" s="251" t="s">
        <v>175</v>
      </c>
      <c r="B42" s="252"/>
      <c r="C42" s="252"/>
      <c r="D42" s="252"/>
      <c r="E42" s="97"/>
      <c r="F42" s="132"/>
      <c r="G42" s="132"/>
    </row>
    <row r="43" spans="1:7" x14ac:dyDescent="0.2">
      <c r="A43" s="261" t="s">
        <v>173</v>
      </c>
      <c r="B43" s="262"/>
      <c r="C43" s="262"/>
      <c r="D43" s="262"/>
      <c r="E43" s="97"/>
      <c r="F43" s="114"/>
      <c r="G43" s="132"/>
    </row>
    <row r="44" spans="1:7" ht="13.5" thickBot="1" x14ac:dyDescent="0.25">
      <c r="A44" s="267" t="s">
        <v>174</v>
      </c>
      <c r="B44" s="268"/>
      <c r="C44" s="268"/>
      <c r="D44" s="268"/>
      <c r="E44" s="99"/>
      <c r="F44" s="115"/>
      <c r="G44" s="151"/>
    </row>
    <row r="45" spans="1:7" x14ac:dyDescent="0.2">
      <c r="A45" s="166"/>
      <c r="B45" s="166"/>
      <c r="C45" s="166"/>
      <c r="D45" s="166"/>
      <c r="E45" s="167"/>
      <c r="F45" s="168"/>
      <c r="G45" s="169"/>
    </row>
    <row r="46" spans="1:7" x14ac:dyDescent="0.2">
      <c r="A46" s="166"/>
      <c r="B46" s="166"/>
      <c r="C46" s="166"/>
      <c r="D46" s="166"/>
      <c r="E46" s="167"/>
      <c r="F46" s="168"/>
      <c r="G46" s="169"/>
    </row>
    <row r="47" spans="1:7" ht="12.75" customHeight="1" x14ac:dyDescent="0.2">
      <c r="A47" s="100"/>
      <c r="B47" s="100"/>
      <c r="C47" s="100"/>
      <c r="D47" s="100"/>
      <c r="E47" s="100"/>
      <c r="F47" s="101"/>
      <c r="G47" s="100"/>
    </row>
    <row r="48" spans="1:7" ht="12.75" customHeight="1" x14ac:dyDescent="0.2">
      <c r="B48" s="6" t="s">
        <v>53</v>
      </c>
      <c r="C48" s="266" t="s">
        <v>261</v>
      </c>
      <c r="D48" s="266"/>
      <c r="E48" s="86" t="s">
        <v>54</v>
      </c>
      <c r="F48" s="18"/>
    </row>
    <row r="49" spans="2:6" ht="12.75" customHeight="1" x14ac:dyDescent="0.2">
      <c r="C49" s="265"/>
      <c r="D49" s="265"/>
      <c r="E49" s="38" t="s">
        <v>56</v>
      </c>
      <c r="F49" s="39"/>
    </row>
    <row r="50" spans="2:6" ht="12.75" customHeight="1" x14ac:dyDescent="0.2">
      <c r="B50" s="4" t="s">
        <v>90</v>
      </c>
      <c r="C50" s="266" t="s">
        <v>257</v>
      </c>
      <c r="D50" s="266"/>
      <c r="E50" s="86" t="s">
        <v>54</v>
      </c>
      <c r="F50" s="18"/>
    </row>
    <row r="51" spans="2:6" ht="12.75" customHeight="1" x14ac:dyDescent="0.2">
      <c r="C51" s="265"/>
      <c r="D51" s="265"/>
      <c r="E51" s="38" t="s">
        <v>56</v>
      </c>
      <c r="F51" s="40"/>
    </row>
  </sheetData>
  <mergeCells count="42">
    <mergeCell ref="A33:D33"/>
    <mergeCell ref="A34:D34"/>
    <mergeCell ref="A35:D35"/>
    <mergeCell ref="A36:D36"/>
    <mergeCell ref="A37:D37"/>
    <mergeCell ref="A23:D23"/>
    <mergeCell ref="A19:D19"/>
    <mergeCell ref="A20:D20"/>
    <mergeCell ref="A21:D21"/>
    <mergeCell ref="A22:D22"/>
    <mergeCell ref="C51:D51"/>
    <mergeCell ref="C48:D48"/>
    <mergeCell ref="C50:D50"/>
    <mergeCell ref="A28:D28"/>
    <mergeCell ref="A30:D30"/>
    <mergeCell ref="C49:D49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L83"/>
  <sheetViews>
    <sheetView zoomScale="80" zoomScaleNormal="80" workbookViewId="0">
      <selection activeCell="F25" sqref="F25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2.28515625" style="3" customWidth="1"/>
    <col min="4" max="4" width="45.85546875" style="3" customWidth="1"/>
    <col min="5" max="5" width="6.5703125" style="3" customWidth="1"/>
    <col min="6" max="6" width="13.42578125" style="42" customWidth="1"/>
    <col min="7" max="7" width="14.5703125" style="42" customWidth="1"/>
    <col min="8" max="8" width="8.140625" style="3" customWidth="1"/>
    <col min="9" max="12" width="8.140625" style="3"/>
    <col min="13" max="13" width="8.140625" style="3" customWidth="1"/>
    <col min="14" max="16384" width="8.140625" style="3"/>
  </cols>
  <sheetData>
    <row r="1" spans="1:12" ht="12.75" customHeight="1" x14ac:dyDescent="0.2">
      <c r="E1" s="56"/>
      <c r="F1" s="56"/>
      <c r="G1" s="79"/>
      <c r="H1" s="57"/>
      <c r="I1" s="57"/>
      <c r="J1" s="57"/>
      <c r="K1" s="57"/>
      <c r="L1" s="57"/>
    </row>
    <row r="2" spans="1:12" ht="15" customHeight="1" x14ac:dyDescent="0.25">
      <c r="B2" s="293" t="s">
        <v>268</v>
      </c>
      <c r="C2" s="293"/>
      <c r="D2" s="293"/>
      <c r="E2" s="293"/>
      <c r="F2" s="293"/>
      <c r="G2" s="293"/>
      <c r="H2" s="57"/>
      <c r="I2" s="57"/>
      <c r="J2" s="57"/>
      <c r="K2" s="57"/>
      <c r="L2" s="57"/>
    </row>
    <row r="3" spans="1:12" ht="15" customHeight="1" x14ac:dyDescent="0.2">
      <c r="E3" s="56"/>
      <c r="F3" s="56"/>
      <c r="G3" s="58"/>
      <c r="H3" s="57"/>
      <c r="I3" s="57"/>
      <c r="J3" s="57"/>
      <c r="K3" s="57"/>
      <c r="L3" s="57"/>
    </row>
    <row r="4" spans="1:12" s="65" customFormat="1" ht="15" customHeight="1" x14ac:dyDescent="0.2">
      <c r="A4" s="64"/>
      <c r="B4" s="283" t="s">
        <v>271</v>
      </c>
      <c r="C4" s="283"/>
      <c r="D4" s="283"/>
      <c r="E4" s="283"/>
      <c r="F4" s="283"/>
      <c r="G4" s="283"/>
      <c r="H4" s="64"/>
      <c r="I4" s="64"/>
      <c r="J4" s="64"/>
    </row>
    <row r="5" spans="1:12" ht="15" customHeight="1" x14ac:dyDescent="0.25">
      <c r="A5" s="41"/>
      <c r="B5" s="69"/>
      <c r="C5" s="222" t="s">
        <v>289</v>
      </c>
      <c r="D5" s="222"/>
      <c r="E5" s="222"/>
      <c r="F5" s="222"/>
      <c r="G5" s="69"/>
      <c r="H5" s="41"/>
      <c r="I5" s="41"/>
      <c r="J5" s="41"/>
    </row>
    <row r="6" spans="1:12" ht="15" customHeight="1" thickBot="1" x14ac:dyDescent="0.25">
      <c r="A6" s="41"/>
      <c r="B6" s="41"/>
      <c r="C6" s="41"/>
      <c r="D6" s="41"/>
      <c r="E6" s="41"/>
      <c r="F6" s="43"/>
      <c r="G6" s="59" t="s">
        <v>93</v>
      </c>
      <c r="H6" s="41"/>
      <c r="I6" s="41"/>
      <c r="J6" s="41"/>
    </row>
    <row r="7" spans="1:12" ht="54.75" customHeight="1" thickBot="1" x14ac:dyDescent="0.25">
      <c r="A7" s="284" t="s">
        <v>59</v>
      </c>
      <c r="B7" s="285"/>
      <c r="C7" s="285"/>
      <c r="D7" s="285"/>
      <c r="E7" s="87" t="s">
        <v>4</v>
      </c>
      <c r="F7" s="88" t="s">
        <v>176</v>
      </c>
      <c r="G7" s="88" t="s">
        <v>177</v>
      </c>
    </row>
    <row r="8" spans="1:12" s="44" customFormat="1" ht="15.95" customHeight="1" thickBot="1" x14ac:dyDescent="0.25">
      <c r="A8" s="286" t="s">
        <v>60</v>
      </c>
      <c r="B8" s="287"/>
      <c r="C8" s="287"/>
      <c r="D8" s="287"/>
      <c r="E8" s="287"/>
      <c r="F8" s="287"/>
      <c r="G8" s="288"/>
    </row>
    <row r="9" spans="1:12" s="44" customFormat="1" ht="15.6" customHeight="1" x14ac:dyDescent="0.2">
      <c r="A9" s="289" t="s">
        <v>178</v>
      </c>
      <c r="B9" s="290"/>
      <c r="C9" s="290"/>
      <c r="D9" s="290"/>
      <c r="E9" s="180">
        <v>10</v>
      </c>
      <c r="F9" s="175">
        <f>F11+F12+F13+F14+F15+F16</f>
        <v>10524825</v>
      </c>
      <c r="G9" s="178">
        <f>G11+G12+G13+G14+G15+G16</f>
        <v>12802003</v>
      </c>
    </row>
    <row r="10" spans="1:12" ht="15.6" customHeight="1" x14ac:dyDescent="0.2">
      <c r="A10" s="272" t="s">
        <v>61</v>
      </c>
      <c r="B10" s="273"/>
      <c r="C10" s="273"/>
      <c r="D10" s="273"/>
      <c r="E10" s="181"/>
      <c r="F10" s="176"/>
      <c r="G10" s="176"/>
    </row>
    <row r="11" spans="1:12" ht="15.6" customHeight="1" x14ac:dyDescent="0.2">
      <c r="A11" s="272" t="s">
        <v>182</v>
      </c>
      <c r="B11" s="273"/>
      <c r="C11" s="273"/>
      <c r="D11" s="273"/>
      <c r="E11" s="182" t="s">
        <v>6</v>
      </c>
      <c r="F11" s="177">
        <v>1041748</v>
      </c>
      <c r="G11" s="177">
        <v>8652259</v>
      </c>
    </row>
    <row r="12" spans="1:12" ht="15.6" customHeight="1" x14ac:dyDescent="0.2">
      <c r="A12" s="272" t="s">
        <v>183</v>
      </c>
      <c r="B12" s="273"/>
      <c r="C12" s="273"/>
      <c r="D12" s="273"/>
      <c r="E12" s="182" t="s">
        <v>7</v>
      </c>
      <c r="F12" s="177"/>
      <c r="G12" s="177">
        <v>69722</v>
      </c>
    </row>
    <row r="13" spans="1:12" ht="15.6" customHeight="1" x14ac:dyDescent="0.2">
      <c r="A13" s="272" t="s">
        <v>184</v>
      </c>
      <c r="B13" s="273"/>
      <c r="C13" s="273"/>
      <c r="D13" s="273"/>
      <c r="E13" s="182" t="s">
        <v>9</v>
      </c>
      <c r="F13" s="177">
        <v>6600977</v>
      </c>
      <c r="G13" s="177">
        <v>3361742</v>
      </c>
    </row>
    <row r="14" spans="1:12" ht="15.6" customHeight="1" x14ac:dyDescent="0.2">
      <c r="A14" s="272" t="s">
        <v>185</v>
      </c>
      <c r="B14" s="273"/>
      <c r="C14" s="273"/>
      <c r="D14" s="273"/>
      <c r="E14" s="182" t="s">
        <v>10</v>
      </c>
      <c r="F14" s="177"/>
      <c r="G14" s="177"/>
    </row>
    <row r="15" spans="1:12" ht="15.6" customHeight="1" x14ac:dyDescent="0.2">
      <c r="A15" s="272" t="s">
        <v>186</v>
      </c>
      <c r="B15" s="273"/>
      <c r="C15" s="273"/>
      <c r="D15" s="273"/>
      <c r="E15" s="182" t="s">
        <v>11</v>
      </c>
      <c r="F15" s="177"/>
      <c r="G15" s="177"/>
    </row>
    <row r="16" spans="1:12" ht="15.6" customHeight="1" x14ac:dyDescent="0.2">
      <c r="A16" s="272" t="s">
        <v>62</v>
      </c>
      <c r="B16" s="273"/>
      <c r="C16" s="273"/>
      <c r="D16" s="273"/>
      <c r="E16" s="182" t="s">
        <v>13</v>
      </c>
      <c r="F16" s="177">
        <v>2882100</v>
      </c>
      <c r="G16" s="177">
        <v>718280</v>
      </c>
    </row>
    <row r="17" spans="1:7" s="44" customFormat="1" ht="15.6" customHeight="1" x14ac:dyDescent="0.2">
      <c r="A17" s="270" t="s">
        <v>179</v>
      </c>
      <c r="B17" s="271"/>
      <c r="C17" s="271"/>
      <c r="D17" s="271"/>
      <c r="E17" s="183" t="s">
        <v>16</v>
      </c>
      <c r="F17" s="178">
        <f>F19+F20+F21+F22+F23+F24+F25</f>
        <v>11792869</v>
      </c>
      <c r="G17" s="178">
        <f>G19+G20+G21+G22+G23+G24+G25</f>
        <v>15326335</v>
      </c>
    </row>
    <row r="18" spans="1:7" ht="15.6" customHeight="1" x14ac:dyDescent="0.2">
      <c r="A18" s="272" t="s">
        <v>61</v>
      </c>
      <c r="B18" s="273"/>
      <c r="C18" s="273"/>
      <c r="D18" s="273"/>
      <c r="E18" s="181"/>
      <c r="F18" s="176"/>
      <c r="G18" s="176"/>
    </row>
    <row r="19" spans="1:7" ht="15.6" customHeight="1" x14ac:dyDescent="0.2">
      <c r="A19" s="272" t="s">
        <v>63</v>
      </c>
      <c r="B19" s="273"/>
      <c r="C19" s="273"/>
      <c r="D19" s="273"/>
      <c r="E19" s="182" t="s">
        <v>17</v>
      </c>
      <c r="F19" s="177">
        <v>3719775</v>
      </c>
      <c r="G19" s="177">
        <v>7133567</v>
      </c>
    </row>
    <row r="20" spans="1:7" ht="15.6" customHeight="1" x14ac:dyDescent="0.2">
      <c r="A20" s="272" t="s">
        <v>187</v>
      </c>
      <c r="B20" s="273"/>
      <c r="C20" s="273"/>
      <c r="D20" s="273"/>
      <c r="E20" s="182" t="s">
        <v>19</v>
      </c>
      <c r="F20" s="177">
        <v>1803393</v>
      </c>
      <c r="G20" s="177">
        <v>3067652</v>
      </c>
    </row>
    <row r="21" spans="1:7" ht="15.6" customHeight="1" x14ac:dyDescent="0.2">
      <c r="A21" s="272" t="s">
        <v>188</v>
      </c>
      <c r="B21" s="273"/>
      <c r="C21" s="273"/>
      <c r="D21" s="273"/>
      <c r="E21" s="182" t="s">
        <v>20</v>
      </c>
      <c r="F21" s="177">
        <v>1534697</v>
      </c>
      <c r="G21" s="177">
        <v>2086782</v>
      </c>
    </row>
    <row r="22" spans="1:7" ht="15.6" customHeight="1" x14ac:dyDescent="0.2">
      <c r="A22" s="272" t="s">
        <v>189</v>
      </c>
      <c r="B22" s="273"/>
      <c r="C22" s="273"/>
      <c r="D22" s="273"/>
      <c r="E22" s="182" t="s">
        <v>22</v>
      </c>
      <c r="F22" s="177">
        <v>1114988</v>
      </c>
      <c r="G22" s="177">
        <v>1388371</v>
      </c>
    </row>
    <row r="23" spans="1:7" ht="15.6" customHeight="1" x14ac:dyDescent="0.2">
      <c r="A23" s="272" t="s">
        <v>190</v>
      </c>
      <c r="B23" s="273"/>
      <c r="C23" s="273"/>
      <c r="D23" s="273"/>
      <c r="E23" s="182" t="s">
        <v>24</v>
      </c>
      <c r="F23" s="177">
        <v>476</v>
      </c>
      <c r="G23" s="177">
        <v>2325</v>
      </c>
    </row>
    <row r="24" spans="1:7" ht="15.6" customHeight="1" x14ac:dyDescent="0.2">
      <c r="A24" s="272" t="s">
        <v>191</v>
      </c>
      <c r="B24" s="273"/>
      <c r="C24" s="273"/>
      <c r="D24" s="273"/>
      <c r="E24" s="182" t="s">
        <v>26</v>
      </c>
      <c r="F24" s="177">
        <v>778213</v>
      </c>
      <c r="G24" s="177">
        <v>847741</v>
      </c>
    </row>
    <row r="25" spans="1:7" ht="15.6" customHeight="1" x14ac:dyDescent="0.2">
      <c r="A25" s="272" t="s">
        <v>64</v>
      </c>
      <c r="B25" s="273"/>
      <c r="C25" s="273"/>
      <c r="D25" s="273"/>
      <c r="E25" s="182" t="s">
        <v>28</v>
      </c>
      <c r="F25" s="177">
        <v>2841327</v>
      </c>
      <c r="G25" s="177">
        <v>799897</v>
      </c>
    </row>
    <row r="26" spans="1:7" s="44" customFormat="1" ht="27" customHeight="1" x14ac:dyDescent="0.2">
      <c r="A26" s="274" t="s">
        <v>180</v>
      </c>
      <c r="B26" s="275"/>
      <c r="C26" s="275"/>
      <c r="D26" s="275"/>
      <c r="E26" s="183" t="s">
        <v>34</v>
      </c>
      <c r="F26" s="179">
        <f>F9-F17</f>
        <v>-1268044</v>
      </c>
      <c r="G26" s="179">
        <f>G9-G17</f>
        <v>-2524332</v>
      </c>
    </row>
    <row r="27" spans="1:7" s="44" customFormat="1" ht="21" customHeight="1" x14ac:dyDescent="0.2">
      <c r="A27" s="278" t="s">
        <v>65</v>
      </c>
      <c r="B27" s="279"/>
      <c r="C27" s="279"/>
      <c r="D27" s="279"/>
      <c r="E27" s="279"/>
      <c r="F27" s="279"/>
      <c r="G27" s="280"/>
    </row>
    <row r="28" spans="1:7" s="44" customFormat="1" ht="15.6" customHeight="1" x14ac:dyDescent="0.2">
      <c r="A28" s="270" t="s">
        <v>181</v>
      </c>
      <c r="B28" s="271"/>
      <c r="C28" s="271"/>
      <c r="D28" s="271"/>
      <c r="E28" s="183" t="s">
        <v>38</v>
      </c>
      <c r="F28" s="178">
        <f>F30+F31+F32+F33+F34+F35+F36+F37+F38+F39+F40</f>
        <v>9463653</v>
      </c>
      <c r="G28" s="178">
        <f>G30+G31+G32+G33+G34+G35+G36+G37+G38+G39+G40</f>
        <v>9230087</v>
      </c>
    </row>
    <row r="29" spans="1:7" ht="15.6" customHeight="1" x14ac:dyDescent="0.2">
      <c r="A29" s="272" t="s">
        <v>61</v>
      </c>
      <c r="B29" s="273"/>
      <c r="C29" s="273"/>
      <c r="D29" s="273"/>
      <c r="E29" s="181"/>
      <c r="F29" s="176"/>
      <c r="G29" s="176"/>
    </row>
    <row r="30" spans="1:7" ht="15.6" customHeight="1" x14ac:dyDescent="0.2">
      <c r="A30" s="272" t="s">
        <v>66</v>
      </c>
      <c r="B30" s="273"/>
      <c r="C30" s="273"/>
      <c r="D30" s="273"/>
      <c r="E30" s="182" t="s">
        <v>39</v>
      </c>
      <c r="F30" s="177">
        <v>18180</v>
      </c>
      <c r="G30" s="177">
        <v>361665</v>
      </c>
    </row>
    <row r="31" spans="1:7" ht="15.6" customHeight="1" x14ac:dyDescent="0.2">
      <c r="A31" s="272" t="s">
        <v>67</v>
      </c>
      <c r="B31" s="273"/>
      <c r="C31" s="273"/>
      <c r="D31" s="273"/>
      <c r="E31" s="182" t="s">
        <v>40</v>
      </c>
      <c r="F31" s="177"/>
      <c r="G31" s="177"/>
    </row>
    <row r="32" spans="1:7" ht="15.6" customHeight="1" x14ac:dyDescent="0.2">
      <c r="A32" s="272" t="s">
        <v>68</v>
      </c>
      <c r="B32" s="273"/>
      <c r="C32" s="273"/>
      <c r="D32" s="273"/>
      <c r="E32" s="182" t="s">
        <v>42</v>
      </c>
      <c r="F32" s="177">
        <v>51000</v>
      </c>
      <c r="G32" s="177"/>
    </row>
    <row r="33" spans="1:7" ht="15.6" customHeight="1" x14ac:dyDescent="0.2">
      <c r="A33" s="276" t="s">
        <v>192</v>
      </c>
      <c r="B33" s="277"/>
      <c r="C33" s="277"/>
      <c r="D33" s="277"/>
      <c r="E33" s="182" t="s">
        <v>44</v>
      </c>
      <c r="F33" s="177"/>
      <c r="G33" s="177">
        <v>2499928</v>
      </c>
    </row>
    <row r="34" spans="1:7" ht="15.6" customHeight="1" x14ac:dyDescent="0.2">
      <c r="A34" s="272" t="s">
        <v>193</v>
      </c>
      <c r="B34" s="273"/>
      <c r="C34" s="273"/>
      <c r="D34" s="273"/>
      <c r="E34" s="182" t="s">
        <v>69</v>
      </c>
      <c r="F34" s="177"/>
      <c r="G34" s="177"/>
    </row>
    <row r="35" spans="1:7" ht="15.6" customHeight="1" x14ac:dyDescent="0.2">
      <c r="A35" s="272" t="s">
        <v>194</v>
      </c>
      <c r="B35" s="273"/>
      <c r="C35" s="273"/>
      <c r="D35" s="273"/>
      <c r="E35" s="182" t="s">
        <v>71</v>
      </c>
      <c r="F35" s="177"/>
      <c r="G35" s="177"/>
    </row>
    <row r="36" spans="1:7" ht="15.6" customHeight="1" x14ac:dyDescent="0.2">
      <c r="A36" s="281" t="s">
        <v>195</v>
      </c>
      <c r="B36" s="282"/>
      <c r="C36" s="282"/>
      <c r="D36" s="282"/>
      <c r="E36" s="182" t="s">
        <v>72</v>
      </c>
      <c r="F36" s="177"/>
      <c r="G36" s="177">
        <v>2815095</v>
      </c>
    </row>
    <row r="37" spans="1:7" ht="15.6" customHeight="1" x14ac:dyDescent="0.2">
      <c r="A37" s="281" t="s">
        <v>70</v>
      </c>
      <c r="B37" s="282"/>
      <c r="C37" s="282"/>
      <c r="D37" s="282"/>
      <c r="E37" s="182" t="s">
        <v>196</v>
      </c>
      <c r="F37" s="177"/>
      <c r="G37" s="177"/>
    </row>
    <row r="38" spans="1:7" ht="15.6" customHeight="1" x14ac:dyDescent="0.2">
      <c r="A38" s="281" t="s">
        <v>198</v>
      </c>
      <c r="B38" s="282"/>
      <c r="C38" s="282"/>
      <c r="D38" s="282"/>
      <c r="E38" s="182" t="s">
        <v>197</v>
      </c>
      <c r="F38" s="177"/>
      <c r="G38" s="177"/>
    </row>
    <row r="39" spans="1:7" ht="15.6" customHeight="1" x14ac:dyDescent="0.2">
      <c r="A39" s="281" t="s">
        <v>186</v>
      </c>
      <c r="B39" s="282"/>
      <c r="C39" s="282"/>
      <c r="D39" s="282"/>
      <c r="E39" s="182" t="s">
        <v>47</v>
      </c>
      <c r="F39" s="177"/>
      <c r="G39" s="177"/>
    </row>
    <row r="40" spans="1:7" ht="15.6" customHeight="1" x14ac:dyDescent="0.2">
      <c r="A40" s="281" t="s">
        <v>62</v>
      </c>
      <c r="B40" s="282"/>
      <c r="C40" s="282"/>
      <c r="D40" s="282"/>
      <c r="E40" s="182" t="s">
        <v>48</v>
      </c>
      <c r="F40" s="177">
        <v>9394473</v>
      </c>
      <c r="G40" s="177">
        <v>3553399</v>
      </c>
    </row>
    <row r="41" spans="1:7" s="44" customFormat="1" ht="15.6" customHeight="1" x14ac:dyDescent="0.2">
      <c r="A41" s="270" t="s">
        <v>199</v>
      </c>
      <c r="B41" s="271"/>
      <c r="C41" s="271"/>
      <c r="D41" s="271"/>
      <c r="E41" s="184" t="s">
        <v>76</v>
      </c>
      <c r="F41" s="178">
        <f>F43+F44+F45+F46+F47+F48+F49+F50+F51+F52+F53</f>
        <v>9437591</v>
      </c>
      <c r="G41" s="185">
        <f>G43+G44+G45+G46+G47+G48+G49+G50+G51+G52+G53</f>
        <v>3538511</v>
      </c>
    </row>
    <row r="42" spans="1:7" ht="15.6" customHeight="1" x14ac:dyDescent="0.2">
      <c r="A42" s="272" t="s">
        <v>61</v>
      </c>
      <c r="B42" s="273"/>
      <c r="C42" s="273"/>
      <c r="D42" s="273"/>
      <c r="E42" s="181"/>
      <c r="F42" s="176"/>
      <c r="G42" s="176"/>
    </row>
    <row r="43" spans="1:7" ht="15.6" customHeight="1" x14ac:dyDescent="0.2">
      <c r="A43" s="272" t="s">
        <v>73</v>
      </c>
      <c r="B43" s="273"/>
      <c r="C43" s="273"/>
      <c r="D43" s="273"/>
      <c r="E43" s="186" t="s">
        <v>200</v>
      </c>
      <c r="F43" s="177">
        <v>40194</v>
      </c>
      <c r="G43" s="177">
        <v>96471</v>
      </c>
    </row>
    <row r="44" spans="1:7" ht="15.6" customHeight="1" x14ac:dyDescent="0.2">
      <c r="A44" s="272" t="s">
        <v>74</v>
      </c>
      <c r="B44" s="273"/>
      <c r="C44" s="273"/>
      <c r="D44" s="273"/>
      <c r="E44" s="186" t="s">
        <v>201</v>
      </c>
      <c r="F44" s="177"/>
      <c r="G44" s="177">
        <v>1532</v>
      </c>
    </row>
    <row r="45" spans="1:7" ht="15.6" customHeight="1" x14ac:dyDescent="0.2">
      <c r="A45" s="272" t="s">
        <v>75</v>
      </c>
      <c r="B45" s="273"/>
      <c r="C45" s="273"/>
      <c r="D45" s="273"/>
      <c r="E45" s="186" t="s">
        <v>202</v>
      </c>
      <c r="F45" s="177">
        <v>2388631</v>
      </c>
      <c r="G45" s="177">
        <v>2035</v>
      </c>
    </row>
    <row r="46" spans="1:7" ht="31.5" customHeight="1" x14ac:dyDescent="0.2">
      <c r="A46" s="276" t="s">
        <v>209</v>
      </c>
      <c r="B46" s="277"/>
      <c r="C46" s="277"/>
      <c r="D46" s="277"/>
      <c r="E46" s="186" t="s">
        <v>203</v>
      </c>
      <c r="F46" s="177"/>
      <c r="G46" s="177"/>
    </row>
    <row r="47" spans="1:7" ht="15.6" customHeight="1" x14ac:dyDescent="0.2">
      <c r="A47" s="272" t="s">
        <v>210</v>
      </c>
      <c r="B47" s="273"/>
      <c r="C47" s="273"/>
      <c r="D47" s="273"/>
      <c r="E47" s="186" t="s">
        <v>204</v>
      </c>
      <c r="F47" s="177"/>
      <c r="G47" s="177"/>
    </row>
    <row r="48" spans="1:7" ht="15.6" customHeight="1" x14ac:dyDescent="0.2">
      <c r="A48" s="272" t="s">
        <v>211</v>
      </c>
      <c r="B48" s="273"/>
      <c r="C48" s="273"/>
      <c r="D48" s="273"/>
      <c r="E48" s="186" t="s">
        <v>205</v>
      </c>
      <c r="F48" s="177"/>
      <c r="G48" s="177"/>
    </row>
    <row r="49" spans="1:7" ht="15.6" customHeight="1" x14ac:dyDescent="0.2">
      <c r="A49" s="272" t="s">
        <v>212</v>
      </c>
      <c r="B49" s="273"/>
      <c r="C49" s="273"/>
      <c r="D49" s="273"/>
      <c r="E49" s="186" t="s">
        <v>206</v>
      </c>
      <c r="F49" s="177">
        <v>4000000</v>
      </c>
      <c r="G49" s="177">
        <v>2927675</v>
      </c>
    </row>
    <row r="50" spans="1:7" ht="15.6" customHeight="1" x14ac:dyDescent="0.2">
      <c r="A50" s="272" t="s">
        <v>213</v>
      </c>
      <c r="B50" s="273"/>
      <c r="C50" s="273"/>
      <c r="D50" s="273"/>
      <c r="E50" s="186" t="s">
        <v>207</v>
      </c>
      <c r="F50" s="177">
        <v>2997999</v>
      </c>
      <c r="G50" s="177">
        <v>246413</v>
      </c>
    </row>
    <row r="51" spans="1:7" ht="15.6" customHeight="1" x14ac:dyDescent="0.2">
      <c r="A51" s="272" t="s">
        <v>70</v>
      </c>
      <c r="B51" s="273"/>
      <c r="C51" s="273"/>
      <c r="D51" s="273"/>
      <c r="E51" s="186" t="s">
        <v>208</v>
      </c>
      <c r="F51" s="177"/>
      <c r="G51" s="177"/>
    </row>
    <row r="52" spans="1:7" ht="15.6" customHeight="1" x14ac:dyDescent="0.2">
      <c r="A52" s="272" t="s">
        <v>214</v>
      </c>
      <c r="B52" s="273"/>
      <c r="C52" s="273"/>
      <c r="D52" s="273"/>
      <c r="E52" s="186" t="s">
        <v>78</v>
      </c>
      <c r="F52" s="177"/>
      <c r="G52" s="177"/>
    </row>
    <row r="53" spans="1:7" ht="15.6" customHeight="1" x14ac:dyDescent="0.2">
      <c r="A53" s="272" t="s">
        <v>64</v>
      </c>
      <c r="B53" s="273"/>
      <c r="C53" s="273"/>
      <c r="D53" s="273"/>
      <c r="E53" s="186" t="s">
        <v>79</v>
      </c>
      <c r="F53" s="177">
        <v>10767</v>
      </c>
      <c r="G53" s="177">
        <v>264385</v>
      </c>
    </row>
    <row r="54" spans="1:7" s="44" customFormat="1" ht="37.5" customHeight="1" x14ac:dyDescent="0.2">
      <c r="A54" s="274" t="s">
        <v>215</v>
      </c>
      <c r="B54" s="275"/>
      <c r="C54" s="275"/>
      <c r="D54" s="275"/>
      <c r="E54" s="184" t="s">
        <v>81</v>
      </c>
      <c r="F54" s="178">
        <f>F28-F41</f>
        <v>26062</v>
      </c>
      <c r="G54" s="178">
        <f>G28-G41</f>
        <v>5691576</v>
      </c>
    </row>
    <row r="55" spans="1:7" s="44" customFormat="1" ht="21.75" customHeight="1" x14ac:dyDescent="0.2">
      <c r="A55" s="278" t="s">
        <v>77</v>
      </c>
      <c r="B55" s="279"/>
      <c r="C55" s="279"/>
      <c r="D55" s="279"/>
      <c r="E55" s="279"/>
      <c r="F55" s="279"/>
      <c r="G55" s="280"/>
    </row>
    <row r="56" spans="1:7" s="44" customFormat="1" ht="15.6" customHeight="1" x14ac:dyDescent="0.2">
      <c r="A56" s="270" t="s">
        <v>216</v>
      </c>
      <c r="B56" s="271"/>
      <c r="C56" s="271"/>
      <c r="D56" s="271"/>
      <c r="E56" s="184" t="s">
        <v>84</v>
      </c>
      <c r="F56" s="178">
        <f>F58+F59+F60+F61</f>
        <v>6215411</v>
      </c>
      <c r="G56" s="178">
        <f>G58+G59+G60+G61</f>
        <v>5905840</v>
      </c>
    </row>
    <row r="57" spans="1:7" ht="15.6" customHeight="1" x14ac:dyDescent="0.2">
      <c r="A57" s="272" t="s">
        <v>61</v>
      </c>
      <c r="B57" s="273"/>
      <c r="C57" s="273"/>
      <c r="D57" s="273"/>
      <c r="E57" s="187"/>
      <c r="F57" s="176"/>
      <c r="G57" s="176"/>
    </row>
    <row r="58" spans="1:7" ht="15.6" customHeight="1" x14ac:dyDescent="0.2">
      <c r="A58" s="272" t="s">
        <v>218</v>
      </c>
      <c r="B58" s="273"/>
      <c r="C58" s="273"/>
      <c r="D58" s="273"/>
      <c r="E58" s="186" t="s">
        <v>217</v>
      </c>
      <c r="F58" s="177">
        <v>1999</v>
      </c>
      <c r="G58" s="177">
        <v>126225</v>
      </c>
    </row>
    <row r="59" spans="1:7" ht="15.6" customHeight="1" x14ac:dyDescent="0.2">
      <c r="A59" s="272" t="s">
        <v>80</v>
      </c>
      <c r="B59" s="273"/>
      <c r="C59" s="273"/>
      <c r="D59" s="273"/>
      <c r="E59" s="186" t="s">
        <v>221</v>
      </c>
      <c r="F59" s="177">
        <v>5588725</v>
      </c>
      <c r="G59" s="177">
        <v>3986709</v>
      </c>
    </row>
    <row r="60" spans="1:7" ht="15.6" customHeight="1" x14ac:dyDescent="0.2">
      <c r="A60" s="272" t="s">
        <v>219</v>
      </c>
      <c r="B60" s="273"/>
      <c r="C60" s="273"/>
      <c r="D60" s="273"/>
      <c r="E60" s="186" t="s">
        <v>222</v>
      </c>
      <c r="F60" s="177"/>
      <c r="G60" s="177">
        <v>416</v>
      </c>
    </row>
    <row r="61" spans="1:7" ht="15.6" customHeight="1" x14ac:dyDescent="0.2">
      <c r="A61" s="272" t="s">
        <v>62</v>
      </c>
      <c r="B61" s="273"/>
      <c r="C61" s="273"/>
      <c r="D61" s="273"/>
      <c r="E61" s="186" t="s">
        <v>223</v>
      </c>
      <c r="F61" s="177">
        <v>624687</v>
      </c>
      <c r="G61" s="177">
        <v>1792490</v>
      </c>
    </row>
    <row r="62" spans="1:7" s="44" customFormat="1" ht="15.6" customHeight="1" x14ac:dyDescent="0.2">
      <c r="A62" s="270" t="s">
        <v>220</v>
      </c>
      <c r="B62" s="271"/>
      <c r="C62" s="271"/>
      <c r="D62" s="271"/>
      <c r="E62" s="184" t="s">
        <v>14</v>
      </c>
      <c r="F62" s="178">
        <f>F64+F65+F66+F67+F68</f>
        <v>4534914</v>
      </c>
      <c r="G62" s="178">
        <f>G64+G65+G66+G67+G68</f>
        <v>9168415</v>
      </c>
    </row>
    <row r="63" spans="1:7" ht="15.6" customHeight="1" x14ac:dyDescent="0.2">
      <c r="A63" s="272" t="s">
        <v>61</v>
      </c>
      <c r="B63" s="273"/>
      <c r="C63" s="273"/>
      <c r="D63" s="273"/>
      <c r="E63" s="187"/>
      <c r="F63" s="176"/>
      <c r="G63" s="176"/>
    </row>
    <row r="64" spans="1:7" ht="15.6" customHeight="1" x14ac:dyDescent="0.2">
      <c r="A64" s="272" t="s">
        <v>82</v>
      </c>
      <c r="B64" s="273"/>
      <c r="C64" s="273"/>
      <c r="D64" s="273"/>
      <c r="E64" s="186" t="s">
        <v>156</v>
      </c>
      <c r="F64" s="177">
        <v>2975856</v>
      </c>
      <c r="G64" s="177">
        <v>6911294</v>
      </c>
    </row>
    <row r="65" spans="1:9" ht="15.6" customHeight="1" x14ac:dyDescent="0.2">
      <c r="A65" s="272" t="s">
        <v>189</v>
      </c>
      <c r="B65" s="273"/>
      <c r="C65" s="273"/>
      <c r="D65" s="273"/>
      <c r="E65" s="186" t="s">
        <v>226</v>
      </c>
      <c r="F65" s="177">
        <v>1055661</v>
      </c>
      <c r="G65" s="177">
        <v>271230</v>
      </c>
    </row>
    <row r="66" spans="1:9" ht="15.6" customHeight="1" x14ac:dyDescent="0.2">
      <c r="A66" s="272" t="s">
        <v>83</v>
      </c>
      <c r="B66" s="273"/>
      <c r="C66" s="273"/>
      <c r="D66" s="273"/>
      <c r="E66" s="186" t="s">
        <v>227</v>
      </c>
      <c r="F66" s="177"/>
      <c r="G66" s="177">
        <v>389192</v>
      </c>
    </row>
    <row r="67" spans="1:9" ht="15.6" customHeight="1" x14ac:dyDescent="0.2">
      <c r="A67" s="272" t="s">
        <v>224</v>
      </c>
      <c r="B67" s="273"/>
      <c r="C67" s="273"/>
      <c r="D67" s="273"/>
      <c r="E67" s="186" t="s">
        <v>228</v>
      </c>
      <c r="F67" s="177"/>
      <c r="G67" s="177"/>
    </row>
    <row r="68" spans="1:9" ht="15.6" customHeight="1" x14ac:dyDescent="0.2">
      <c r="A68" s="272" t="s">
        <v>225</v>
      </c>
      <c r="B68" s="273"/>
      <c r="C68" s="273"/>
      <c r="D68" s="273"/>
      <c r="E68" s="186" t="s">
        <v>229</v>
      </c>
      <c r="F68" s="177">
        <v>503397</v>
      </c>
      <c r="G68" s="177">
        <v>1596699</v>
      </c>
    </row>
    <row r="69" spans="1:9" s="44" customFormat="1" ht="19.5" customHeight="1" x14ac:dyDescent="0.2">
      <c r="A69" s="295" t="s">
        <v>230</v>
      </c>
      <c r="B69" s="296"/>
      <c r="C69" s="296"/>
      <c r="D69" s="296"/>
      <c r="E69" s="299" t="s">
        <v>88</v>
      </c>
      <c r="F69" s="291">
        <f>F56-F62</f>
        <v>1680497</v>
      </c>
      <c r="G69" s="269">
        <f>G56-G62</f>
        <v>-3262575</v>
      </c>
    </row>
    <row r="70" spans="1:9" ht="16.5" customHeight="1" x14ac:dyDescent="0.2">
      <c r="A70" s="295"/>
      <c r="B70" s="296"/>
      <c r="C70" s="296"/>
      <c r="D70" s="296"/>
      <c r="E70" s="299"/>
      <c r="F70" s="292"/>
      <c r="G70" s="269"/>
    </row>
    <row r="71" spans="1:9" ht="16.5" customHeight="1" x14ac:dyDescent="0.2">
      <c r="A71" s="274" t="s">
        <v>231</v>
      </c>
      <c r="B71" s="275"/>
      <c r="C71" s="275"/>
      <c r="D71" s="275"/>
      <c r="E71" s="184" t="s">
        <v>89</v>
      </c>
      <c r="F71" s="179">
        <v>-6619</v>
      </c>
      <c r="G71" s="179">
        <v>-3009</v>
      </c>
    </row>
    <row r="72" spans="1:9" s="44" customFormat="1" ht="26.25" customHeight="1" x14ac:dyDescent="0.2">
      <c r="A72" s="274" t="s">
        <v>232</v>
      </c>
      <c r="B72" s="275"/>
      <c r="C72" s="275"/>
      <c r="D72" s="275"/>
      <c r="E72" s="183">
        <v>130</v>
      </c>
      <c r="F72" s="188">
        <f>F26+F54+F69+F71</f>
        <v>431896</v>
      </c>
      <c r="G72" s="189">
        <f>G26+G54+G69+G71</f>
        <v>-98340</v>
      </c>
    </row>
    <row r="73" spans="1:9" s="44" customFormat="1" ht="12.75" customHeight="1" x14ac:dyDescent="0.2">
      <c r="A73" s="274" t="s">
        <v>233</v>
      </c>
      <c r="B73" s="275"/>
      <c r="C73" s="275"/>
      <c r="D73" s="275"/>
      <c r="E73" s="183">
        <v>140</v>
      </c>
      <c r="F73" s="179">
        <f>Бух.баланс!I19</f>
        <v>333688</v>
      </c>
      <c r="G73" s="190">
        <v>501688</v>
      </c>
      <c r="I73" s="106"/>
    </row>
    <row r="74" spans="1:9" s="44" customFormat="1" ht="21" customHeight="1" thickBot="1" x14ac:dyDescent="0.25">
      <c r="A74" s="297" t="s">
        <v>234</v>
      </c>
      <c r="B74" s="298"/>
      <c r="C74" s="298"/>
      <c r="D74" s="298"/>
      <c r="E74" s="191">
        <v>150</v>
      </c>
      <c r="F74" s="192">
        <f>Бух.баланс!H19</f>
        <v>765584</v>
      </c>
      <c r="G74" s="193">
        <f>G72+G73</f>
        <v>403348</v>
      </c>
      <c r="I74" s="106"/>
    </row>
    <row r="75" spans="1:9" s="44" customFormat="1" ht="12.75" customHeight="1" x14ac:dyDescent="0.2">
      <c r="A75" s="109"/>
      <c r="B75" s="109"/>
      <c r="C75" s="109"/>
      <c r="D75" s="109"/>
      <c r="E75" s="110"/>
      <c r="F75" s="152"/>
      <c r="G75" s="152"/>
      <c r="I75" s="106"/>
    </row>
    <row r="76" spans="1:9" s="44" customFormat="1" ht="12.75" customHeight="1" x14ac:dyDescent="0.2">
      <c r="A76" s="109"/>
      <c r="B76" s="109"/>
      <c r="C76" s="109"/>
      <c r="D76" s="109"/>
      <c r="E76" s="110"/>
      <c r="F76" s="152">
        <f>F74-F73-F72</f>
        <v>0</v>
      </c>
      <c r="G76" s="152">
        <f>G74-G73-G72</f>
        <v>0</v>
      </c>
      <c r="I76" s="106"/>
    </row>
    <row r="77" spans="1:9" ht="9" customHeight="1" x14ac:dyDescent="0.2">
      <c r="A77" s="3" t="s">
        <v>52</v>
      </c>
      <c r="F77" s="17"/>
      <c r="G77" s="17"/>
    </row>
    <row r="78" spans="1:9" s="44" customFormat="1" ht="12.75" customHeight="1" x14ac:dyDescent="0.2">
      <c r="B78" s="6" t="s">
        <v>53</v>
      </c>
      <c r="C78" s="266" t="s">
        <v>261</v>
      </c>
      <c r="D78" s="266"/>
      <c r="E78" s="266"/>
      <c r="F78" s="19" t="s">
        <v>54</v>
      </c>
      <c r="G78" s="18"/>
      <c r="H78" s="4"/>
    </row>
    <row r="79" spans="1:9" s="44" customFormat="1" ht="13.5" customHeight="1" x14ac:dyDescent="0.2">
      <c r="B79" s="4"/>
      <c r="C79" s="294"/>
      <c r="D79" s="294"/>
      <c r="E79" s="294"/>
      <c r="F79" s="38" t="s">
        <v>56</v>
      </c>
      <c r="G79" s="39"/>
      <c r="H79" s="4"/>
    </row>
    <row r="80" spans="1:9" ht="12.75" customHeight="1" x14ac:dyDescent="0.2">
      <c r="B80" s="4" t="s">
        <v>90</v>
      </c>
      <c r="C80" s="266" t="s">
        <v>256</v>
      </c>
      <c r="D80" s="266"/>
      <c r="E80" s="266"/>
      <c r="F80" s="19" t="s">
        <v>54</v>
      </c>
      <c r="G80" s="18"/>
      <c r="H80" s="4"/>
    </row>
    <row r="81" spans="2:8" s="44" customFormat="1" ht="12.75" customHeight="1" x14ac:dyDescent="0.2">
      <c r="B81" s="4"/>
      <c r="C81" s="294"/>
      <c r="D81" s="294"/>
      <c r="E81" s="294"/>
      <c r="F81" s="38" t="s">
        <v>56</v>
      </c>
      <c r="G81" s="40"/>
      <c r="H81" s="4"/>
    </row>
    <row r="82" spans="2:8" ht="8.25" customHeight="1" x14ac:dyDescent="0.2">
      <c r="B82" s="4"/>
      <c r="C82" s="4"/>
      <c r="D82" s="4"/>
      <c r="E82" s="4"/>
      <c r="F82" s="4"/>
      <c r="G82" s="34"/>
      <c r="H82" s="4"/>
    </row>
    <row r="83" spans="2:8" x14ac:dyDescent="0.2">
      <c r="B83" s="4" t="s">
        <v>58</v>
      </c>
      <c r="C83" s="4"/>
      <c r="D83" s="4"/>
      <c r="E83" s="4"/>
      <c r="F83" s="4"/>
      <c r="G83" s="34"/>
      <c r="H83" s="4"/>
    </row>
  </sheetData>
  <mergeCells count="77">
    <mergeCell ref="A46:D46"/>
    <mergeCell ref="A47:D47"/>
    <mergeCell ref="A64:D64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C78:E78"/>
    <mergeCell ref="C79:E79"/>
    <mergeCell ref="C80:E80"/>
    <mergeCell ref="A73:D73"/>
    <mergeCell ref="A74:D74"/>
    <mergeCell ref="A72:D72"/>
    <mergeCell ref="E69:E70"/>
    <mergeCell ref="A45:D45"/>
    <mergeCell ref="A43:D43"/>
    <mergeCell ref="A36:D36"/>
    <mergeCell ref="A37:D37"/>
    <mergeCell ref="A38:D38"/>
    <mergeCell ref="A39:D39"/>
    <mergeCell ref="A42:D42"/>
    <mergeCell ref="A41:D41"/>
    <mergeCell ref="F69:F70"/>
    <mergeCell ref="B2:G2"/>
    <mergeCell ref="A26:D26"/>
    <mergeCell ref="A10:D10"/>
    <mergeCell ref="A11:D11"/>
    <mergeCell ref="A23:D23"/>
    <mergeCell ref="A24:D24"/>
    <mergeCell ref="A25:D25"/>
    <mergeCell ref="A27:G27"/>
    <mergeCell ref="A28:D28"/>
    <mergeCell ref="A29:D29"/>
    <mergeCell ref="A30:D30"/>
    <mergeCell ref="A31:D31"/>
    <mergeCell ref="A32:D32"/>
    <mergeCell ref="A44:D44"/>
    <mergeCell ref="A19:D19"/>
    <mergeCell ref="B4:G4"/>
    <mergeCell ref="C5:F5"/>
    <mergeCell ref="A16:D16"/>
    <mergeCell ref="A7:D7"/>
    <mergeCell ref="A8:G8"/>
    <mergeCell ref="A9:D9"/>
    <mergeCell ref="A12:D12"/>
    <mergeCell ref="A13:D13"/>
    <mergeCell ref="A14:D14"/>
    <mergeCell ref="A15:D15"/>
    <mergeCell ref="G69:G70"/>
    <mergeCell ref="A17:D17"/>
    <mergeCell ref="A18:D18"/>
    <mergeCell ref="A68:D68"/>
    <mergeCell ref="A71:D71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</mergeCells>
  <phoneticPr fontId="7" type="noConversion"/>
  <pageMargins left="1.1811023622047245" right="0.31496062992125984" top="0.47244094488188981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40"/>
  <sheetViews>
    <sheetView topLeftCell="A31" zoomScale="80" zoomScaleNormal="80" workbookViewId="0">
      <selection activeCell="P9" sqref="P9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6" customWidth="1"/>
    <col min="5" max="5" width="15.140625" style="16" customWidth="1"/>
    <col min="6" max="6" width="14" style="16" customWidth="1"/>
    <col min="7" max="7" width="14.5703125" style="16" customWidth="1"/>
    <col min="8" max="8" width="14.28515625" style="16" bestFit="1" customWidth="1"/>
    <col min="9" max="9" width="13.140625" style="16" customWidth="1"/>
    <col min="10" max="10" width="14.5703125" style="16" customWidth="1"/>
    <col min="11" max="11" width="11.85546875" style="7" bestFit="1" customWidth="1"/>
    <col min="12" max="16384" width="8.85546875" style="7"/>
  </cols>
  <sheetData>
    <row r="1" spans="1:10" ht="12.75" customHeight="1" x14ac:dyDescent="0.2">
      <c r="C1" s="8"/>
      <c r="D1" s="15"/>
      <c r="H1" s="304"/>
      <c r="I1" s="304"/>
      <c r="J1" s="304"/>
    </row>
    <row r="2" spans="1:10" ht="12.75" customHeight="1" x14ac:dyDescent="0.2">
      <c r="A2" s="9" t="s">
        <v>258</v>
      </c>
      <c r="H2" s="45"/>
      <c r="I2" s="45"/>
      <c r="J2" s="53"/>
    </row>
    <row r="3" spans="1:10" ht="12.75" customHeight="1" x14ac:dyDescent="0.2">
      <c r="H3" s="45"/>
      <c r="I3" s="45"/>
      <c r="J3" s="53"/>
    </row>
    <row r="4" spans="1:10" ht="12.75" customHeight="1" x14ac:dyDescent="0.25">
      <c r="B4" s="69" t="s">
        <v>290</v>
      </c>
      <c r="C4" s="69"/>
      <c r="D4" s="69"/>
      <c r="E4" s="69"/>
      <c r="F4" s="69"/>
      <c r="G4" s="69"/>
      <c r="H4" s="69"/>
      <c r="I4" s="69"/>
    </row>
    <row r="5" spans="1:10" ht="12.75" customHeight="1" thickBot="1" x14ac:dyDescent="0.3">
      <c r="C5" s="68"/>
      <c r="D5" s="68"/>
      <c r="E5" s="68"/>
      <c r="F5" s="105"/>
      <c r="G5" s="102"/>
      <c r="H5" s="68"/>
    </row>
    <row r="6" spans="1:10" ht="25.5" customHeight="1" x14ac:dyDescent="0.2">
      <c r="A6" s="309"/>
      <c r="B6" s="310"/>
      <c r="C6" s="313" t="s">
        <v>4</v>
      </c>
      <c r="D6" s="315" t="s">
        <v>91</v>
      </c>
      <c r="E6" s="316"/>
      <c r="F6" s="316"/>
      <c r="G6" s="316"/>
      <c r="H6" s="317"/>
      <c r="I6" s="305" t="s">
        <v>285</v>
      </c>
      <c r="J6" s="307" t="s">
        <v>51</v>
      </c>
    </row>
    <row r="7" spans="1:10" ht="61.5" customHeight="1" thickBot="1" x14ac:dyDescent="0.25">
      <c r="A7" s="311"/>
      <c r="B7" s="312"/>
      <c r="C7" s="314"/>
      <c r="D7" s="63" t="s">
        <v>286</v>
      </c>
      <c r="E7" s="63" t="s">
        <v>283</v>
      </c>
      <c r="F7" s="63" t="s">
        <v>50</v>
      </c>
      <c r="G7" s="63" t="s">
        <v>278</v>
      </c>
      <c r="H7" s="63" t="s">
        <v>264</v>
      </c>
      <c r="I7" s="306"/>
      <c r="J7" s="308"/>
    </row>
    <row r="8" spans="1:10" ht="23.25" customHeight="1" x14ac:dyDescent="0.2">
      <c r="A8" s="318" t="s">
        <v>92</v>
      </c>
      <c r="B8" s="319"/>
      <c r="C8" s="171" t="s">
        <v>5</v>
      </c>
      <c r="D8" s="172">
        <v>31453737</v>
      </c>
      <c r="E8" s="172">
        <v>-585015</v>
      </c>
      <c r="F8" s="172">
        <v>-15190974</v>
      </c>
      <c r="G8" s="172">
        <v>15154175</v>
      </c>
      <c r="H8" s="172">
        <f>SUM(D8:G8)</f>
        <v>30831923</v>
      </c>
      <c r="I8" s="172">
        <v>1187892</v>
      </c>
      <c r="J8" s="173">
        <f>H8+I8</f>
        <v>32019815</v>
      </c>
    </row>
    <row r="9" spans="1:10" ht="26.25" customHeight="1" x14ac:dyDescent="0.2">
      <c r="A9" s="320" t="s">
        <v>235</v>
      </c>
      <c r="B9" s="321"/>
      <c r="C9" s="83" t="s">
        <v>6</v>
      </c>
      <c r="D9" s="116">
        <v>0</v>
      </c>
      <c r="E9" s="116">
        <v>0</v>
      </c>
      <c r="F9" s="117">
        <v>0</v>
      </c>
      <c r="G9" s="117">
        <v>0</v>
      </c>
      <c r="H9" s="117">
        <f>D9+E9+G9</f>
        <v>0</v>
      </c>
      <c r="I9" s="117">
        <v>0</v>
      </c>
      <c r="J9" s="118">
        <v>0</v>
      </c>
    </row>
    <row r="10" spans="1:10" ht="27" customHeight="1" x14ac:dyDescent="0.2">
      <c r="A10" s="322" t="s">
        <v>276</v>
      </c>
      <c r="B10" s="323"/>
      <c r="C10" s="83" t="s">
        <v>14</v>
      </c>
      <c r="D10" s="153">
        <f>D8</f>
        <v>31453737</v>
      </c>
      <c r="E10" s="153">
        <f t="shared" ref="E10:I10" si="0">E8</f>
        <v>-585015</v>
      </c>
      <c r="F10" s="153">
        <f>F8</f>
        <v>-15190974</v>
      </c>
      <c r="G10" s="153">
        <f>G8</f>
        <v>15154175</v>
      </c>
      <c r="H10" s="153">
        <f>SUM(D10:G10)</f>
        <v>30831923</v>
      </c>
      <c r="I10" s="153">
        <f t="shared" si="0"/>
        <v>1187892</v>
      </c>
      <c r="J10" s="154">
        <f>H10+I10</f>
        <v>32019815</v>
      </c>
    </row>
    <row r="11" spans="1:10" ht="39" customHeight="1" x14ac:dyDescent="0.2">
      <c r="A11" s="324" t="s">
        <v>236</v>
      </c>
      <c r="B11" s="325"/>
      <c r="C11" s="84" t="s">
        <v>31</v>
      </c>
      <c r="D11" s="153">
        <v>0</v>
      </c>
      <c r="E11" s="153">
        <v>0</v>
      </c>
      <c r="F11" s="153">
        <f>F12+F13</f>
        <v>-44992</v>
      </c>
      <c r="G11" s="153">
        <f>G12+G13</f>
        <v>-2564652</v>
      </c>
      <c r="H11" s="153">
        <f>H12+H13</f>
        <v>-2609644</v>
      </c>
      <c r="I11" s="153">
        <f>I12+I13</f>
        <v>-118745</v>
      </c>
      <c r="J11" s="154">
        <f>SUM(H11:I11)</f>
        <v>-2728389</v>
      </c>
    </row>
    <row r="12" spans="1:10" ht="27.75" customHeight="1" x14ac:dyDescent="0.2">
      <c r="A12" s="320" t="s">
        <v>265</v>
      </c>
      <c r="B12" s="321"/>
      <c r="C12" s="83" t="s">
        <v>246</v>
      </c>
      <c r="D12" s="116">
        <v>0</v>
      </c>
      <c r="E12" s="116">
        <v>0</v>
      </c>
      <c r="F12" s="116">
        <v>0</v>
      </c>
      <c r="G12" s="116">
        <f>'Отчет оПрибылиУбытках'!G28</f>
        <v>-2564652</v>
      </c>
      <c r="H12" s="117">
        <f t="shared" ref="H12" si="1">D12+E12+G12</f>
        <v>-2564652</v>
      </c>
      <c r="I12" s="117">
        <f>'Отчет оПрибылиУбытках'!G29</f>
        <v>-117936</v>
      </c>
      <c r="J12" s="119">
        <f>H12+I12</f>
        <v>-2682588</v>
      </c>
    </row>
    <row r="13" spans="1:10" ht="35.25" customHeight="1" x14ac:dyDescent="0.2">
      <c r="A13" s="320" t="s">
        <v>293</v>
      </c>
      <c r="B13" s="321"/>
      <c r="C13" s="84" t="s">
        <v>247</v>
      </c>
      <c r="D13" s="116">
        <v>0</v>
      </c>
      <c r="E13" s="116">
        <v>0</v>
      </c>
      <c r="F13" s="116">
        <v>-44992</v>
      </c>
      <c r="G13" s="116">
        <v>0</v>
      </c>
      <c r="H13" s="117">
        <f>D13+E13+F13</f>
        <v>-44992</v>
      </c>
      <c r="I13" s="117">
        <v>-809</v>
      </c>
      <c r="J13" s="119">
        <f>H13+I13</f>
        <v>-45801</v>
      </c>
    </row>
    <row r="14" spans="1:10" ht="54.75" customHeight="1" x14ac:dyDescent="0.2">
      <c r="A14" s="324" t="s">
        <v>237</v>
      </c>
      <c r="B14" s="325"/>
      <c r="C14" s="84" t="s">
        <v>36</v>
      </c>
      <c r="D14" s="153">
        <f>D16+D17+D18+D19+D20+D21</f>
        <v>126221</v>
      </c>
      <c r="E14" s="153">
        <f t="shared" ref="E14:J14" si="2">E16+E17+E18+E19+E20+E21</f>
        <v>-14331</v>
      </c>
      <c r="F14" s="153">
        <f t="shared" si="2"/>
        <v>-28712</v>
      </c>
      <c r="G14" s="153">
        <f t="shared" si="2"/>
        <v>1555258</v>
      </c>
      <c r="H14" s="153">
        <f t="shared" si="2"/>
        <v>1638436</v>
      </c>
      <c r="I14" s="153">
        <f t="shared" si="2"/>
        <v>-1908158</v>
      </c>
      <c r="J14" s="154">
        <f t="shared" si="2"/>
        <v>-269722</v>
      </c>
    </row>
    <row r="15" spans="1:10" x14ac:dyDescent="0.2">
      <c r="A15" s="320" t="s">
        <v>171</v>
      </c>
      <c r="B15" s="321"/>
      <c r="C15" s="83"/>
      <c r="D15" s="116">
        <v>0</v>
      </c>
      <c r="E15" s="116">
        <v>0</v>
      </c>
      <c r="F15" s="116">
        <v>0</v>
      </c>
      <c r="G15" s="116">
        <v>0</v>
      </c>
      <c r="H15" s="117">
        <f>D15+E15+G15</f>
        <v>0</v>
      </c>
      <c r="I15" s="117">
        <v>0</v>
      </c>
      <c r="J15" s="119">
        <v>0</v>
      </c>
    </row>
    <row r="16" spans="1:10" x14ac:dyDescent="0.2">
      <c r="A16" s="320" t="s">
        <v>270</v>
      </c>
      <c r="B16" s="321"/>
      <c r="C16" s="83" t="s">
        <v>248</v>
      </c>
      <c r="D16" s="116">
        <v>0</v>
      </c>
      <c r="E16" s="116">
        <v>0</v>
      </c>
      <c r="F16" s="116">
        <v>0</v>
      </c>
      <c r="G16" s="116">
        <v>0</v>
      </c>
      <c r="H16" s="117">
        <f>D16+E16+G16</f>
        <v>0</v>
      </c>
      <c r="I16" s="117">
        <v>0</v>
      </c>
      <c r="J16" s="119">
        <v>0</v>
      </c>
    </row>
    <row r="17" spans="1:11" x14ac:dyDescent="0.2">
      <c r="A17" s="302" t="s">
        <v>238</v>
      </c>
      <c r="B17" s="303"/>
      <c r="C17" s="83" t="s">
        <v>249</v>
      </c>
      <c r="D17" s="120">
        <v>126221</v>
      </c>
      <c r="E17" s="120"/>
      <c r="F17" s="120">
        <v>-28712</v>
      </c>
      <c r="G17" s="120">
        <v>0</v>
      </c>
      <c r="H17" s="117">
        <f>D17+E17+G17+F17</f>
        <v>97509</v>
      </c>
      <c r="I17" s="117">
        <v>0</v>
      </c>
      <c r="J17" s="121">
        <f>H17</f>
        <v>97509</v>
      </c>
    </row>
    <row r="18" spans="1:11" ht="26.25" customHeight="1" x14ac:dyDescent="0.2">
      <c r="A18" s="302" t="s">
        <v>267</v>
      </c>
      <c r="B18" s="303"/>
      <c r="C18" s="60">
        <v>315</v>
      </c>
      <c r="D18" s="116">
        <v>0</v>
      </c>
      <c r="E18" s="116">
        <v>-14331</v>
      </c>
      <c r="F18" s="116">
        <v>0</v>
      </c>
      <c r="G18" s="116">
        <v>0</v>
      </c>
      <c r="H18" s="117">
        <f>D18+E18+G18</f>
        <v>-14331</v>
      </c>
      <c r="I18" s="117">
        <v>0</v>
      </c>
      <c r="J18" s="121">
        <f>H18</f>
        <v>-14331</v>
      </c>
    </row>
    <row r="19" spans="1:11" ht="28.5" customHeight="1" x14ac:dyDescent="0.2">
      <c r="A19" s="302" t="s">
        <v>240</v>
      </c>
      <c r="B19" s="303"/>
      <c r="C19" s="60">
        <v>316</v>
      </c>
      <c r="D19" s="116">
        <v>0</v>
      </c>
      <c r="E19" s="116">
        <v>0</v>
      </c>
      <c r="F19" s="116">
        <v>0</v>
      </c>
      <c r="G19" s="116">
        <v>0</v>
      </c>
      <c r="H19" s="117">
        <f>D19+E19+G19</f>
        <v>0</v>
      </c>
      <c r="I19" s="117">
        <v>0</v>
      </c>
      <c r="J19" s="119">
        <v>0</v>
      </c>
    </row>
    <row r="20" spans="1:11" ht="27" customHeight="1" x14ac:dyDescent="0.2">
      <c r="A20" s="302" t="s">
        <v>241</v>
      </c>
      <c r="B20" s="303"/>
      <c r="C20" s="60">
        <v>317</v>
      </c>
      <c r="D20" s="116">
        <v>0</v>
      </c>
      <c r="E20" s="116">
        <v>0</v>
      </c>
      <c r="F20" s="116">
        <v>0</v>
      </c>
      <c r="G20" s="116">
        <v>0</v>
      </c>
      <c r="H20" s="117">
        <f>D20+E20+G20</f>
        <v>0</v>
      </c>
      <c r="I20" s="117">
        <v>0</v>
      </c>
      <c r="J20" s="119">
        <v>0</v>
      </c>
    </row>
    <row r="21" spans="1:11" ht="40.5" customHeight="1" x14ac:dyDescent="0.2">
      <c r="A21" s="302" t="s">
        <v>242</v>
      </c>
      <c r="B21" s="303"/>
      <c r="C21" s="60">
        <v>318</v>
      </c>
      <c r="D21" s="116">
        <v>0</v>
      </c>
      <c r="E21" s="116">
        <v>0</v>
      </c>
      <c r="F21" s="116">
        <v>0</v>
      </c>
      <c r="G21" s="116">
        <v>1555258</v>
      </c>
      <c r="H21" s="117">
        <f>F21+G21</f>
        <v>1555258</v>
      </c>
      <c r="I21" s="117">
        <v>-1908158</v>
      </c>
      <c r="J21" s="119">
        <f>SUM(H21:I21)</f>
        <v>-352900</v>
      </c>
    </row>
    <row r="22" spans="1:11" ht="26.25" customHeight="1" x14ac:dyDescent="0.2">
      <c r="A22" s="300" t="s">
        <v>292</v>
      </c>
      <c r="B22" s="301"/>
      <c r="C22" s="61">
        <v>400</v>
      </c>
      <c r="D22" s="196">
        <f>D10+D11+SUM(D16:D21)</f>
        <v>31579958</v>
      </c>
      <c r="E22" s="196">
        <f t="shared" ref="E22:J22" si="3">E10+E11+SUM(E16:E21)</f>
        <v>-599346</v>
      </c>
      <c r="F22" s="196">
        <f t="shared" si="3"/>
        <v>-15264678</v>
      </c>
      <c r="G22" s="196">
        <f t="shared" si="3"/>
        <v>14144781</v>
      </c>
      <c r="H22" s="196">
        <f t="shared" si="3"/>
        <v>29860715</v>
      </c>
      <c r="I22" s="196">
        <f t="shared" si="3"/>
        <v>-839011</v>
      </c>
      <c r="J22" s="197">
        <f t="shared" si="3"/>
        <v>29021704</v>
      </c>
    </row>
    <row r="23" spans="1:11" ht="28.5" customHeight="1" x14ac:dyDescent="0.2">
      <c r="A23" s="300" t="s">
        <v>269</v>
      </c>
      <c r="B23" s="301"/>
      <c r="C23" s="61"/>
      <c r="D23" s="153">
        <f>Бух.баланс!I70</f>
        <v>31583510</v>
      </c>
      <c r="E23" s="153">
        <f>Бух.баланс!I72</f>
        <v>-617460</v>
      </c>
      <c r="F23" s="153">
        <f>Бух.баланс!I71+Бух.баланс!I73</f>
        <v>-15100646</v>
      </c>
      <c r="G23" s="153">
        <v>18194654</v>
      </c>
      <c r="H23" s="153">
        <f>SUM(D23:G23)</f>
        <v>34060058</v>
      </c>
      <c r="I23" s="155">
        <v>-169014</v>
      </c>
      <c r="J23" s="154">
        <f>H23+I23</f>
        <v>33891044</v>
      </c>
    </row>
    <row r="24" spans="1:11" ht="27.75" customHeight="1" x14ac:dyDescent="0.2">
      <c r="A24" s="302" t="s">
        <v>235</v>
      </c>
      <c r="B24" s="303"/>
      <c r="C24" s="60">
        <v>401</v>
      </c>
      <c r="D24" s="116"/>
      <c r="E24" s="116"/>
      <c r="F24" s="116"/>
      <c r="G24" s="116"/>
      <c r="H24" s="117">
        <f>D24+E24+G24</f>
        <v>0</v>
      </c>
      <c r="I24" s="117"/>
      <c r="J24" s="119"/>
    </row>
    <row r="25" spans="1:11" ht="28.5" customHeight="1" x14ac:dyDescent="0.2">
      <c r="A25" s="300" t="s">
        <v>277</v>
      </c>
      <c r="B25" s="301"/>
      <c r="C25" s="61">
        <v>500</v>
      </c>
      <c r="D25" s="153">
        <f>D23</f>
        <v>31583510</v>
      </c>
      <c r="E25" s="153">
        <f t="shared" ref="E25:I25" si="4">E23</f>
        <v>-617460</v>
      </c>
      <c r="F25" s="153">
        <f>SUM(F23:F24)</f>
        <v>-15100646</v>
      </c>
      <c r="G25" s="153">
        <f>G23</f>
        <v>18194654</v>
      </c>
      <c r="H25" s="153">
        <f>SUM(D25:G25)</f>
        <v>34060058</v>
      </c>
      <c r="I25" s="153">
        <f t="shared" si="4"/>
        <v>-169014</v>
      </c>
      <c r="J25" s="154">
        <f>H25+I25</f>
        <v>33891044</v>
      </c>
    </row>
    <row r="26" spans="1:11" ht="24.75" customHeight="1" x14ac:dyDescent="0.2">
      <c r="A26" s="300" t="s">
        <v>243</v>
      </c>
      <c r="B26" s="301"/>
      <c r="C26" s="61">
        <v>600</v>
      </c>
      <c r="D26" s="153">
        <v>0</v>
      </c>
      <c r="E26" s="153">
        <v>0</v>
      </c>
      <c r="F26" s="153">
        <f>F27+F28</f>
        <v>0</v>
      </c>
      <c r="G26" s="153">
        <f>G27+G28</f>
        <v>-6534966</v>
      </c>
      <c r="H26" s="155">
        <f>SUM(D26:G26)</f>
        <v>-6534966</v>
      </c>
      <c r="I26" s="153">
        <f>I27+I28</f>
        <v>-646</v>
      </c>
      <c r="J26" s="157">
        <f>SUM(H26:I26)</f>
        <v>-6535612</v>
      </c>
    </row>
    <row r="27" spans="1:11" ht="23.25" customHeight="1" x14ac:dyDescent="0.2">
      <c r="A27" s="302" t="s">
        <v>266</v>
      </c>
      <c r="B27" s="303"/>
      <c r="C27" s="61">
        <v>610</v>
      </c>
      <c r="D27" s="116">
        <v>0</v>
      </c>
      <c r="E27" s="116">
        <v>0</v>
      </c>
      <c r="F27" s="116">
        <v>0</v>
      </c>
      <c r="G27" s="116">
        <f>'Отчет оПрибылиУбытках'!F28</f>
        <v>-6534966</v>
      </c>
      <c r="H27" s="117">
        <f t="shared" ref="H27:H34" si="5">SUM(D27:G27)</f>
        <v>-6534966</v>
      </c>
      <c r="I27" s="117">
        <f>'Отчет оПрибылиУбытках'!F29</f>
        <v>-646</v>
      </c>
      <c r="J27" s="119">
        <f>SUM(H27:I27)</f>
        <v>-6535612</v>
      </c>
      <c r="K27" s="107"/>
    </row>
    <row r="28" spans="1:11" ht="36.75" customHeight="1" x14ac:dyDescent="0.2">
      <c r="A28" s="302" t="s">
        <v>244</v>
      </c>
      <c r="B28" s="303"/>
      <c r="C28" s="61">
        <v>620</v>
      </c>
      <c r="D28" s="116">
        <v>0</v>
      </c>
      <c r="E28" s="116">
        <v>0</v>
      </c>
      <c r="F28" s="116"/>
      <c r="G28" s="116"/>
      <c r="H28" s="117">
        <f t="shared" si="5"/>
        <v>0</v>
      </c>
      <c r="I28" s="117"/>
      <c r="J28" s="119">
        <f>SUM(H28:I28)</f>
        <v>0</v>
      </c>
    </row>
    <row r="29" spans="1:11" x14ac:dyDescent="0.2">
      <c r="A29" s="324" t="s">
        <v>245</v>
      </c>
      <c r="B29" s="325"/>
      <c r="C29" s="61">
        <v>700</v>
      </c>
      <c r="D29" s="153">
        <f>D30+D31+D32+D33+D34+D35</f>
        <v>1998</v>
      </c>
      <c r="E29" s="153">
        <f t="shared" ref="E29:J29" si="6">E30+E31+E32+E33+E34+E35</f>
        <v>-86</v>
      </c>
      <c r="F29" s="153">
        <f t="shared" si="6"/>
        <v>-154</v>
      </c>
      <c r="G29" s="153">
        <f>G30+G32+G33+G34+G35</f>
        <v>0</v>
      </c>
      <c r="H29" s="153">
        <f t="shared" si="6"/>
        <v>1758</v>
      </c>
      <c r="I29" s="153">
        <f t="shared" si="6"/>
        <v>0</v>
      </c>
      <c r="J29" s="154">
        <f t="shared" si="6"/>
        <v>1758</v>
      </c>
    </row>
    <row r="30" spans="1:11" ht="17.25" customHeight="1" x14ac:dyDescent="0.2">
      <c r="A30" s="302" t="s">
        <v>238</v>
      </c>
      <c r="B30" s="303"/>
      <c r="C30" s="78">
        <v>711</v>
      </c>
      <c r="D30" s="120">
        <v>1998</v>
      </c>
      <c r="E30" s="120">
        <v>-10</v>
      </c>
      <c r="F30" s="120">
        <v>-154</v>
      </c>
      <c r="G30" s="120">
        <v>0</v>
      </c>
      <c r="H30" s="117">
        <f t="shared" si="5"/>
        <v>1834</v>
      </c>
      <c r="I30" s="117">
        <v>0</v>
      </c>
      <c r="J30" s="121">
        <f>H30</f>
        <v>1834</v>
      </c>
    </row>
    <row r="31" spans="1:11" ht="25.5" customHeight="1" x14ac:dyDescent="0.2">
      <c r="A31" s="302" t="s">
        <v>267</v>
      </c>
      <c r="B31" s="303"/>
      <c r="C31" s="78">
        <v>712</v>
      </c>
      <c r="D31" s="120">
        <v>0</v>
      </c>
      <c r="E31" s="120">
        <v>-76</v>
      </c>
      <c r="F31" s="120"/>
      <c r="G31" s="120"/>
      <c r="H31" s="117">
        <f t="shared" si="5"/>
        <v>-76</v>
      </c>
      <c r="I31" s="117">
        <v>0</v>
      </c>
      <c r="J31" s="121">
        <f t="shared" ref="J31:J34" si="7">H31</f>
        <v>-76</v>
      </c>
    </row>
    <row r="32" spans="1:11" x14ac:dyDescent="0.2">
      <c r="A32" s="302" t="s">
        <v>239</v>
      </c>
      <c r="B32" s="303"/>
      <c r="C32" s="78">
        <v>715</v>
      </c>
      <c r="D32" s="120">
        <v>0</v>
      </c>
      <c r="E32" s="120">
        <v>0</v>
      </c>
      <c r="F32" s="120">
        <v>0</v>
      </c>
      <c r="G32" s="120"/>
      <c r="H32" s="117">
        <f t="shared" si="5"/>
        <v>0</v>
      </c>
      <c r="I32" s="117">
        <v>0</v>
      </c>
      <c r="J32" s="121">
        <f t="shared" si="7"/>
        <v>0</v>
      </c>
    </row>
    <row r="33" spans="1:10" ht="24" customHeight="1" x14ac:dyDescent="0.2">
      <c r="A33" s="302" t="s">
        <v>240</v>
      </c>
      <c r="B33" s="303"/>
      <c r="C33" s="78">
        <v>716</v>
      </c>
      <c r="D33" s="120">
        <v>0</v>
      </c>
      <c r="E33" s="120">
        <v>0</v>
      </c>
      <c r="F33" s="120">
        <v>0</v>
      </c>
      <c r="G33" s="120"/>
      <c r="H33" s="117">
        <f t="shared" si="5"/>
        <v>0</v>
      </c>
      <c r="I33" s="117">
        <v>0</v>
      </c>
      <c r="J33" s="121">
        <f t="shared" si="7"/>
        <v>0</v>
      </c>
    </row>
    <row r="34" spans="1:10" ht="28.5" customHeight="1" x14ac:dyDescent="0.2">
      <c r="A34" s="302" t="s">
        <v>241</v>
      </c>
      <c r="B34" s="303"/>
      <c r="C34" s="78">
        <v>717</v>
      </c>
      <c r="D34" s="120">
        <v>0</v>
      </c>
      <c r="E34" s="120">
        <v>0</v>
      </c>
      <c r="F34" s="120">
        <v>0</v>
      </c>
      <c r="G34" s="120">
        <v>0</v>
      </c>
      <c r="H34" s="117">
        <f t="shared" si="5"/>
        <v>0</v>
      </c>
      <c r="I34" s="117">
        <v>0</v>
      </c>
      <c r="J34" s="121">
        <f t="shared" si="7"/>
        <v>0</v>
      </c>
    </row>
    <row r="35" spans="1:10" ht="54" customHeight="1" x14ac:dyDescent="0.2">
      <c r="A35" s="302" t="s">
        <v>284</v>
      </c>
      <c r="B35" s="303"/>
      <c r="C35" s="78">
        <v>718</v>
      </c>
      <c r="D35" s="120">
        <v>0</v>
      </c>
      <c r="E35" s="120">
        <v>0</v>
      </c>
      <c r="F35" s="120">
        <v>0</v>
      </c>
      <c r="G35" s="120"/>
      <c r="H35" s="117">
        <f>D35+E35+G35+F35</f>
        <v>0</v>
      </c>
      <c r="I35" s="117"/>
      <c r="J35" s="121">
        <f>H35+I35</f>
        <v>0</v>
      </c>
    </row>
    <row r="36" spans="1:10" ht="39" customHeight="1" thickBot="1" x14ac:dyDescent="0.25">
      <c r="A36" s="327" t="s">
        <v>291</v>
      </c>
      <c r="B36" s="328"/>
      <c r="C36" s="62">
        <v>800</v>
      </c>
      <c r="D36" s="122">
        <f>SUM(D25:D29)</f>
        <v>31585508</v>
      </c>
      <c r="E36" s="122">
        <f>SUM(E25:E29)</f>
        <v>-617546</v>
      </c>
      <c r="F36" s="122">
        <f>F25+F26+SUM(F30:F35)</f>
        <v>-15100800</v>
      </c>
      <c r="G36" s="122">
        <f>SUM(G25:G26)</f>
        <v>11659688</v>
      </c>
      <c r="H36" s="122">
        <f>SUM(D36:G36)</f>
        <v>27526850</v>
      </c>
      <c r="I36" s="122">
        <f>I25+I26+SUM(I30:I35)</f>
        <v>-169660</v>
      </c>
      <c r="J36" s="123">
        <f>J25+J26+J29</f>
        <v>27357190</v>
      </c>
    </row>
    <row r="37" spans="1:10" ht="10.5" customHeight="1" x14ac:dyDescent="0.2">
      <c r="A37" s="159"/>
      <c r="B37" s="159"/>
      <c r="C37" s="160"/>
      <c r="D37" s="161">
        <f>D36-Бух.баланс!H70</f>
        <v>0</v>
      </c>
      <c r="E37" s="161">
        <f>E36-Бух.баланс!H72</f>
        <v>0</v>
      </c>
      <c r="F37" s="161">
        <f>Бух.баланс!H73+Бух.баланс!H71-F36</f>
        <v>0</v>
      </c>
      <c r="G37" s="161">
        <f>Бух.баланс!H74-G36</f>
        <v>0</v>
      </c>
      <c r="H37" s="161">
        <f>Бух.баланс!H75-H36</f>
        <v>0</v>
      </c>
      <c r="I37" s="161"/>
      <c r="J37" s="161">
        <f>Бух.баланс!H77-J36</f>
        <v>0</v>
      </c>
    </row>
    <row r="38" spans="1:10" x14ac:dyDescent="0.2">
      <c r="A38" s="158" t="s">
        <v>53</v>
      </c>
      <c r="B38" s="326" t="s">
        <v>274</v>
      </c>
      <c r="C38" s="326"/>
      <c r="D38" s="326"/>
      <c r="E38" s="104"/>
      <c r="F38" s="82"/>
      <c r="G38" s="82"/>
    </row>
    <row r="39" spans="1:10" x14ac:dyDescent="0.2">
      <c r="E39" s="103"/>
      <c r="F39" s="103"/>
      <c r="G39" s="103"/>
    </row>
    <row r="40" spans="1:10" x14ac:dyDescent="0.2">
      <c r="A40" s="158" t="s">
        <v>57</v>
      </c>
      <c r="B40" s="326" t="s">
        <v>275</v>
      </c>
      <c r="C40" s="326"/>
      <c r="D40" s="326"/>
      <c r="E40" s="104"/>
      <c r="F40" s="82"/>
      <c r="G40" s="82"/>
    </row>
  </sheetData>
  <mergeCells count="37">
    <mergeCell ref="B40:D40"/>
    <mergeCell ref="B38:D38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  <mergeCell ref="A31:B31"/>
    <mergeCell ref="A27:B27"/>
    <mergeCell ref="A33:B33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5:B25"/>
    <mergeCell ref="A26:B26"/>
    <mergeCell ref="A20:B20"/>
    <mergeCell ref="A21:B21"/>
    <mergeCell ref="A22:B22"/>
    <mergeCell ref="A24:B24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2014-11-17T03:29:00Z</cp:lastPrinted>
  <dcterms:created xsi:type="dcterms:W3CDTF">2007-06-07T10:44:10Z</dcterms:created>
  <dcterms:modified xsi:type="dcterms:W3CDTF">2014-11-17T08:01:15Z</dcterms:modified>
</cp:coreProperties>
</file>