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890" yWindow="165" windowWidth="15195" windowHeight="7380" tabRatio="710" activeTab="1"/>
  </bookViews>
  <sheets>
    <sheet name="Бух.баланс" sheetId="1" r:id="rId1"/>
    <sheet name="Отчет оПрибылиУбытках" sheetId="6" r:id="rId2"/>
    <sheet name="ОтчетДвиженияДенежСредств (пря)" sheetId="5" r:id="rId3"/>
    <sheet name="Отчет об изменКапитале" sheetId="7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G26" i="7" l="1"/>
  <c r="H26" i="7"/>
  <c r="I26" i="7"/>
  <c r="J26" i="7"/>
  <c r="G28" i="7"/>
  <c r="H28" i="7"/>
  <c r="I28" i="7"/>
  <c r="J28" i="7"/>
  <c r="F28" i="7"/>
  <c r="G73" i="1"/>
  <c r="G51" i="1"/>
  <c r="G49" i="1" l="1"/>
  <c r="F14" i="6" l="1"/>
  <c r="F11" i="6"/>
  <c r="F10" i="6"/>
  <c r="G55" i="1" l="1"/>
  <c r="G52" i="1"/>
  <c r="F30" i="6" l="1"/>
  <c r="F35" i="6" s="1"/>
  <c r="F33" i="6" s="1"/>
  <c r="F73" i="5" l="1"/>
  <c r="F74" i="5" s="1"/>
  <c r="F25" i="5"/>
  <c r="G53" i="1" l="1"/>
  <c r="G12" i="6"/>
  <c r="G17" i="6" s="1"/>
  <c r="F12" i="6"/>
  <c r="F17" i="6" s="1"/>
  <c r="H28" i="1"/>
  <c r="G28" i="1"/>
  <c r="H45" i="1"/>
  <c r="G45" i="1"/>
  <c r="H57" i="1"/>
  <c r="G57" i="1"/>
  <c r="H67" i="1"/>
  <c r="G67" i="1"/>
  <c r="G74" i="1"/>
  <c r="G76" i="1" s="1"/>
  <c r="G46" i="1" l="1"/>
  <c r="G79" i="1"/>
  <c r="G68" i="5"/>
  <c r="G30" i="5"/>
  <c r="G16" i="5"/>
  <c r="G23" i="7" l="1"/>
  <c r="H56" i="1" l="1"/>
  <c r="H52" i="1"/>
  <c r="G27" i="7" l="1"/>
  <c r="I27" i="7"/>
  <c r="G25" i="7"/>
  <c r="F23" i="7"/>
  <c r="F25" i="7" s="1"/>
  <c r="F36" i="7" s="1"/>
  <c r="I23" i="7"/>
  <c r="I25" i="7" s="1"/>
  <c r="E23" i="7"/>
  <c r="E25" i="7" s="1"/>
  <c r="F23" i="6" l="1"/>
  <c r="F25" i="6" s="1"/>
  <c r="F27" i="6" s="1"/>
  <c r="F36" i="6" l="1"/>
  <c r="H74" i="1"/>
  <c r="H76" i="1" s="1"/>
  <c r="H79" i="1" s="1"/>
  <c r="G62" i="5" l="1"/>
  <c r="G9" i="5"/>
  <c r="G17" i="5"/>
  <c r="G56" i="5" l="1"/>
  <c r="F56" i="5"/>
  <c r="F62" i="5"/>
  <c r="G41" i="5"/>
  <c r="G28" i="5"/>
  <c r="G69" i="5" l="1"/>
  <c r="G54" i="5"/>
  <c r="G26" i="5"/>
  <c r="F69" i="5"/>
  <c r="D23" i="7"/>
  <c r="H8" i="7"/>
  <c r="J8" i="7" s="1"/>
  <c r="H23" i="7" l="1"/>
  <c r="H25" i="7" s="1"/>
  <c r="D25" i="7"/>
  <c r="G72" i="5"/>
  <c r="E29" i="7"/>
  <c r="D29" i="7"/>
  <c r="E14" i="7"/>
  <c r="F14" i="7"/>
  <c r="G14" i="7"/>
  <c r="I14" i="7"/>
  <c r="D14" i="7"/>
  <c r="H34" i="7" l="1"/>
  <c r="H33" i="7"/>
  <c r="H32" i="7"/>
  <c r="H31" i="7"/>
  <c r="H30" i="7"/>
  <c r="H17" i="7" l="1"/>
  <c r="F10" i="7"/>
  <c r="F11" i="7"/>
  <c r="I12" i="7"/>
  <c r="I11" i="7" s="1"/>
  <c r="G12" i="7"/>
  <c r="G11" i="7" s="1"/>
  <c r="F22" i="7" l="1"/>
  <c r="F41" i="5"/>
  <c r="F26" i="7" l="1"/>
  <c r="H21" i="7"/>
  <c r="J21" i="7" s="1"/>
  <c r="I36" i="7" l="1"/>
  <c r="H27" i="7"/>
  <c r="J27" i="7" s="1"/>
  <c r="H35" i="7"/>
  <c r="J35" i="7" l="1"/>
  <c r="J17" i="7"/>
  <c r="H12" i="7"/>
  <c r="I10" i="7"/>
  <c r="I22" i="7" s="1"/>
  <c r="J23" i="7" s="1"/>
  <c r="J25" i="7" s="1"/>
  <c r="G10" i="7"/>
  <c r="G22" i="7" s="1"/>
  <c r="E10" i="7"/>
  <c r="E22" i="7" s="1"/>
  <c r="D10" i="7"/>
  <c r="D22" i="7" s="1"/>
  <c r="J36" i="7" l="1"/>
  <c r="H10" i="7"/>
  <c r="J12" i="7"/>
  <c r="J10" i="7" l="1"/>
  <c r="D36" i="7"/>
  <c r="H9" i="7"/>
  <c r="H13" i="7"/>
  <c r="H15" i="7"/>
  <c r="H16" i="7"/>
  <c r="H18" i="7"/>
  <c r="J18" i="7" s="1"/>
  <c r="J14" i="7" s="1"/>
  <c r="H19" i="7"/>
  <c r="H20" i="7"/>
  <c r="H24" i="7"/>
  <c r="J30" i="7"/>
  <c r="J31" i="7"/>
  <c r="J32" i="7"/>
  <c r="J33" i="7"/>
  <c r="J34" i="7"/>
  <c r="G36" i="7" l="1"/>
  <c r="E36" i="7"/>
  <c r="H36" i="7" s="1"/>
  <c r="H14" i="7"/>
  <c r="J13" i="7"/>
  <c r="H11" i="7"/>
  <c r="F28" i="5"/>
  <c r="F9" i="5"/>
  <c r="J11" i="7" l="1"/>
  <c r="J22" i="7" s="1"/>
  <c r="H22" i="7"/>
  <c r="F54" i="5"/>
  <c r="F17" i="5" l="1"/>
  <c r="F26" i="5" s="1"/>
  <c r="F72" i="5" l="1"/>
</calcChain>
</file>

<file path=xl/sharedStrings.xml><?xml version="1.0" encoding="utf-8"?>
<sst xmlns="http://schemas.openxmlformats.org/spreadsheetml/2006/main" count="369" uniqueCount="286">
  <si>
    <t xml:space="preserve">Наименование организации </t>
  </si>
  <si>
    <t>Вид деятельности организации</t>
  </si>
  <si>
    <t>Организационно-правовая форма</t>
  </si>
  <si>
    <t>Активы</t>
  </si>
  <si>
    <t>Код стр.</t>
  </si>
  <si>
    <t>010</t>
  </si>
  <si>
    <t>011</t>
  </si>
  <si>
    <t>012</t>
  </si>
  <si>
    <t>Запасы</t>
  </si>
  <si>
    <t>013</t>
  </si>
  <si>
    <t>014</t>
  </si>
  <si>
    <t>015</t>
  </si>
  <si>
    <t>Прочие краткосрочные активы</t>
  </si>
  <si>
    <t>016</t>
  </si>
  <si>
    <t>100</t>
  </si>
  <si>
    <t>II. Долгосрочные активы</t>
  </si>
  <si>
    <t>020</t>
  </si>
  <si>
    <t>021</t>
  </si>
  <si>
    <t>Инвестиции, учитываемые методом долевого участия</t>
  </si>
  <si>
    <t>022</t>
  </si>
  <si>
    <t>023</t>
  </si>
  <si>
    <t>Основные средства</t>
  </si>
  <si>
    <t>024</t>
  </si>
  <si>
    <t>Биологические активы</t>
  </si>
  <si>
    <t>025</t>
  </si>
  <si>
    <t>Разведочные и оценочные активы</t>
  </si>
  <si>
    <t>026</t>
  </si>
  <si>
    <t>Нематериальные активы</t>
  </si>
  <si>
    <t>027</t>
  </si>
  <si>
    <t>Отложенные налоговые активы</t>
  </si>
  <si>
    <t>Прочие долгосрочные активы</t>
  </si>
  <si>
    <t>200</t>
  </si>
  <si>
    <t>Баланс (стр. 100 + стр. 200)</t>
  </si>
  <si>
    <t>III. Краткосрочные обязательства</t>
  </si>
  <si>
    <t>030</t>
  </si>
  <si>
    <t>Прочие краткосрочные обязательства</t>
  </si>
  <si>
    <t>300</t>
  </si>
  <si>
    <t>IV. Долгосрочные обязательства</t>
  </si>
  <si>
    <t>040</t>
  </si>
  <si>
    <t>041</t>
  </si>
  <si>
    <t>042</t>
  </si>
  <si>
    <t>Отложенные налоговые обязательства</t>
  </si>
  <si>
    <t>043</t>
  </si>
  <si>
    <t>Прочие долгосрочные обязательства</t>
  </si>
  <si>
    <t>044</t>
  </si>
  <si>
    <t>400</t>
  </si>
  <si>
    <t>V. Капитал</t>
  </si>
  <si>
    <t>050</t>
  </si>
  <si>
    <t>051</t>
  </si>
  <si>
    <t>Выкупленные собственные долевые инструменты</t>
  </si>
  <si>
    <t>Резервы</t>
  </si>
  <si>
    <t>Итого капитал</t>
  </si>
  <si>
    <t xml:space="preserve"> </t>
  </si>
  <si>
    <t xml:space="preserve">Руководитель </t>
  </si>
  <si>
    <t>подпись</t>
  </si>
  <si>
    <t xml:space="preserve">Гл. бухгалтер </t>
  </si>
  <si>
    <t>Место печати</t>
  </si>
  <si>
    <t>НАИМЕНОВАНИЕ ПОКАЗАТЕЛЕЙ</t>
  </si>
  <si>
    <t>I. ДВИЖЕНИЕ  ДЕНЕЖНЫХ  СРЕДСТВ  ОТ ОПЕРАЦИОННОЙ ДЕЯТЕЛЬНОСТИ</t>
  </si>
  <si>
    <t xml:space="preserve">      в том числе:</t>
  </si>
  <si>
    <t xml:space="preserve">           прочие поступления</t>
  </si>
  <si>
    <t xml:space="preserve">           платежи поставщикам за товары и услуги</t>
  </si>
  <si>
    <t xml:space="preserve">           прочие выплаты</t>
  </si>
  <si>
    <t>II. ДВИЖЕНИЕ  ДЕНЕЖНЫХ  СРЕДСТВ  ОТ ИНВЕСТИЦИОННОЙ  ДЕЯТЕЛЬНОСТИ</t>
  </si>
  <si>
    <t xml:space="preserve">           реализация основных средств</t>
  </si>
  <si>
    <t xml:space="preserve">           реализации нематериальных активов</t>
  </si>
  <si>
    <t xml:space="preserve">           реализация других долгосрочных активов</t>
  </si>
  <si>
    <t>045</t>
  </si>
  <si>
    <t xml:space="preserve">           фьючерсные и форвардные контракты, опционы и свопы</t>
  </si>
  <si>
    <t>046</t>
  </si>
  <si>
    <t>047</t>
  </si>
  <si>
    <t xml:space="preserve">           приобретение основных средств</t>
  </si>
  <si>
    <t xml:space="preserve">           приобретение нематериальных активов</t>
  </si>
  <si>
    <t xml:space="preserve">           приобретение других долгосрочных активов</t>
  </si>
  <si>
    <t>060</t>
  </si>
  <si>
    <t>III.  ДВИЖЕНИЕ  ДЕНЕЖНЫХ  СРЕДСТВ  ОТ ФИНАНСОВОЙ ДЕЯТЕЛЬНОСТИ</t>
  </si>
  <si>
    <t>070</t>
  </si>
  <si>
    <t>071</t>
  </si>
  <si>
    <t xml:space="preserve">           получение займов</t>
  </si>
  <si>
    <t>080</t>
  </si>
  <si>
    <t xml:space="preserve">           погашение займов</t>
  </si>
  <si>
    <t xml:space="preserve">           выплата дивидендов</t>
  </si>
  <si>
    <t>090</t>
  </si>
  <si>
    <t>Прочие доходы</t>
  </si>
  <si>
    <t>Административные расходы</t>
  </si>
  <si>
    <t>Прочие расходы</t>
  </si>
  <si>
    <t>110</t>
  </si>
  <si>
    <t>120</t>
  </si>
  <si>
    <t>Гл. бухгалтер</t>
  </si>
  <si>
    <t>Капитал материнской организации</t>
  </si>
  <si>
    <t>Сальдо на 1 января предыдущего года</t>
  </si>
  <si>
    <t>тыс.тенге</t>
  </si>
  <si>
    <t>Обязательства  и капитал</t>
  </si>
  <si>
    <t>код стр</t>
  </si>
  <si>
    <t xml:space="preserve">Среднегодовая численность работников </t>
  </si>
  <si>
    <t>I. Краткосрочные активы:</t>
  </si>
  <si>
    <t>Денежные средства и их эквиваленты</t>
  </si>
  <si>
    <t>Финансовые активы, имеющиеся в наличии для продажи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</si>
  <si>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</si>
  <si>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</si>
  <si>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</si>
  <si>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</si>
  <si>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и прочая дебиторская задолженность</t>
  </si>
  <si>
    <t>Текущий подоходный налог</t>
  </si>
  <si>
    <t>017</t>
  </si>
  <si>
    <t>018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</si>
  <si>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</si>
  <si>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</si>
  <si>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</si>
  <si>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</si>
  <si>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</si>
  <si>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Инвестиционное имущество</t>
  </si>
  <si>
    <t>Итого долгосрочных активов (сумма строк с 110 по 123)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</si>
  <si>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</si>
  <si>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</si>
  <si>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</si>
  <si>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</si>
  <si>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>Текущие налоговые обязательства по подоходному налогу</t>
  </si>
  <si>
    <t>Вознаграждения работникам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</si>
  <si>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</si>
  <si>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</si>
  <si>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</si>
  <si>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</si>
  <si>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</si>
  <si>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Итого долгосрочных обязательств (сумма строк с 310 по 316)</t>
  </si>
  <si>
    <t>411</t>
  </si>
  <si>
    <t>413</t>
  </si>
  <si>
    <t>Уставный (акционерный) капитал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</si>
  <si>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</si>
  <si>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</si>
  <si>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</si>
  <si>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</si>
  <si>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 xml:space="preserve">Баланс (строка 300+строка 301+строка 400 + строка 500)                                                                              </t>
  </si>
  <si>
    <t>Наименование организации</t>
  </si>
  <si>
    <t xml:space="preserve">Сведения о реорганизации </t>
  </si>
  <si>
    <t>Субъект предпринимательства</t>
  </si>
  <si>
    <t xml:space="preserve">Юридический адрес (организации) 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</si>
  <si>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</si>
  <si>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</si>
  <si>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</si>
  <si>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</si>
  <si>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Итого операционная прибыль (убыток) (+/- строки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</si>
  <si>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</si>
  <si>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</si>
  <si>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</si>
  <si>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</si>
  <si>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</si>
  <si>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</si>
  <si>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</si>
  <si>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</si>
  <si>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</si>
  <si>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</si>
  <si>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201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</si>
  <si>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</si>
  <si>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</si>
  <si>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</si>
  <si>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Переоценка финансовых активов, имеющихся в наличии для продажи</t>
  </si>
  <si>
    <t>410</t>
  </si>
  <si>
    <t>Общая совокупная прибыль (строка 300 + строка 400)</t>
  </si>
  <si>
    <t>500</t>
  </si>
  <si>
    <t>Общая совокупная прибыль относимая на:</t>
  </si>
  <si>
    <t>доля неконтролирующих собственников</t>
  </si>
  <si>
    <t>Прибыль на акцию:</t>
  </si>
  <si>
    <t>600</t>
  </si>
  <si>
    <t>в том числе: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</si>
  <si>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</si>
  <si>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</si>
  <si>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</si>
  <si>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</si>
  <si>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</si>
  <si>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</si>
  <si>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3. Чистая сумма денежных средств от операционной деятельности (строка 010 – строка 020)</t>
  </si>
  <si>
    <t>1. Поступление денежных средств, всего (сумма строк с 041 по 051)</t>
  </si>
  <si>
    <t xml:space="preserve">           реализация товаров и услуг</t>
  </si>
  <si>
    <t xml:space="preserve">           прочая выручка</t>
  </si>
  <si>
    <t xml:space="preserve">           авансы, полученные от покупателей, заказчиков</t>
  </si>
  <si>
    <t xml:space="preserve">           поступления по договорам страхования</t>
  </si>
  <si>
    <t xml:space="preserve">           полученные вознаграждения</t>
  </si>
  <si>
    <t xml:space="preserve">           авансы, выданные поставщикам товаров и услуг</t>
  </si>
  <si>
    <t xml:space="preserve">           выплаты по оплате труда</t>
  </si>
  <si>
    <t xml:space="preserve">           выплата вознаграждения</t>
  </si>
  <si>
    <t xml:space="preserve">           выплаты по договорам страхования</t>
  </si>
  <si>
    <t xml:space="preserve">           подоходный налог и другие платежи в бюджет</t>
  </si>
  <si>
    <t xml:space="preserve">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</si>
  <si>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реализация долговых инструментов других организаций</t>
  </si>
  <si>
    <t xml:space="preserve">           возмещение при потере контроля над дочерними организациями</t>
  </si>
  <si>
    <t xml:space="preserve">           реализация прочих финансовых активов</t>
  </si>
  <si>
    <t>048</t>
  </si>
  <si>
    <t>049</t>
  </si>
  <si>
    <t xml:space="preserve">           полученные дивиденды</t>
  </si>
  <si>
    <t>2. Выбытие денежных средств, всего (сумма строк с 061 по 071)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</si>
  <si>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</si>
  <si>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</si>
  <si>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</si>
  <si>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</si>
  <si>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</si>
  <si>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</si>
  <si>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</si>
  <si>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</si>
  <si>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</si>
  <si>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 xml:space="preserve">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</si>
  <si>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приобретение долговых инструментов других организаций</t>
  </si>
  <si>
    <t xml:space="preserve">           приобретение контроля над дочерними организациями</t>
  </si>
  <si>
    <t xml:space="preserve">           приобретение прочих финансовых активов</t>
  </si>
  <si>
    <t xml:space="preserve">           предоставление займов</t>
  </si>
  <si>
    <t xml:space="preserve">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</si>
  <si>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</si>
  <si>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</si>
  <si>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091</t>
  </si>
  <si>
    <t xml:space="preserve">           эмиссия акций и других финансовых инструментов</t>
  </si>
  <si>
    <t xml:space="preserve">           получение вознаграждения</t>
  </si>
  <si>
    <t>2. Выбытие денежных средств, всего (сумма строк с 101 по 105)</t>
  </si>
  <si>
    <t>092</t>
  </si>
  <si>
    <t>093</t>
  </si>
  <si>
    <t>094</t>
  </si>
  <si>
    <t xml:space="preserve">           выплаты собственникам по акциям организации</t>
  </si>
  <si>
    <t xml:space="preserve">           прочие выбытия</t>
  </si>
  <si>
    <t>102</t>
  </si>
  <si>
    <t>103</t>
  </si>
  <si>
    <t>104</t>
  </si>
  <si>
    <t>105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</si>
  <si>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</si>
  <si>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</si>
  <si>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</si>
  <si>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</si>
  <si>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</si>
  <si>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Изменение в учетной политике</t>
  </si>
  <si>
    <t>Общая совокупная прибыль, всего(строка 210 + строка 220):</t>
  </si>
  <si>
    <t>Операции с собственниками , всего (сумма строк с 310 по 318):</t>
  </si>
  <si>
    <t>Взносы собственников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</si>
  <si>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</si>
  <si>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</si>
  <si>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</si>
  <si>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Общая совокупная прибыль, всего (строка 610+ строка 620):</t>
  </si>
  <si>
    <t>Прочая совокупная прибыль, всего (сумма строк с 621 по 629):</t>
  </si>
  <si>
    <t>Операции с собственниками всего (сумма строк с 710 по 718)</t>
  </si>
  <si>
    <t>210</t>
  </si>
  <si>
    <t>220</t>
  </si>
  <si>
    <t>310</t>
  </si>
  <si>
    <t>312</t>
  </si>
  <si>
    <t>Балансовая стоимость одной акции-простой, тенге</t>
  </si>
  <si>
    <t>Балансовая стоимость одной акции-привилегированной, тенге</t>
  </si>
  <si>
    <t>Шарабок Н.И.</t>
  </si>
  <si>
    <t>Прибыль за период (строка 200 + строка 201) относимая на:</t>
  </si>
  <si>
    <t>Всего</t>
  </si>
  <si>
    <t>Прибыль (убыток) за  период</t>
  </si>
  <si>
    <t>Прибыль (убыток) за период</t>
  </si>
  <si>
    <t>Выкуп собственных долевых инструментов</t>
  </si>
  <si>
    <t>Сальдо на 1  января отчетного года</t>
  </si>
  <si>
    <t>Вознаграждения работников акциями</t>
  </si>
  <si>
    <t xml:space="preserve"> Консолидированный отчет о движении денежных средств (прямой метод)</t>
  </si>
  <si>
    <t>Долговой компонет привилегированных акций</t>
  </si>
  <si>
    <t>Курсовая переоценка инвестиций в зарубежные предприятия</t>
  </si>
  <si>
    <t>Пересчит. сальдо (строка 010+/строка 011)</t>
  </si>
  <si>
    <t>Пересчит.сальдо (строка 400+/строка 401)</t>
  </si>
  <si>
    <t>Нераспред. прибыль</t>
  </si>
  <si>
    <t>Консолидированный Отчет о финансовом положении (Бухгалтерский баланс)</t>
  </si>
  <si>
    <t>Консолидированный отчет  о совокупном доходе</t>
  </si>
  <si>
    <t xml:space="preserve">Выкуплен собствен долевые инструменты </t>
  </si>
  <si>
    <t>Доля неконтр собственников</t>
  </si>
  <si>
    <t>Уставный капитал</t>
  </si>
  <si>
    <t>Прочая совок. прибыль, всего (сумма строк с 221 по 229):</t>
  </si>
  <si>
    <t xml:space="preserve">              Инвестиционная</t>
  </si>
  <si>
    <t xml:space="preserve">             Акционерное общество</t>
  </si>
  <si>
    <t xml:space="preserve">          Муканова 241</t>
  </si>
  <si>
    <t>Курсовая разница по инвестициям в зарубежные организации</t>
  </si>
  <si>
    <t>на  31.12.2015</t>
  </si>
  <si>
    <t>Шарабок Н.И</t>
  </si>
  <si>
    <t>на 30.06.2016</t>
  </si>
  <si>
    <t>2 кв 2016</t>
  </si>
  <si>
    <t>2 кв 2015</t>
  </si>
  <si>
    <t>за  период с 01 января по  30 июня 2016 года</t>
  </si>
  <si>
    <t>за  период с 01 января по 30 июня  2016 года</t>
  </si>
  <si>
    <t xml:space="preserve"> Консолидированный  Отчет об изменениии в капитале за  период с 01 января  по   30 июня  2016 года</t>
  </si>
  <si>
    <t>Сальдо на 30 июня  2015 года</t>
  </si>
  <si>
    <t>Сальдо на30  июня 2016 года (строка 500 + строка 600 + строка 700)</t>
  </si>
  <si>
    <t>Сагитова Р.Ш.</t>
  </si>
  <si>
    <t xml:space="preserve">     Сагитова Р.Ш</t>
  </si>
  <si>
    <t xml:space="preserve">     Шарабок Н.И.</t>
  </si>
  <si>
    <t>АО "SAT&amp;Company"</t>
  </si>
  <si>
    <t>по состоянию на 30 июня   2016 года</t>
  </si>
  <si>
    <r>
      <t xml:space="preserve">Наименование организации                         </t>
    </r>
    <r>
      <rPr>
        <b/>
        <sz val="12"/>
        <rFont val="Arial"/>
        <family val="2"/>
        <charset val="204"/>
      </rPr>
      <t xml:space="preserve">    АО "SAT&amp;Company"</t>
    </r>
  </si>
  <si>
    <r>
      <t xml:space="preserve">Наименование организации              </t>
    </r>
    <r>
      <rPr>
        <b/>
        <sz val="10"/>
        <rFont val="Arial"/>
        <family val="2"/>
        <charset val="204"/>
      </rPr>
      <t xml:space="preserve"> АО   "SAT&amp;Company"</t>
    </r>
  </si>
  <si>
    <r>
      <t xml:space="preserve">Форма отчетности:                                                </t>
    </r>
    <r>
      <rPr>
        <b/>
        <sz val="10"/>
        <rFont val="Arial"/>
        <family val="2"/>
        <charset val="204"/>
      </rPr>
      <t xml:space="preserve">консолидированная </t>
    </r>
  </si>
  <si>
    <t xml:space="preserve">              2198 человек</t>
  </si>
  <si>
    <t xml:space="preserve">              Крупного  бизнеса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</si>
</sst>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.00_р_._-;\-* #,##0.00_р_._-;_-* &quot;-&quot;_р_._-;_-@_-"/>
    <numFmt numFmtId="167" formatCode="_-* #,##0_р_._-;\-* #,##0_р_._-;_-* &quot;-&quot;??_р_._-;_-@_-"/>
  </numFmts>
  <fonts count="14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165" fontId="8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2" applyFont="1" applyAlignment="1"/>
    <xf numFmtId="0" fontId="2" fillId="0" borderId="0" xfId="3" applyFont="1" applyAlignment="1"/>
    <xf numFmtId="0" fontId="5" fillId="0" borderId="0" xfId="3" applyFont="1" applyAlignment="1">
      <alignment horizontal="center" vertical="center"/>
    </xf>
    <xf numFmtId="0" fontId="2" fillId="0" borderId="0" xfId="3" applyFont="1" applyAlignment="1">
      <alignment horizontal="left"/>
    </xf>
    <xf numFmtId="0" fontId="2" fillId="0" borderId="0" xfId="1" applyFont="1" applyAlignment="1"/>
    <xf numFmtId="0" fontId="4" fillId="0" borderId="0" xfId="1" applyFont="1" applyAlignment="1"/>
    <xf numFmtId="0" fontId="2" fillId="0" borderId="0" xfId="1" applyFont="1" applyAlignment="1">
      <alignment horizontal="left" vertical="center"/>
    </xf>
    <xf numFmtId="0" fontId="2" fillId="0" borderId="0" xfId="0" applyFont="1" applyAlignment="1"/>
    <xf numFmtId="3" fontId="4" fillId="0" borderId="0" xfId="0" applyNumberFormat="1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/>
    <xf numFmtId="3" fontId="2" fillId="0" borderId="1" xfId="0" applyNumberFormat="1" applyFont="1" applyBorder="1"/>
    <xf numFmtId="3" fontId="4" fillId="0" borderId="0" xfId="1" applyNumberFormat="1" applyFont="1" applyAlignment="1"/>
    <xf numFmtId="3" fontId="2" fillId="0" borderId="0" xfId="1" applyNumberFormat="1" applyFont="1" applyAlignment="1"/>
    <xf numFmtId="3" fontId="2" fillId="0" borderId="0" xfId="2" applyNumberFormat="1" applyFont="1" applyAlignment="1">
      <alignment horizontal="right" vertical="center"/>
    </xf>
    <xf numFmtId="4" fontId="2" fillId="0" borderId="0" xfId="3" applyNumberFormat="1" applyFont="1" applyBorder="1" applyAlignment="1"/>
    <xf numFmtId="0" fontId="2" fillId="0" borderId="1" xfId="3" applyFont="1" applyBorder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3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/>
    <xf numFmtId="0" fontId="2" fillId="2" borderId="6" xfId="0" applyFont="1" applyFill="1" applyBorder="1"/>
    <xf numFmtId="0" fontId="2" fillId="0" borderId="0" xfId="3" applyFont="1" applyFill="1" applyAlignment="1"/>
    <xf numFmtId="4" fontId="2" fillId="0" borderId="0" xfId="3" applyNumberFormat="1" applyFont="1" applyAlignment="1"/>
    <xf numFmtId="4" fontId="2" fillId="0" borderId="0" xfId="3" applyNumberFormat="1" applyFont="1" applyFill="1" applyAlignment="1"/>
    <xf numFmtId="4" fontId="2" fillId="0" borderId="0" xfId="3" applyNumberFormat="1" applyFont="1" applyAlignment="1">
      <alignment horizontal="right"/>
    </xf>
    <xf numFmtId="0" fontId="2" fillId="0" borderId="0" xfId="3" applyFont="1" applyAlignment="1">
      <alignment wrapText="1"/>
    </xf>
    <xf numFmtId="0" fontId="2" fillId="0" borderId="10" xfId="3" applyFont="1" applyBorder="1" applyAlignment="1">
      <alignment horizontal="center" vertical="top"/>
    </xf>
    <xf numFmtId="4" fontId="2" fillId="0" borderId="0" xfId="3" applyNumberFormat="1" applyFont="1" applyBorder="1" applyAlignment="1">
      <alignment horizontal="center" vertical="top"/>
    </xf>
    <xf numFmtId="4" fontId="2" fillId="0" borderId="0" xfId="3" applyNumberFormat="1" applyFont="1" applyAlignment="1">
      <alignment horizontal="center" vertical="top"/>
    </xf>
    <xf numFmtId="0" fontId="2" fillId="0" borderId="0" xfId="2" applyFont="1" applyFill="1" applyAlignment="1"/>
    <xf numFmtId="3" fontId="2" fillId="0" borderId="0" xfId="2" applyNumberFormat="1" applyFont="1" applyAlignment="1"/>
    <xf numFmtId="3" fontId="2" fillId="0" borderId="0" xfId="2" applyNumberFormat="1" applyFont="1" applyFill="1" applyAlignment="1"/>
    <xf numFmtId="0" fontId="2" fillId="0" borderId="0" xfId="2" applyFont="1" applyAlignment="1">
      <alignment vertical="center"/>
    </xf>
    <xf numFmtId="0" fontId="4" fillId="0" borderId="0" xfId="0" applyFont="1" applyAlignment="1">
      <alignment horizontal="right" wrapText="1"/>
    </xf>
    <xf numFmtId="0" fontId="2" fillId="0" borderId="13" xfId="0" applyFont="1" applyBorder="1"/>
    <xf numFmtId="3" fontId="3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14" fontId="3" fillId="2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3" fontId="3" fillId="0" borderId="13" xfId="0" applyNumberFormat="1" applyFont="1" applyBorder="1"/>
    <xf numFmtId="3" fontId="3" fillId="0" borderId="14" xfId="0" applyNumberFormat="1" applyFont="1" applyBorder="1"/>
    <xf numFmtId="3" fontId="2" fillId="0" borderId="0" xfId="1" applyNumberFormat="1" applyFont="1" applyBorder="1" applyAlignment="1"/>
    <xf numFmtId="49" fontId="2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3" applyFont="1" applyBorder="1" applyAlignment="1"/>
    <xf numFmtId="0" fontId="12" fillId="2" borderId="15" xfId="2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vertical="center"/>
    </xf>
    <xf numFmtId="0" fontId="11" fillId="2" borderId="24" xfId="3" applyFont="1" applyFill="1" applyBorder="1" applyAlignment="1">
      <alignment vertical="center"/>
    </xf>
    <xf numFmtId="0" fontId="11" fillId="2" borderId="15" xfId="3" applyFont="1" applyFill="1" applyBorder="1" applyAlignment="1">
      <alignment vertical="center" wrapText="1"/>
    </xf>
    <xf numFmtId="0" fontId="12" fillId="0" borderId="0" xfId="3" applyFont="1" applyAlignment="1"/>
    <xf numFmtId="4" fontId="12" fillId="0" borderId="0" xfId="3" applyNumberFormat="1" applyFont="1" applyAlignment="1"/>
    <xf numFmtId="0" fontId="10" fillId="0" borderId="0" xfId="0" applyFont="1" applyFill="1" applyAlignment="1">
      <alignment horizontal="center"/>
    </xf>
    <xf numFmtId="3" fontId="2" fillId="0" borderId="0" xfId="1" applyNumberFormat="1" applyFont="1" applyAlignment="1">
      <alignment horizontal="center" vertical="top"/>
    </xf>
    <xf numFmtId="3" fontId="2" fillId="0" borderId="1" xfId="1" applyNumberFormat="1" applyFont="1" applyBorder="1" applyAlignment="1"/>
    <xf numFmtId="0" fontId="10" fillId="0" borderId="0" xfId="0" applyFont="1" applyFill="1" applyAlignment="1">
      <alignment horizontal="center"/>
    </xf>
    <xf numFmtId="0" fontId="2" fillId="0" borderId="0" xfId="3" applyFont="1" applyFill="1" applyAlignment="1"/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64" fontId="11" fillId="0" borderId="42" xfId="3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4" xfId="1" applyNumberFormat="1" applyFont="1" applyBorder="1" applyAlignment="1"/>
    <xf numFmtId="164" fontId="2" fillId="0" borderId="11" xfId="1" applyNumberFormat="1" applyFont="1" applyBorder="1" applyAlignment="1">
      <alignment horizontal="right"/>
    </xf>
    <xf numFmtId="164" fontId="2" fillId="0" borderId="16" xfId="1" applyNumberFormat="1" applyFont="1" applyBorder="1" applyAlignment="1"/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164" fontId="11" fillId="0" borderId="42" xfId="3" applyNumberFormat="1" applyFont="1" applyFill="1" applyBorder="1" applyAlignment="1">
      <alignment horizontal="center" vertical="center"/>
    </xf>
    <xf numFmtId="164" fontId="12" fillId="0" borderId="42" xfId="3" applyNumberFormat="1" applyFont="1" applyFill="1" applyBorder="1" applyAlignment="1">
      <alignment horizontal="center"/>
    </xf>
    <xf numFmtId="164" fontId="11" fillId="0" borderId="42" xfId="3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/>
    <xf numFmtId="164" fontId="3" fillId="2" borderId="2" xfId="0" applyNumberFormat="1" applyFont="1" applyFill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164" fontId="11" fillId="0" borderId="0" xfId="2" applyNumberFormat="1" applyFont="1" applyBorder="1" applyAlignment="1">
      <alignment vertical="center"/>
    </xf>
    <xf numFmtId="164" fontId="3" fillId="0" borderId="2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164" fontId="3" fillId="0" borderId="13" xfId="1" applyNumberFormat="1" applyFont="1" applyBorder="1" applyAlignment="1">
      <alignment horizontal="right"/>
    </xf>
    <xf numFmtId="166" fontId="3" fillId="0" borderId="11" xfId="0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3" fillId="3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12" fillId="0" borderId="0" xfId="3" applyFont="1" applyBorder="1" applyAlignment="1">
      <alignment horizontal="left" wrapText="1"/>
    </xf>
    <xf numFmtId="49" fontId="12" fillId="0" borderId="0" xfId="3" applyNumberFormat="1" applyFont="1" applyBorder="1" applyAlignment="1">
      <alignment horizontal="center"/>
    </xf>
    <xf numFmtId="164" fontId="11" fillId="0" borderId="0" xfId="3" applyNumberFormat="1" applyFont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49" fontId="3" fillId="0" borderId="46" xfId="1" applyNumberFormat="1" applyFont="1" applyBorder="1" applyAlignment="1">
      <alignment horizontal="center" vertical="center"/>
    </xf>
    <xf numFmtId="164" fontId="2" fillId="0" borderId="46" xfId="1" applyNumberFormat="1" applyFont="1" applyBorder="1" applyAlignment="1">
      <alignment horizontal="right"/>
    </xf>
    <xf numFmtId="164" fontId="2" fillId="0" borderId="47" xfId="1" applyNumberFormat="1" applyFont="1" applyBorder="1" applyAlignment="1">
      <alignment horizontal="right"/>
    </xf>
    <xf numFmtId="4" fontId="2" fillId="0" borderId="0" xfId="0" applyNumberFormat="1" applyFont="1"/>
    <xf numFmtId="164" fontId="11" fillId="0" borderId="46" xfId="2" applyNumberFormat="1" applyFont="1" applyFill="1" applyBorder="1" applyAlignment="1">
      <alignment horizontal="right" vertical="center"/>
    </xf>
    <xf numFmtId="164" fontId="12" fillId="0" borderId="2" xfId="2" applyNumberFormat="1" applyFont="1" applyFill="1" applyBorder="1" applyAlignment="1"/>
    <xf numFmtId="164" fontId="12" fillId="0" borderId="2" xfId="2" applyNumberFormat="1" applyFont="1" applyFill="1" applyBorder="1" applyAlignment="1">
      <alignment horizontal="right"/>
    </xf>
    <xf numFmtId="164" fontId="11" fillId="0" borderId="2" xfId="2" applyNumberFormat="1" applyFont="1" applyFill="1" applyBorder="1" applyAlignment="1">
      <alignment horizontal="right" vertical="center"/>
    </xf>
    <xf numFmtId="164" fontId="11" fillId="0" borderId="2" xfId="2" applyNumberFormat="1" applyFont="1" applyFill="1" applyBorder="1" applyAlignment="1">
      <alignment vertical="center"/>
    </xf>
    <xf numFmtId="0" fontId="11" fillId="0" borderId="46" xfId="2" applyFont="1" applyFill="1" applyBorder="1" applyAlignment="1">
      <alignment horizontal="center" vertical="center"/>
    </xf>
    <xf numFmtId="0" fontId="12" fillId="0" borderId="2" xfId="2" applyFont="1" applyFill="1" applyBorder="1" applyAlignment="1"/>
    <xf numFmtId="0" fontId="12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right" vertical="center"/>
    </xf>
    <xf numFmtId="49" fontId="12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/>
    <xf numFmtId="164" fontId="11" fillId="0" borderId="2" xfId="2" applyNumberFormat="1" applyFont="1" applyFill="1" applyBorder="1" applyAlignment="1"/>
    <xf numFmtId="164" fontId="11" fillId="0" borderId="4" xfId="2" applyNumberFormat="1" applyFont="1" applyFill="1" applyBorder="1" applyAlignment="1"/>
    <xf numFmtId="0" fontId="11" fillId="0" borderId="7" xfId="2" applyFont="1" applyFill="1" applyBorder="1" applyAlignment="1">
      <alignment horizontal="center" vertical="center"/>
    </xf>
    <xf numFmtId="164" fontId="11" fillId="0" borderId="7" xfId="2" applyNumberFormat="1" applyFont="1" applyFill="1" applyBorder="1" applyAlignment="1">
      <alignment vertical="center"/>
    </xf>
    <xf numFmtId="164" fontId="11" fillId="0" borderId="8" xfId="2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/>
    <xf numFmtId="14" fontId="11" fillId="2" borderId="49" xfId="0" applyNumberFormat="1" applyFont="1" applyFill="1" applyBorder="1" applyAlignment="1">
      <alignment horizontal="center" vertical="center" wrapText="1"/>
    </xf>
    <xf numFmtId="164" fontId="12" fillId="0" borderId="42" xfId="3" applyNumberFormat="1" applyFont="1" applyBorder="1" applyAlignment="1">
      <alignment horizontal="center"/>
    </xf>
    <xf numFmtId="164" fontId="12" fillId="0" borderId="0" xfId="2" applyNumberFormat="1" applyFont="1" applyFill="1" applyBorder="1" applyAlignment="1">
      <alignment horizontal="right"/>
    </xf>
    <xf numFmtId="166" fontId="11" fillId="0" borderId="42" xfId="3" applyNumberFormat="1" applyFont="1" applyFill="1" applyBorder="1" applyAlignment="1">
      <alignment horizontal="center"/>
    </xf>
    <xf numFmtId="49" fontId="12" fillId="0" borderId="41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vertical="center"/>
    </xf>
    <xf numFmtId="49" fontId="11" fillId="0" borderId="42" xfId="3" applyNumberFormat="1" applyFont="1" applyBorder="1" applyAlignment="1">
      <alignment horizontal="center" vertical="center"/>
    </xf>
    <xf numFmtId="49" fontId="12" fillId="0" borderId="50" xfId="3" applyNumberFormat="1" applyFont="1" applyBorder="1" applyAlignment="1">
      <alignment horizontal="center" vertical="center"/>
    </xf>
    <xf numFmtId="49" fontId="11" fillId="0" borderId="50" xfId="3" applyNumberFormat="1" applyFont="1" applyBorder="1" applyAlignment="1">
      <alignment horizontal="center" vertical="center"/>
    </xf>
    <xf numFmtId="49" fontId="12" fillId="0" borderId="42" xfId="3" applyNumberFormat="1" applyFont="1" applyBorder="1" applyAlignment="1">
      <alignment horizontal="center" wrapText="1"/>
    </xf>
    <xf numFmtId="49" fontId="12" fillId="0" borderId="50" xfId="3" applyNumberFormat="1" applyFont="1" applyBorder="1" applyAlignment="1">
      <alignment horizontal="center"/>
    </xf>
    <xf numFmtId="49" fontId="11" fillId="0" borderId="50" xfId="3" applyNumberFormat="1" applyFont="1" applyBorder="1" applyAlignment="1">
      <alignment horizontal="center"/>
    </xf>
    <xf numFmtId="49" fontId="12" fillId="0" borderId="43" xfId="3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12" fillId="0" borderId="4" xfId="2" applyNumberFormat="1" applyFont="1" applyBorder="1" applyAlignment="1">
      <alignment horizontal="right"/>
    </xf>
    <xf numFmtId="164" fontId="11" fillId="0" borderId="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  <xf numFmtId="164" fontId="11" fillId="0" borderId="4" xfId="2" applyNumberFormat="1" applyFont="1" applyBorder="1" applyAlignment="1">
      <alignment horizontal="right"/>
    </xf>
    <xf numFmtId="167" fontId="2" fillId="0" borderId="0" xfId="4" applyNumberFormat="1" applyFont="1" applyAlignment="1"/>
    <xf numFmtId="164" fontId="11" fillId="0" borderId="2" xfId="2" applyNumberFormat="1" applyFont="1" applyFill="1" applyBorder="1" applyAlignment="1">
      <alignment vertical="center"/>
    </xf>
    <xf numFmtId="164" fontId="11" fillId="0" borderId="2" xfId="2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Fill="1"/>
    <xf numFmtId="164" fontId="2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11" fillId="0" borderId="18" xfId="3" applyNumberFormat="1" applyFont="1" applyBorder="1" applyAlignment="1">
      <alignment horizontal="center"/>
    </xf>
    <xf numFmtId="166" fontId="11" fillId="0" borderId="18" xfId="3" applyNumberFormat="1" applyFont="1" applyFill="1" applyBorder="1" applyAlignment="1">
      <alignment horizontal="center"/>
    </xf>
    <xf numFmtId="4" fontId="2" fillId="0" borderId="42" xfId="3" applyNumberFormat="1" applyFont="1" applyBorder="1" applyAlignment="1"/>
    <xf numFmtId="14" fontId="11" fillId="3" borderId="51" xfId="0" applyNumberFormat="1" applyFont="1" applyFill="1" applyBorder="1" applyAlignment="1">
      <alignment horizontal="center" vertical="center" wrapText="1"/>
    </xf>
    <xf numFmtId="164" fontId="12" fillId="0" borderId="18" xfId="3" applyNumberFormat="1" applyFont="1" applyFill="1" applyBorder="1" applyAlignment="1">
      <alignment horizontal="center"/>
    </xf>
    <xf numFmtId="164" fontId="11" fillId="0" borderId="18" xfId="3" applyNumberFormat="1" applyFont="1" applyFill="1" applyBorder="1" applyAlignment="1">
      <alignment horizontal="center"/>
    </xf>
    <xf numFmtId="164" fontId="11" fillId="0" borderId="17" xfId="3" applyNumberFormat="1" applyFont="1" applyFill="1" applyBorder="1" applyAlignment="1">
      <alignment horizontal="center" vertical="center"/>
    </xf>
    <xf numFmtId="164" fontId="12" fillId="0" borderId="18" xfId="3" applyNumberFormat="1" applyFont="1" applyBorder="1" applyAlignment="1">
      <alignment horizontal="center"/>
    </xf>
    <xf numFmtId="4" fontId="2" fillId="0" borderId="18" xfId="3" applyNumberFormat="1" applyFont="1" applyBorder="1" applyAlignment="1"/>
    <xf numFmtId="166" fontId="12" fillId="0" borderId="42" xfId="3" applyNumberFormat="1" applyFont="1" applyFill="1" applyBorder="1" applyAlignment="1">
      <alignment horizontal="center"/>
    </xf>
    <xf numFmtId="164" fontId="11" fillId="0" borderId="43" xfId="3" applyNumberFormat="1" applyFont="1" applyFill="1" applyBorder="1" applyAlignment="1">
      <alignment horizontal="center"/>
    </xf>
    <xf numFmtId="164" fontId="11" fillId="0" borderId="30" xfId="3" applyNumberFormat="1" applyFont="1" applyBorder="1" applyAlignment="1">
      <alignment horizontal="center"/>
    </xf>
    <xf numFmtId="164" fontId="11" fillId="0" borderId="50" xfId="3" applyNumberFormat="1" applyFont="1" applyFill="1" applyBorder="1" applyAlignment="1">
      <alignment horizontal="center"/>
    </xf>
    <xf numFmtId="0" fontId="13" fillId="0" borderId="1" xfId="3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20" xfId="0" applyFont="1" applyBorder="1"/>
    <xf numFmtId="0" fontId="2" fillId="0" borderId="2" xfId="0" applyFont="1" applyBorder="1"/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3" fillId="0" borderId="18" xfId="0" applyFont="1" applyBorder="1"/>
    <xf numFmtId="0" fontId="3" fillId="0" borderId="17" xfId="0" applyFont="1" applyBorder="1"/>
    <xf numFmtId="0" fontId="3" fillId="0" borderId="28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left"/>
    </xf>
    <xf numFmtId="0" fontId="3" fillId="0" borderId="3" xfId="0" applyFont="1" applyBorder="1"/>
    <xf numFmtId="0" fontId="4" fillId="0" borderId="0" xfId="0" applyFont="1" applyAlignment="1">
      <alignment horizontal="right"/>
    </xf>
    <xf numFmtId="0" fontId="2" fillId="0" borderId="0" xfId="0" applyFont="1"/>
    <xf numFmtId="0" fontId="4" fillId="0" borderId="6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19" xfId="0" applyFont="1" applyBorder="1"/>
    <xf numFmtId="0" fontId="2" fillId="0" borderId="5" xfId="0" applyFont="1" applyBorder="1"/>
    <xf numFmtId="0" fontId="2" fillId="0" borderId="12" xfId="0" applyFont="1" applyBorder="1"/>
    <xf numFmtId="0" fontId="3" fillId="2" borderId="20" xfId="0" applyFont="1" applyFill="1" applyBorder="1"/>
    <xf numFmtId="0" fontId="3" fillId="2" borderId="2" xfId="0" applyFont="1" applyFill="1" applyBorder="1"/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17" xfId="0" applyFont="1" applyBorder="1"/>
    <xf numFmtId="0" fontId="3" fillId="0" borderId="20" xfId="0" applyFont="1" applyBorder="1" applyAlignment="1"/>
    <xf numFmtId="0" fontId="3" fillId="0" borderId="2" xfId="0" applyFont="1" applyBorder="1" applyAlignment="1"/>
    <xf numFmtId="0" fontId="3" fillId="0" borderId="20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2" borderId="21" xfId="0" applyFont="1" applyFill="1" applyBorder="1"/>
    <xf numFmtId="0" fontId="3" fillId="2" borderId="7" xfId="0" applyFont="1" applyFill="1" applyBorder="1"/>
    <xf numFmtId="0" fontId="2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3" applyFont="1" applyBorder="1" applyAlignment="1">
      <alignment horizontal="left" wrapText="1"/>
    </xf>
    <xf numFmtId="0" fontId="11" fillId="0" borderId="17" xfId="3" applyFont="1" applyBorder="1" applyAlignment="1">
      <alignment horizontal="left" wrapText="1"/>
    </xf>
    <xf numFmtId="0" fontId="2" fillId="0" borderId="0" xfId="3" applyFont="1" applyFill="1" applyAlignment="1"/>
    <xf numFmtId="0" fontId="3" fillId="0" borderId="1" xfId="3" applyFont="1" applyFill="1" applyBorder="1" applyAlignment="1">
      <alignment vertical="top" wrapText="1"/>
    </xf>
    <xf numFmtId="0" fontId="12" fillId="0" borderId="27" xfId="3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1" fillId="0" borderId="18" xfId="3" applyFont="1" applyBorder="1" applyAlignment="1">
      <alignment horizontal="left"/>
    </xf>
    <xf numFmtId="0" fontId="11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 wrapText="1"/>
    </xf>
    <xf numFmtId="0" fontId="12" fillId="0" borderId="17" xfId="3" applyFont="1" applyBorder="1" applyAlignment="1">
      <alignment horizontal="left" wrapText="1"/>
    </xf>
    <xf numFmtId="0" fontId="11" fillId="0" borderId="18" xfId="3" applyFont="1" applyBorder="1" applyAlignment="1">
      <alignment wrapText="1"/>
    </xf>
    <xf numFmtId="0" fontId="11" fillId="0" borderId="17" xfId="3" applyFont="1" applyBorder="1" applyAlignment="1">
      <alignment wrapText="1"/>
    </xf>
    <xf numFmtId="0" fontId="2" fillId="0" borderId="0" xfId="3" applyFont="1" applyAlignment="1">
      <alignment horizontal="center"/>
    </xf>
    <xf numFmtId="0" fontId="2" fillId="0" borderId="1" xfId="3" applyFont="1" applyBorder="1" applyAlignment="1"/>
    <xf numFmtId="0" fontId="12" fillId="0" borderId="30" xfId="3" applyFont="1" applyBorder="1" applyAlignment="1">
      <alignment horizontal="left" wrapText="1"/>
    </xf>
    <xf numFmtId="0" fontId="12" fillId="0" borderId="31" xfId="3" applyFont="1" applyBorder="1" applyAlignment="1">
      <alignment horizontal="left" wrapText="1"/>
    </xf>
    <xf numFmtId="0" fontId="12" fillId="0" borderId="20" xfId="2" applyFont="1" applyFill="1" applyBorder="1" applyAlignment="1"/>
    <xf numFmtId="0" fontId="12" fillId="0" borderId="2" xfId="2" applyFont="1" applyFill="1" applyBorder="1" applyAlignment="1"/>
    <xf numFmtId="164" fontId="11" fillId="0" borderId="2" xfId="2" applyNumberFormat="1" applyFont="1" applyFill="1" applyBorder="1" applyAlignment="1">
      <alignment vertical="center"/>
    </xf>
    <xf numFmtId="0" fontId="11" fillId="0" borderId="20" xfId="2" applyFont="1" applyFill="1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0" fontId="12" fillId="0" borderId="20" xfId="2" applyFont="1" applyFill="1" applyBorder="1" applyAlignment="1">
      <alignment wrapText="1"/>
    </xf>
    <xf numFmtId="0" fontId="12" fillId="0" borderId="2" xfId="2" applyFont="1" applyFill="1" applyBorder="1" applyAlignment="1">
      <alignment wrapText="1"/>
    </xf>
    <xf numFmtId="0" fontId="11" fillId="0" borderId="2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left"/>
    </xf>
    <xf numFmtId="0" fontId="11" fillId="0" borderId="44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5" xfId="2" applyFont="1" applyFill="1" applyBorder="1" applyAlignment="1">
      <alignment vertical="center"/>
    </xf>
    <xf numFmtId="0" fontId="11" fillId="0" borderId="46" xfId="2" applyFont="1" applyFill="1" applyBorder="1" applyAlignment="1">
      <alignment vertical="center"/>
    </xf>
    <xf numFmtId="164" fontId="11" fillId="0" borderId="11" xfId="2" applyNumberFormat="1" applyFont="1" applyFill="1" applyBorder="1" applyAlignment="1">
      <alignment vertical="center"/>
    </xf>
    <xf numFmtId="164" fontId="11" fillId="0" borderId="13" xfId="2" applyNumberFormat="1" applyFont="1" applyFill="1" applyBorder="1" applyAlignment="1">
      <alignment vertical="center"/>
    </xf>
    <xf numFmtId="0" fontId="11" fillId="0" borderId="20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" fillId="0" borderId="0" xfId="3" applyFont="1" applyAlignment="1">
      <alignment horizontal="center"/>
    </xf>
    <xf numFmtId="0" fontId="11" fillId="0" borderId="2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3" fillId="0" borderId="18" xfId="1" applyFont="1" applyBorder="1" applyAlignment="1">
      <alignment wrapText="1"/>
    </xf>
    <xf numFmtId="0" fontId="3" fillId="0" borderId="17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4" fillId="0" borderId="0" xfId="0" applyFont="1" applyAlignment="1">
      <alignment horizontal="right" wrapText="1"/>
    </xf>
    <xf numFmtId="3" fontId="3" fillId="0" borderId="32" xfId="1" applyNumberFormat="1" applyFont="1" applyBorder="1" applyAlignment="1">
      <alignment horizontal="center" vertical="center" wrapText="1"/>
    </xf>
    <xf numFmtId="3" fontId="3" fillId="0" borderId="33" xfId="1" applyNumberFormat="1" applyFont="1" applyBorder="1" applyAlignment="1">
      <alignment horizontal="center" vertical="center" wrapText="1"/>
    </xf>
    <xf numFmtId="3" fontId="3" fillId="0" borderId="34" xfId="1" applyNumberFormat="1" applyFont="1" applyBorder="1" applyAlignment="1">
      <alignment horizontal="center" vertical="center" wrapText="1"/>
    </xf>
    <xf numFmtId="3" fontId="3" fillId="0" borderId="35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3" fontId="3" fillId="0" borderId="38" xfId="1" applyNumberFormat="1" applyFont="1" applyBorder="1" applyAlignment="1">
      <alignment horizontal="center" vertical="center"/>
    </xf>
    <xf numFmtId="3" fontId="3" fillId="0" borderId="39" xfId="1" applyNumberFormat="1" applyFont="1" applyBorder="1" applyAlignment="1">
      <alignment horizontal="center" vertical="center"/>
    </xf>
    <xf numFmtId="3" fontId="3" fillId="0" borderId="40" xfId="1" applyNumberFormat="1" applyFont="1" applyBorder="1" applyAlignment="1">
      <alignment horizontal="center" vertical="center"/>
    </xf>
    <xf numFmtId="0" fontId="11" fillId="0" borderId="48" xfId="1" applyFont="1" applyBorder="1" applyAlignment="1">
      <alignment wrapText="1"/>
    </xf>
    <xf numFmtId="0" fontId="11" fillId="0" borderId="40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20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2" fillId="0" borderId="1" xfId="1" applyFont="1" applyBorder="1" applyAlignment="1"/>
    <xf numFmtId="0" fontId="3" fillId="0" borderId="21" xfId="1" applyFont="1" applyBorder="1" applyAlignment="1">
      <alignment wrapText="1"/>
    </xf>
    <xf numFmtId="0" fontId="3" fillId="0" borderId="7" xfId="1" applyFont="1" applyBorder="1" applyAlignment="1">
      <alignment wrapText="1"/>
    </xf>
  </cellXfs>
  <cellStyles count="5">
    <cellStyle name="Обычный" xfId="0" builtinId="0"/>
    <cellStyle name="Обычный_изм" xfId="1"/>
    <cellStyle name="Обычный_одд" xfId="2"/>
    <cellStyle name="Обычный_ф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457200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695325" y="0"/>
          <a:ext cx="6696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073" name="Текст 1"/>
        <xdr:cNvSpPr txBox="1">
          <a:spLocks noChangeArrowheads="1"/>
        </xdr:cNvSpPr>
      </xdr:nvSpPr>
      <xdr:spPr bwMode="auto">
        <a:xfrm>
          <a:off x="0" y="0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074" name="Текст 2"/>
        <xdr:cNvSpPr txBox="1">
          <a:spLocks noChangeArrowheads="1"/>
        </xdr:cNvSpPr>
      </xdr:nvSpPr>
      <xdr:spPr bwMode="auto">
        <a:xfrm>
          <a:off x="723900" y="0"/>
          <a:ext cx="5057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0</xdr:row>
      <xdr:rowOff>0</xdr:rowOff>
    </xdr:to>
    <xdr:sp macro="" textlink="">
      <xdr:nvSpPr>
        <xdr:cNvPr id="2049" name="Текст 1"/>
        <xdr:cNvSpPr txBox="1">
          <a:spLocks noChangeArrowheads="1"/>
        </xdr:cNvSpPr>
      </xdr:nvSpPr>
      <xdr:spPr bwMode="auto">
        <a:xfrm>
          <a:off x="0" y="0"/>
          <a:ext cx="3238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76200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050" name="Текст 2"/>
        <xdr:cNvSpPr txBox="1">
          <a:spLocks noChangeArrowheads="1"/>
        </xdr:cNvSpPr>
      </xdr:nvSpPr>
      <xdr:spPr bwMode="auto">
        <a:xfrm>
          <a:off x="295275" y="0"/>
          <a:ext cx="7400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097" name="Текст 1"/>
        <xdr:cNvSpPr txBox="1">
          <a:spLocks noChangeArrowheads="1"/>
        </xdr:cNvSpPr>
      </xdr:nvSpPr>
      <xdr:spPr bwMode="auto">
        <a:xfrm>
          <a:off x="0" y="0"/>
          <a:ext cx="590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Организация: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098" name="Текст 2"/>
        <xdr:cNvSpPr txBox="1">
          <a:spLocks noChangeArrowheads="1"/>
        </xdr:cNvSpPr>
      </xdr:nvSpPr>
      <xdr:spPr bwMode="auto">
        <a:xfrm>
          <a:off x="590550" y="0"/>
          <a:ext cx="9972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ТОО "Восток-Мунай"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050;&#1086;&#1085;&#1092;&#1080;&#1076;&#1077;&#1085;&#1094;&#1080;&#1072;&#1083;&#1100;&#1085;&#1086;&#1089;&#1090;&#1100;\&#1053;&#1072;&#1076;&#1077;&#1078;&#1076;&#1072;%20&#1048;\SAT%20Company\&#1054;&#1090;&#1095;&#1077;&#1090;&#1099;%20&#1074;%20&#1040;&#1060;&#1053;\&#1054;&#1090;&#1095;&#1077;&#1090;%20&#1087;&#1086;%20&#1086;&#1073;&#1083;\&#1060;&#1054;%20SAT%20%20&#1082;&#1086;&#1085;&#1089;%20&#1085;&#1072;%2002.07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х.баланс"/>
      <sheetName val="Отчет оПрибылиУбытках"/>
      <sheetName val="ОтчетДвиженияДенежСредств (пря)"/>
      <sheetName val="Отчет об изменКапитале"/>
    </sheetNames>
    <sheetDataSet>
      <sheetData sheetId="0">
        <row r="18">
          <cell r="H18">
            <v>207915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M91"/>
  <sheetViews>
    <sheetView topLeftCell="A31" zoomScale="80" zoomScaleNormal="80" workbookViewId="0">
      <selection activeCell="L77" sqref="L77"/>
    </sheetView>
  </sheetViews>
  <sheetFormatPr defaultColWidth="8.85546875" defaultRowHeight="12.75" x14ac:dyDescent="0.2"/>
  <cols>
    <col min="1" max="1" width="3.5703125" style="1" customWidth="1"/>
    <col min="2" max="2" width="8.85546875" style="1" customWidth="1"/>
    <col min="3" max="3" width="6" style="1" customWidth="1"/>
    <col min="4" max="4" width="17.5703125" style="1" customWidth="1"/>
    <col min="5" max="5" width="30.42578125" style="1" customWidth="1"/>
    <col min="6" max="6" width="9.7109375" style="1" customWidth="1"/>
    <col min="7" max="7" width="19.42578125" style="13" customWidth="1"/>
    <col min="8" max="8" width="21.7109375" style="13" customWidth="1"/>
    <col min="9" max="9" width="15.85546875" style="1" customWidth="1"/>
    <col min="10" max="10" width="25.140625" style="1" customWidth="1"/>
    <col min="11" max="11" width="26.42578125" style="1" customWidth="1"/>
    <col min="12" max="14" width="8.85546875" style="1" customWidth="1"/>
    <col min="15" max="15" width="18.5703125" style="1" customWidth="1"/>
    <col min="16" max="247" width="8.85546875" style="1" customWidth="1"/>
    <col min="248" max="16384" width="8.85546875" style="20"/>
  </cols>
  <sheetData>
    <row r="1" spans="1:247" x14ac:dyDescent="0.2">
      <c r="B1" s="74"/>
      <c r="F1" s="222"/>
      <c r="G1" s="222"/>
      <c r="H1" s="222"/>
    </row>
    <row r="2" spans="1:247" s="2" customFormat="1" ht="12.75" customHeight="1" x14ac:dyDescent="0.2">
      <c r="C2" s="21"/>
      <c r="D2" s="21"/>
      <c r="E2" s="21"/>
      <c r="F2" s="21"/>
      <c r="G2" s="11"/>
      <c r="H2" s="22"/>
    </row>
    <row r="3" spans="1:247" ht="12.75" customHeight="1" x14ac:dyDescent="0.2">
      <c r="A3" s="223" t="s">
        <v>133</v>
      </c>
      <c r="B3" s="223"/>
      <c r="C3" s="223"/>
      <c r="D3" s="223"/>
      <c r="E3" s="204" t="s">
        <v>279</v>
      </c>
      <c r="F3" s="204"/>
      <c r="G3" s="204"/>
      <c r="H3" s="67"/>
    </row>
    <row r="4" spans="1:247" ht="12.75" customHeight="1" x14ac:dyDescent="0.2">
      <c r="A4" s="223" t="s">
        <v>134</v>
      </c>
      <c r="B4" s="223"/>
      <c r="C4" s="223"/>
      <c r="D4" s="223"/>
      <c r="E4" s="205"/>
      <c r="F4" s="205"/>
      <c r="G4" s="205"/>
      <c r="H4" s="67"/>
    </row>
    <row r="5" spans="1:247" ht="12.75" customHeight="1" x14ac:dyDescent="0.2">
      <c r="A5" s="223" t="s">
        <v>1</v>
      </c>
      <c r="B5" s="223"/>
      <c r="C5" s="223"/>
      <c r="D5" s="223"/>
      <c r="E5" s="206" t="s">
        <v>262</v>
      </c>
      <c r="F5" s="206"/>
      <c r="G5" s="206"/>
      <c r="H5" s="71"/>
    </row>
    <row r="6" spans="1:247" ht="12.75" customHeight="1" x14ac:dyDescent="0.2">
      <c r="A6" s="215" t="s">
        <v>2</v>
      </c>
      <c r="B6" s="215"/>
      <c r="C6" s="215"/>
      <c r="D6" s="215"/>
      <c r="E6" s="207" t="s">
        <v>263</v>
      </c>
      <c r="F6" s="207"/>
      <c r="G6" s="207"/>
      <c r="H6" s="31"/>
    </row>
    <row r="7" spans="1:247" ht="13.5" customHeight="1" x14ac:dyDescent="0.2">
      <c r="A7" s="220" t="s">
        <v>283</v>
      </c>
      <c r="B7" s="220"/>
      <c r="C7" s="220"/>
      <c r="D7" s="220"/>
      <c r="E7" s="220"/>
      <c r="F7" s="205"/>
      <c r="G7" s="205"/>
      <c r="H7" s="67"/>
    </row>
    <row r="8" spans="1:247" ht="12.75" customHeight="1" x14ac:dyDescent="0.2">
      <c r="A8" s="71" t="s">
        <v>94</v>
      </c>
      <c r="B8" s="71"/>
      <c r="C8" s="71"/>
      <c r="D8" s="71"/>
      <c r="E8" s="208" t="s">
        <v>284</v>
      </c>
      <c r="F8" s="208"/>
      <c r="G8" s="208"/>
      <c r="H8" s="71"/>
      <c r="I8" s="10"/>
    </row>
    <row r="9" spans="1:247" ht="12.75" customHeight="1" x14ac:dyDescent="0.2">
      <c r="A9" s="215" t="s">
        <v>135</v>
      </c>
      <c r="B9" s="215"/>
      <c r="C9" s="215"/>
      <c r="D9" s="215"/>
      <c r="E9" s="206" t="s">
        <v>285</v>
      </c>
      <c r="F9" s="206"/>
      <c r="G9" s="206"/>
      <c r="H9" s="31"/>
      <c r="I9" s="10"/>
    </row>
    <row r="10" spans="1:247" ht="12.75" customHeight="1" x14ac:dyDescent="0.2">
      <c r="A10" s="75"/>
      <c r="B10" s="75"/>
      <c r="C10" s="75"/>
      <c r="D10" s="75"/>
      <c r="E10" s="173"/>
      <c r="F10" s="174"/>
      <c r="G10" s="173"/>
      <c r="H10" s="31"/>
      <c r="I10" s="10"/>
    </row>
    <row r="11" spans="1:247" ht="12.75" customHeight="1" x14ac:dyDescent="0.2">
      <c r="A11" s="215" t="s">
        <v>136</v>
      </c>
      <c r="B11" s="215"/>
      <c r="C11" s="215"/>
      <c r="D11" s="215"/>
      <c r="E11" s="206" t="s">
        <v>264</v>
      </c>
      <c r="F11" s="206"/>
      <c r="G11" s="206"/>
      <c r="H11" s="31"/>
      <c r="I11" s="10"/>
    </row>
    <row r="12" spans="1:247" ht="12.75" customHeight="1" x14ac:dyDescent="0.2">
      <c r="A12" s="75"/>
      <c r="B12" s="75"/>
      <c r="C12" s="75"/>
      <c r="D12" s="75"/>
      <c r="E12" s="31"/>
      <c r="F12" s="31"/>
      <c r="G12" s="31"/>
      <c r="H12" s="31"/>
      <c r="I12" s="10"/>
    </row>
    <row r="13" spans="1:247" ht="12.75" customHeight="1" x14ac:dyDescent="0.25">
      <c r="A13" s="48"/>
      <c r="B13" s="225" t="s">
        <v>256</v>
      </c>
      <c r="C13" s="225"/>
      <c r="D13" s="225"/>
      <c r="E13" s="225"/>
      <c r="F13" s="225"/>
      <c r="G13" s="225"/>
      <c r="H13" s="49"/>
      <c r="I13" s="50"/>
    </row>
    <row r="14" spans="1:247" ht="12.75" customHeight="1" x14ac:dyDescent="0.25">
      <c r="A14" s="48"/>
      <c r="B14" s="72"/>
      <c r="C14" s="225" t="s">
        <v>280</v>
      </c>
      <c r="D14" s="225"/>
      <c r="E14" s="225"/>
      <c r="F14" s="225"/>
      <c r="G14" s="68"/>
      <c r="H14" s="69"/>
      <c r="I14" s="50"/>
    </row>
    <row r="15" spans="1:247" ht="18.75" customHeight="1" thickBot="1" x14ac:dyDescent="0.25">
      <c r="A15" s="51"/>
      <c r="B15" s="51"/>
      <c r="C15" s="224"/>
      <c r="D15" s="224"/>
      <c r="E15" s="224"/>
      <c r="F15" s="224"/>
      <c r="G15" s="224"/>
      <c r="H15" s="52" t="s">
        <v>91</v>
      </c>
      <c r="I15" s="50"/>
    </row>
    <row r="16" spans="1:247" s="30" customFormat="1" ht="41.25" customHeight="1" thickBot="1" x14ac:dyDescent="0.25">
      <c r="A16" s="226" t="s">
        <v>3</v>
      </c>
      <c r="B16" s="227"/>
      <c r="C16" s="227"/>
      <c r="D16" s="227"/>
      <c r="E16" s="227"/>
      <c r="F16" s="47" t="s">
        <v>4</v>
      </c>
      <c r="G16" s="70" t="s">
        <v>268</v>
      </c>
      <c r="H16" s="70" t="s">
        <v>266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</row>
    <row r="17" spans="1:9" ht="12.75" customHeight="1" x14ac:dyDescent="0.2">
      <c r="A17" s="228" t="s">
        <v>95</v>
      </c>
      <c r="B17" s="229"/>
      <c r="C17" s="229"/>
      <c r="D17" s="229"/>
      <c r="E17" s="229"/>
      <c r="F17" s="46"/>
      <c r="G17" s="79"/>
      <c r="H17" s="80"/>
      <c r="I17" s="10"/>
    </row>
    <row r="18" spans="1:9" ht="12.75" customHeight="1" x14ac:dyDescent="0.2">
      <c r="A18" s="230" t="s">
        <v>96</v>
      </c>
      <c r="B18" s="231"/>
      <c r="C18" s="231"/>
      <c r="D18" s="231"/>
      <c r="E18" s="231"/>
      <c r="F18" s="24" t="s">
        <v>5</v>
      </c>
      <c r="G18" s="115">
        <v>164843</v>
      </c>
      <c r="H18" s="115">
        <v>207915</v>
      </c>
      <c r="I18" s="10"/>
    </row>
    <row r="19" spans="1:9" ht="12.75" customHeight="1" x14ac:dyDescent="0.2">
      <c r="A19" s="213" t="s">
        <v>97</v>
      </c>
      <c r="B19" s="214"/>
      <c r="C19" s="214"/>
      <c r="D19" s="214"/>
      <c r="E19" s="214"/>
      <c r="F19" s="24" t="s">
        <v>6</v>
      </c>
      <c r="G19" s="115">
        <v>0</v>
      </c>
      <c r="H19" s="115"/>
      <c r="I19" s="10"/>
    </row>
    <row r="20" spans="1:9" ht="12.75" customHeight="1" x14ac:dyDescent="0.2">
      <c r="A20" s="213" t="s">
        <v>98</v>
      </c>
      <c r="B20" s="214"/>
      <c r="C20" s="214"/>
      <c r="D20" s="214"/>
      <c r="E20" s="214"/>
      <c r="F20" s="24" t="s">
        <v>7</v>
      </c>
      <c r="G20" s="115">
        <v>0</v>
      </c>
      <c r="H20" s="115"/>
      <c r="I20" s="10"/>
    </row>
    <row r="21" spans="1:9" ht="24" customHeight="1" x14ac:dyDescent="0.2">
      <c r="A21" s="211" t="s">
        <v>99</v>
      </c>
      <c r="B21" s="212"/>
      <c r="C21" s="212"/>
      <c r="D21" s="212"/>
      <c r="E21" s="212"/>
      <c r="F21" s="24" t="s">
        <v>9</v>
      </c>
      <c r="G21" s="115">
        <v>0</v>
      </c>
      <c r="H21" s="115"/>
      <c r="I21" s="10"/>
    </row>
    <row r="22" spans="1:9" x14ac:dyDescent="0.2">
      <c r="A22" s="213" t="s">
        <v>100</v>
      </c>
      <c r="B22" s="214"/>
      <c r="C22" s="214"/>
      <c r="D22" s="214"/>
      <c r="E22" s="214"/>
      <c r="F22" s="24" t="s">
        <v>10</v>
      </c>
      <c r="G22" s="115">
        <v>0</v>
      </c>
      <c r="H22" s="115"/>
      <c r="I22" s="10"/>
    </row>
    <row r="23" spans="1:9" ht="12.75" customHeight="1" x14ac:dyDescent="0.2">
      <c r="A23" s="213" t="s">
        <v>101</v>
      </c>
      <c r="B23" s="214"/>
      <c r="C23" s="214"/>
      <c r="D23" s="214"/>
      <c r="E23" s="214"/>
      <c r="F23" s="24" t="s">
        <v>11</v>
      </c>
      <c r="G23" s="131">
        <v>44511629</v>
      </c>
      <c r="H23" s="115">
        <v>44584347</v>
      </c>
    </row>
    <row r="24" spans="1:9" ht="12.75" customHeight="1" x14ac:dyDescent="0.2">
      <c r="A24" s="213" t="s">
        <v>102</v>
      </c>
      <c r="B24" s="214"/>
      <c r="C24" s="214"/>
      <c r="D24" s="214"/>
      <c r="E24" s="214"/>
      <c r="F24" s="24" t="s">
        <v>13</v>
      </c>
      <c r="G24" s="115">
        <v>1932577</v>
      </c>
      <c r="H24" s="115">
        <v>2493688</v>
      </c>
      <c r="I24" s="13"/>
    </row>
    <row r="25" spans="1:9" ht="12.75" customHeight="1" x14ac:dyDescent="0.2">
      <c r="A25" s="213" t="s">
        <v>103</v>
      </c>
      <c r="B25" s="214"/>
      <c r="C25" s="214"/>
      <c r="D25" s="214"/>
      <c r="E25" s="214"/>
      <c r="F25" s="66" t="s">
        <v>104</v>
      </c>
      <c r="G25" s="115">
        <v>0</v>
      </c>
      <c r="H25" s="115"/>
    </row>
    <row r="26" spans="1:9" ht="12.75" customHeight="1" x14ac:dyDescent="0.2">
      <c r="A26" s="213" t="s">
        <v>8</v>
      </c>
      <c r="B26" s="214"/>
      <c r="C26" s="214"/>
      <c r="D26" s="214"/>
      <c r="E26" s="214"/>
      <c r="F26" s="66" t="s">
        <v>105</v>
      </c>
      <c r="G26" s="115">
        <v>1908924</v>
      </c>
      <c r="H26" s="115">
        <v>2080908</v>
      </c>
    </row>
    <row r="27" spans="1:9" ht="16.5" customHeight="1" x14ac:dyDescent="0.2">
      <c r="A27" s="213" t="s">
        <v>12</v>
      </c>
      <c r="B27" s="214"/>
      <c r="C27" s="214"/>
      <c r="D27" s="214"/>
      <c r="E27" s="214"/>
      <c r="F27" s="66" t="s">
        <v>106</v>
      </c>
      <c r="G27" s="115">
        <v>634917</v>
      </c>
      <c r="H27" s="115">
        <v>439636</v>
      </c>
      <c r="I27" s="13"/>
    </row>
    <row r="28" spans="1:9" ht="18.75" customHeight="1" x14ac:dyDescent="0.2">
      <c r="A28" s="218" t="s">
        <v>107</v>
      </c>
      <c r="B28" s="219"/>
      <c r="C28" s="219"/>
      <c r="D28" s="219"/>
      <c r="E28" s="219"/>
      <c r="F28" s="26" t="s">
        <v>14</v>
      </c>
      <c r="G28" s="116">
        <f>SUM(G18:G27)</f>
        <v>49152890</v>
      </c>
      <c r="H28" s="116">
        <f>SUM(H18:H27)</f>
        <v>49806494</v>
      </c>
    </row>
    <row r="29" spans="1:9" ht="12.75" customHeight="1" x14ac:dyDescent="0.2">
      <c r="A29" s="216" t="s">
        <v>108</v>
      </c>
      <c r="B29" s="221"/>
      <c r="C29" s="221"/>
      <c r="D29" s="221"/>
      <c r="E29" s="221"/>
      <c r="F29" s="26">
        <v>101</v>
      </c>
      <c r="G29" s="116">
        <v>661033</v>
      </c>
      <c r="H29" s="116">
        <v>1942002</v>
      </c>
    </row>
    <row r="30" spans="1:9" ht="12.75" customHeight="1" x14ac:dyDescent="0.2">
      <c r="A30" s="216" t="s">
        <v>15</v>
      </c>
      <c r="B30" s="217"/>
      <c r="C30" s="217"/>
      <c r="D30" s="217"/>
      <c r="E30" s="217"/>
      <c r="F30" s="23"/>
      <c r="G30" s="117"/>
      <c r="H30" s="117"/>
    </row>
    <row r="31" spans="1:9" ht="12.75" customHeight="1" x14ac:dyDescent="0.2">
      <c r="A31" s="209" t="s">
        <v>97</v>
      </c>
      <c r="B31" s="210"/>
      <c r="C31" s="210"/>
      <c r="D31" s="210"/>
      <c r="E31" s="210"/>
      <c r="F31" s="24">
        <v>110</v>
      </c>
      <c r="G31" s="115">
        <v>0</v>
      </c>
      <c r="H31" s="115"/>
    </row>
    <row r="32" spans="1:9" ht="12.75" customHeight="1" x14ac:dyDescent="0.2">
      <c r="A32" s="209" t="s">
        <v>98</v>
      </c>
      <c r="B32" s="210"/>
      <c r="C32" s="210"/>
      <c r="D32" s="210"/>
      <c r="E32" s="210"/>
      <c r="F32" s="24">
        <v>111</v>
      </c>
      <c r="G32" s="115">
        <v>0</v>
      </c>
      <c r="H32" s="115"/>
    </row>
    <row r="33" spans="1:11" ht="24.75" customHeight="1" x14ac:dyDescent="0.2">
      <c r="A33" s="211" t="s">
        <v>99</v>
      </c>
      <c r="B33" s="212"/>
      <c r="C33" s="212"/>
      <c r="D33" s="212"/>
      <c r="E33" s="212"/>
      <c r="F33" s="24">
        <v>112</v>
      </c>
      <c r="G33" s="115">
        <v>0</v>
      </c>
      <c r="H33" s="115"/>
    </row>
    <row r="34" spans="1:11" ht="12.75" customHeight="1" x14ac:dyDescent="0.2">
      <c r="A34" s="209" t="s">
        <v>100</v>
      </c>
      <c r="B34" s="210"/>
      <c r="C34" s="210"/>
      <c r="D34" s="210"/>
      <c r="E34" s="210"/>
      <c r="F34" s="24">
        <v>113</v>
      </c>
      <c r="G34" s="115">
        <v>0</v>
      </c>
      <c r="H34" s="115"/>
    </row>
    <row r="35" spans="1:11" ht="12.75" customHeight="1" x14ac:dyDescent="0.2">
      <c r="A35" s="209" t="s">
        <v>109</v>
      </c>
      <c r="B35" s="210"/>
      <c r="C35" s="210"/>
      <c r="D35" s="210"/>
      <c r="E35" s="210"/>
      <c r="F35" s="24">
        <v>114</v>
      </c>
      <c r="G35" s="115">
        <v>0</v>
      </c>
      <c r="H35" s="115"/>
    </row>
    <row r="36" spans="1:11" ht="12.75" customHeight="1" x14ac:dyDescent="0.2">
      <c r="A36" s="209" t="s">
        <v>110</v>
      </c>
      <c r="B36" s="210"/>
      <c r="C36" s="210"/>
      <c r="D36" s="210"/>
      <c r="E36" s="210"/>
      <c r="F36" s="24">
        <v>115</v>
      </c>
      <c r="G36" s="115">
        <v>46827</v>
      </c>
      <c r="H36" s="115"/>
    </row>
    <row r="37" spans="1:11" ht="12.75" customHeight="1" x14ac:dyDescent="0.2">
      <c r="A37" s="209" t="s">
        <v>18</v>
      </c>
      <c r="B37" s="210"/>
      <c r="C37" s="210"/>
      <c r="D37" s="210"/>
      <c r="E37" s="210"/>
      <c r="F37" s="24">
        <v>116</v>
      </c>
      <c r="G37" s="131"/>
      <c r="H37" s="131"/>
    </row>
    <row r="38" spans="1:11" x14ac:dyDescent="0.2">
      <c r="A38" s="209" t="s">
        <v>111</v>
      </c>
      <c r="B38" s="210"/>
      <c r="C38" s="210"/>
      <c r="D38" s="210"/>
      <c r="E38" s="210"/>
      <c r="F38" s="24">
        <v>117</v>
      </c>
      <c r="G38" s="131">
        <v>1281940</v>
      </c>
      <c r="H38" s="131">
        <v>1699419</v>
      </c>
    </row>
    <row r="39" spans="1:11" ht="12.75" customHeight="1" x14ac:dyDescent="0.2">
      <c r="A39" s="209" t="s">
        <v>21</v>
      </c>
      <c r="B39" s="210"/>
      <c r="C39" s="210"/>
      <c r="D39" s="210"/>
      <c r="E39" s="210"/>
      <c r="F39" s="24">
        <v>118</v>
      </c>
      <c r="G39" s="131">
        <v>13606618</v>
      </c>
      <c r="H39" s="131">
        <v>8234025</v>
      </c>
    </row>
    <row r="40" spans="1:11" s="1" customFormat="1" ht="12.75" customHeight="1" x14ac:dyDescent="0.2">
      <c r="A40" s="209" t="s">
        <v>23</v>
      </c>
      <c r="B40" s="210"/>
      <c r="C40" s="210"/>
      <c r="D40" s="210"/>
      <c r="E40" s="210"/>
      <c r="F40" s="24">
        <v>119</v>
      </c>
      <c r="G40" s="115">
        <v>0</v>
      </c>
      <c r="H40" s="115"/>
    </row>
    <row r="41" spans="1:11" s="1" customFormat="1" ht="12.75" customHeight="1" x14ac:dyDescent="0.2">
      <c r="A41" s="209" t="s">
        <v>25</v>
      </c>
      <c r="B41" s="210"/>
      <c r="C41" s="210"/>
      <c r="D41" s="210"/>
      <c r="E41" s="210"/>
      <c r="F41" s="24">
        <v>120</v>
      </c>
      <c r="G41" s="115">
        <v>0</v>
      </c>
      <c r="H41" s="115"/>
    </row>
    <row r="42" spans="1:11" s="1" customFormat="1" ht="12.75" customHeight="1" x14ac:dyDescent="0.2">
      <c r="A42" s="209" t="s">
        <v>27</v>
      </c>
      <c r="B42" s="210"/>
      <c r="C42" s="210"/>
      <c r="D42" s="210"/>
      <c r="E42" s="210"/>
      <c r="F42" s="24">
        <v>121</v>
      </c>
      <c r="G42" s="131">
        <v>1503070</v>
      </c>
      <c r="H42" s="131">
        <v>1507599</v>
      </c>
    </row>
    <row r="43" spans="1:11" s="1" customFormat="1" ht="12.75" customHeight="1" x14ac:dyDescent="0.2">
      <c r="A43" s="209" t="s">
        <v>29</v>
      </c>
      <c r="B43" s="210"/>
      <c r="C43" s="210"/>
      <c r="D43" s="210"/>
      <c r="E43" s="210"/>
      <c r="F43" s="24">
        <v>122</v>
      </c>
      <c r="G43" s="131">
        <v>843276</v>
      </c>
      <c r="H43" s="131">
        <v>843276</v>
      </c>
    </row>
    <row r="44" spans="1:11" s="1" customFormat="1" ht="12.75" customHeight="1" x14ac:dyDescent="0.2">
      <c r="A44" s="209" t="s">
        <v>30</v>
      </c>
      <c r="B44" s="210"/>
      <c r="C44" s="210"/>
      <c r="D44" s="210"/>
      <c r="E44" s="210"/>
      <c r="F44" s="24">
        <v>123</v>
      </c>
      <c r="G44" s="115">
        <v>1097446</v>
      </c>
      <c r="H44" s="115">
        <v>875397</v>
      </c>
    </row>
    <row r="45" spans="1:11" s="1" customFormat="1" ht="12.75" customHeight="1" x14ac:dyDescent="0.2">
      <c r="A45" s="218" t="s">
        <v>112</v>
      </c>
      <c r="B45" s="219"/>
      <c r="C45" s="219"/>
      <c r="D45" s="219"/>
      <c r="E45" s="219"/>
      <c r="F45" s="26" t="s">
        <v>31</v>
      </c>
      <c r="G45" s="116">
        <f>SUM(G31:G44)</f>
        <v>18379177</v>
      </c>
      <c r="H45" s="116">
        <f>SUM(H31:H44)</f>
        <v>13159716</v>
      </c>
    </row>
    <row r="46" spans="1:11" s="1" customFormat="1" ht="24.75" customHeight="1" thickBot="1" x14ac:dyDescent="0.25">
      <c r="A46" s="232" t="s">
        <v>32</v>
      </c>
      <c r="B46" s="233"/>
      <c r="C46" s="233"/>
      <c r="D46" s="233"/>
      <c r="E46" s="233"/>
      <c r="F46" s="28"/>
      <c r="G46" s="118">
        <f>G28+G29+G45</f>
        <v>68193100</v>
      </c>
      <c r="H46" s="118">
        <v>64908212</v>
      </c>
    </row>
    <row r="47" spans="1:11" s="1" customFormat="1" ht="27" customHeight="1" thickBot="1" x14ac:dyDescent="0.25">
      <c r="A47" s="234" t="s">
        <v>92</v>
      </c>
      <c r="B47" s="235"/>
      <c r="C47" s="235"/>
      <c r="D47" s="235"/>
      <c r="E47" s="235"/>
      <c r="F47" s="73" t="s">
        <v>93</v>
      </c>
      <c r="G47" s="70" t="s">
        <v>268</v>
      </c>
      <c r="H47" s="70" t="s">
        <v>266</v>
      </c>
      <c r="J47" s="179"/>
      <c r="K47" s="179"/>
    </row>
    <row r="48" spans="1:11" s="1" customFormat="1" ht="12.75" customHeight="1" x14ac:dyDescent="0.2">
      <c r="A48" s="228" t="s">
        <v>33</v>
      </c>
      <c r="B48" s="229"/>
      <c r="C48" s="229"/>
      <c r="D48" s="229"/>
      <c r="E48" s="229"/>
      <c r="G48" s="119"/>
      <c r="H48" s="119"/>
    </row>
    <row r="49" spans="1:11" s="1" customFormat="1" ht="12.75" customHeight="1" x14ac:dyDescent="0.2">
      <c r="A49" s="209" t="s">
        <v>113</v>
      </c>
      <c r="B49" s="210"/>
      <c r="C49" s="210"/>
      <c r="D49" s="210"/>
      <c r="E49" s="210"/>
      <c r="F49" s="24">
        <v>210</v>
      </c>
      <c r="G49" s="115">
        <f>3144534-25000</f>
        <v>3119534</v>
      </c>
      <c r="H49" s="115">
        <v>3473051</v>
      </c>
    </row>
    <row r="50" spans="1:11" s="1" customFormat="1" ht="12.75" customHeight="1" x14ac:dyDescent="0.2">
      <c r="A50" s="209" t="s">
        <v>98</v>
      </c>
      <c r="B50" s="210"/>
      <c r="C50" s="210"/>
      <c r="D50" s="210"/>
      <c r="E50" s="210"/>
      <c r="F50" s="24">
        <v>211</v>
      </c>
      <c r="G50" s="115">
        <v>0</v>
      </c>
      <c r="H50" s="115"/>
      <c r="J50" s="180"/>
      <c r="K50" s="180"/>
    </row>
    <row r="51" spans="1:11" s="1" customFormat="1" ht="12.75" customHeight="1" x14ac:dyDescent="0.2">
      <c r="A51" s="213" t="s">
        <v>114</v>
      </c>
      <c r="B51" s="236"/>
      <c r="C51" s="236"/>
      <c r="D51" s="236"/>
      <c r="E51" s="236"/>
      <c r="F51" s="24">
        <v>212</v>
      </c>
      <c r="G51" s="115">
        <f>2150974+25000+392650</f>
        <v>2568624</v>
      </c>
      <c r="H51" s="115">
        <v>1592448</v>
      </c>
    </row>
    <row r="52" spans="1:11" s="1" customFormat="1" ht="12.75" customHeight="1" x14ac:dyDescent="0.2">
      <c r="A52" s="209" t="s">
        <v>115</v>
      </c>
      <c r="B52" s="210"/>
      <c r="C52" s="210"/>
      <c r="D52" s="210"/>
      <c r="E52" s="210"/>
      <c r="F52" s="24">
        <v>213</v>
      </c>
      <c r="G52" s="131">
        <f>4490626-70297</f>
        <v>4420329</v>
      </c>
      <c r="H52" s="131">
        <f>4872403-288262</f>
        <v>4584141</v>
      </c>
      <c r="J52" s="180"/>
      <c r="K52" s="180"/>
    </row>
    <row r="53" spans="1:11" s="1" customFormat="1" x14ac:dyDescent="0.2">
      <c r="A53" s="209" t="s">
        <v>116</v>
      </c>
      <c r="B53" s="210"/>
      <c r="C53" s="210"/>
      <c r="D53" s="210"/>
      <c r="E53" s="210"/>
      <c r="F53" s="24">
        <v>214</v>
      </c>
      <c r="G53" s="115">
        <f>836652-1547</f>
        <v>835105</v>
      </c>
      <c r="H53" s="115">
        <v>497635</v>
      </c>
      <c r="J53" s="180"/>
    </row>
    <row r="54" spans="1:11" s="1" customFormat="1" x14ac:dyDescent="0.2">
      <c r="A54" s="209" t="s">
        <v>117</v>
      </c>
      <c r="B54" s="210"/>
      <c r="C54" s="210"/>
      <c r="D54" s="210"/>
      <c r="E54" s="210"/>
      <c r="F54" s="24">
        <v>215</v>
      </c>
      <c r="G54" s="115">
        <v>0</v>
      </c>
      <c r="H54" s="115"/>
    </row>
    <row r="55" spans="1:11" s="1" customFormat="1" x14ac:dyDescent="0.2">
      <c r="A55" s="209" t="s">
        <v>118</v>
      </c>
      <c r="B55" s="210"/>
      <c r="C55" s="210"/>
      <c r="D55" s="210"/>
      <c r="E55" s="210"/>
      <c r="F55" s="24">
        <v>216</v>
      </c>
      <c r="G55" s="115">
        <f>252230+70297</f>
        <v>322527</v>
      </c>
      <c r="H55" s="115">
        <v>348137</v>
      </c>
    </row>
    <row r="56" spans="1:11" s="1" customFormat="1" x14ac:dyDescent="0.2">
      <c r="A56" s="209" t="s">
        <v>35</v>
      </c>
      <c r="B56" s="210"/>
      <c r="C56" s="210"/>
      <c r="D56" s="210"/>
      <c r="E56" s="210"/>
      <c r="F56" s="24">
        <v>217</v>
      </c>
      <c r="G56" s="115">
        <v>558503</v>
      </c>
      <c r="H56" s="115">
        <f>353897+288262</f>
        <v>642159</v>
      </c>
    </row>
    <row r="57" spans="1:11" s="1" customFormat="1" ht="12.75" customHeight="1" x14ac:dyDescent="0.2">
      <c r="A57" s="237" t="s">
        <v>119</v>
      </c>
      <c r="B57" s="238"/>
      <c r="C57" s="238"/>
      <c r="D57" s="238"/>
      <c r="E57" s="238"/>
      <c r="F57" s="26" t="s">
        <v>36</v>
      </c>
      <c r="G57" s="116">
        <f>SUM(G49:G56)</f>
        <v>11824622</v>
      </c>
      <c r="H57" s="116">
        <f>SUM(H49:H56)</f>
        <v>11137571</v>
      </c>
    </row>
    <row r="58" spans="1:11" s="1" customFormat="1" ht="12.75" customHeight="1" x14ac:dyDescent="0.2">
      <c r="A58" s="239" t="s">
        <v>120</v>
      </c>
      <c r="B58" s="240"/>
      <c r="C58" s="240"/>
      <c r="D58" s="240"/>
      <c r="E58" s="240"/>
      <c r="F58" s="76">
        <v>301</v>
      </c>
      <c r="G58" s="116">
        <v>0</v>
      </c>
      <c r="H58" s="116">
        <v>1252010</v>
      </c>
    </row>
    <row r="59" spans="1:11" ht="12.75" customHeight="1" x14ac:dyDescent="0.2">
      <c r="A59" s="216" t="s">
        <v>37</v>
      </c>
      <c r="B59" s="221"/>
      <c r="C59" s="221"/>
      <c r="D59" s="221"/>
      <c r="E59" s="221"/>
      <c r="F59" s="25"/>
      <c r="G59" s="115"/>
      <c r="H59" s="115"/>
    </row>
    <row r="60" spans="1:11" ht="12.75" customHeight="1" x14ac:dyDescent="0.2">
      <c r="A60" s="209" t="s">
        <v>113</v>
      </c>
      <c r="B60" s="210"/>
      <c r="C60" s="210"/>
      <c r="D60" s="210"/>
      <c r="E60" s="210"/>
      <c r="F60" s="24">
        <v>310</v>
      </c>
      <c r="G60" s="131">
        <v>27096253</v>
      </c>
      <c r="H60" s="131">
        <v>27143897</v>
      </c>
      <c r="J60" s="180"/>
    </row>
    <row r="61" spans="1:11" ht="12.75" customHeight="1" x14ac:dyDescent="0.2">
      <c r="A61" s="209" t="s">
        <v>98</v>
      </c>
      <c r="B61" s="210"/>
      <c r="C61" s="210"/>
      <c r="D61" s="210"/>
      <c r="E61" s="210"/>
      <c r="F61" s="24">
        <v>311</v>
      </c>
      <c r="G61" s="115">
        <v>0</v>
      </c>
      <c r="H61" s="115"/>
    </row>
    <row r="62" spans="1:11" ht="12.75" customHeight="1" x14ac:dyDescent="0.2">
      <c r="A62" s="209" t="s">
        <v>121</v>
      </c>
      <c r="B62" s="210"/>
      <c r="C62" s="210"/>
      <c r="D62" s="210"/>
      <c r="E62" s="210"/>
      <c r="F62" s="24">
        <v>312</v>
      </c>
      <c r="G62" s="115">
        <v>12912233</v>
      </c>
      <c r="H62" s="115">
        <v>12895994</v>
      </c>
    </row>
    <row r="63" spans="1:11" ht="12.75" customHeight="1" x14ac:dyDescent="0.2">
      <c r="A63" s="209" t="s">
        <v>122</v>
      </c>
      <c r="B63" s="210"/>
      <c r="C63" s="210"/>
      <c r="D63" s="210"/>
      <c r="E63" s="210"/>
      <c r="F63" s="24">
        <v>313</v>
      </c>
      <c r="G63" s="115">
        <v>0</v>
      </c>
      <c r="H63" s="115">
        <v>69509</v>
      </c>
    </row>
    <row r="64" spans="1:11" ht="12.75" customHeight="1" x14ac:dyDescent="0.2">
      <c r="A64" s="209" t="s">
        <v>123</v>
      </c>
      <c r="B64" s="210"/>
      <c r="C64" s="210"/>
      <c r="D64" s="210"/>
      <c r="E64" s="210"/>
      <c r="F64" s="24">
        <v>314</v>
      </c>
      <c r="G64" s="115">
        <v>2298505</v>
      </c>
      <c r="H64" s="115">
        <v>2229788</v>
      </c>
    </row>
    <row r="65" spans="1:247" ht="12.75" customHeight="1" x14ac:dyDescent="0.2">
      <c r="A65" s="209" t="s">
        <v>41</v>
      </c>
      <c r="B65" s="210"/>
      <c r="C65" s="210"/>
      <c r="D65" s="210"/>
      <c r="E65" s="210"/>
      <c r="F65" s="24">
        <v>315</v>
      </c>
      <c r="G65" s="115">
        <v>411970</v>
      </c>
      <c r="H65" s="115">
        <v>411973</v>
      </c>
    </row>
    <row r="66" spans="1:247" ht="12.75" customHeight="1" x14ac:dyDescent="0.2">
      <c r="A66" s="209" t="s">
        <v>43</v>
      </c>
      <c r="B66" s="210"/>
      <c r="C66" s="210"/>
      <c r="D66" s="210"/>
      <c r="E66" s="210"/>
      <c r="F66" s="24">
        <v>316</v>
      </c>
      <c r="G66" s="115">
        <v>5831502</v>
      </c>
      <c r="H66" s="115">
        <v>5831455</v>
      </c>
    </row>
    <row r="67" spans="1:247" ht="12.75" customHeight="1" x14ac:dyDescent="0.2">
      <c r="A67" s="237" t="s">
        <v>124</v>
      </c>
      <c r="B67" s="238"/>
      <c r="C67" s="238"/>
      <c r="D67" s="238"/>
      <c r="E67" s="238"/>
      <c r="F67" s="26" t="s">
        <v>45</v>
      </c>
      <c r="G67" s="116">
        <f>SUM(G60:G66)</f>
        <v>48550463</v>
      </c>
      <c r="H67" s="116">
        <f>SUM(H60:H66)</f>
        <v>48582616</v>
      </c>
    </row>
    <row r="68" spans="1:247" ht="12.75" customHeight="1" x14ac:dyDescent="0.2">
      <c r="A68" s="239" t="s">
        <v>46</v>
      </c>
      <c r="B68" s="240"/>
      <c r="C68" s="240"/>
      <c r="D68" s="240"/>
      <c r="E68" s="240"/>
      <c r="F68" s="23"/>
      <c r="G68" s="115"/>
      <c r="H68" s="115"/>
      <c r="O68" s="139"/>
    </row>
    <row r="69" spans="1:247" x14ac:dyDescent="0.2">
      <c r="A69" s="209" t="s">
        <v>127</v>
      </c>
      <c r="B69" s="210"/>
      <c r="C69" s="210"/>
      <c r="D69" s="210"/>
      <c r="E69" s="210"/>
      <c r="F69" s="24">
        <v>410</v>
      </c>
      <c r="G69" s="131">
        <v>31585624</v>
      </c>
      <c r="H69" s="187">
        <v>31585624</v>
      </c>
      <c r="O69" s="139"/>
    </row>
    <row r="70" spans="1:247" x14ac:dyDescent="0.2">
      <c r="A70" s="209" t="s">
        <v>251</v>
      </c>
      <c r="B70" s="210"/>
      <c r="C70" s="210"/>
      <c r="D70" s="210"/>
      <c r="E70" s="210"/>
      <c r="F70" s="66" t="s">
        <v>125</v>
      </c>
      <c r="G70" s="131">
        <v>-3718096</v>
      </c>
      <c r="H70" s="187">
        <v>-3718096</v>
      </c>
    </row>
    <row r="71" spans="1:247" x14ac:dyDescent="0.2">
      <c r="A71" s="209" t="s">
        <v>49</v>
      </c>
      <c r="B71" s="210"/>
      <c r="C71" s="210"/>
      <c r="D71" s="210"/>
      <c r="E71" s="210"/>
      <c r="F71" s="24">
        <v>412</v>
      </c>
      <c r="G71" s="131">
        <v>-618111</v>
      </c>
      <c r="H71" s="187">
        <v>-618111</v>
      </c>
      <c r="J71" s="185"/>
    </row>
    <row r="72" spans="1:247" x14ac:dyDescent="0.2">
      <c r="A72" s="209" t="s">
        <v>50</v>
      </c>
      <c r="B72" s="210"/>
      <c r="C72" s="210"/>
      <c r="D72" s="210"/>
      <c r="E72" s="210"/>
      <c r="F72" s="66" t="s">
        <v>126</v>
      </c>
      <c r="G72" s="131">
        <v>-12680272</v>
      </c>
      <c r="H72" s="187">
        <v>-12880413</v>
      </c>
      <c r="I72" s="13"/>
      <c r="J72" s="180"/>
    </row>
    <row r="73" spans="1:247" x14ac:dyDescent="0.2">
      <c r="A73" s="209" t="s">
        <v>128</v>
      </c>
      <c r="B73" s="210"/>
      <c r="C73" s="210"/>
      <c r="D73" s="210"/>
      <c r="E73" s="210"/>
      <c r="F73" s="24">
        <v>414</v>
      </c>
      <c r="G73" s="131">
        <f>-5320213-392650</f>
        <v>-5712863</v>
      </c>
      <c r="H73" s="187">
        <v>-9396269</v>
      </c>
      <c r="I73" s="13"/>
    </row>
    <row r="74" spans="1:247" ht="27.75" customHeight="1" x14ac:dyDescent="0.2">
      <c r="A74" s="243" t="s">
        <v>129</v>
      </c>
      <c r="B74" s="244"/>
      <c r="C74" s="244"/>
      <c r="D74" s="244"/>
      <c r="E74" s="244"/>
      <c r="F74" s="26">
        <v>420</v>
      </c>
      <c r="G74" s="120">
        <f>SUM(G69:G73)</f>
        <v>8856282</v>
      </c>
      <c r="H74" s="188">
        <f>SUM(H69:H73)</f>
        <v>4972735</v>
      </c>
    </row>
    <row r="75" spans="1:247" x14ac:dyDescent="0.2">
      <c r="A75" s="239" t="s">
        <v>130</v>
      </c>
      <c r="B75" s="240"/>
      <c r="C75" s="240"/>
      <c r="D75" s="240"/>
      <c r="E75" s="240"/>
      <c r="F75" s="26">
        <v>421</v>
      </c>
      <c r="G75" s="120">
        <v>-1038267</v>
      </c>
      <c r="H75" s="188">
        <v>-1036720</v>
      </c>
      <c r="I75" s="13"/>
    </row>
    <row r="76" spans="1:247" x14ac:dyDescent="0.2">
      <c r="A76" s="239" t="s">
        <v>131</v>
      </c>
      <c r="B76" s="240"/>
      <c r="C76" s="240"/>
      <c r="D76" s="240"/>
      <c r="E76" s="240"/>
      <c r="F76" s="26">
        <v>500</v>
      </c>
      <c r="G76" s="120">
        <f>SUM(G74:G75)</f>
        <v>7818015</v>
      </c>
      <c r="H76" s="188">
        <f>SUM(H74:H75)</f>
        <v>3936015</v>
      </c>
    </row>
    <row r="77" spans="1:247" x14ac:dyDescent="0.2">
      <c r="A77" s="248" t="s">
        <v>240</v>
      </c>
      <c r="B77" s="249"/>
      <c r="C77" s="249"/>
      <c r="D77" s="249"/>
      <c r="E77" s="249"/>
      <c r="F77" s="26" t="s">
        <v>52</v>
      </c>
      <c r="G77" s="125">
        <v>-1.74</v>
      </c>
      <c r="H77" s="189">
        <v>-4.88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</row>
    <row r="78" spans="1:247" x14ac:dyDescent="0.2">
      <c r="A78" s="248" t="s">
        <v>241</v>
      </c>
      <c r="B78" s="249"/>
      <c r="C78" s="249"/>
      <c r="D78" s="249"/>
      <c r="E78" s="249"/>
      <c r="F78" s="26"/>
      <c r="G78" s="125">
        <v>31.53</v>
      </c>
      <c r="H78" s="189">
        <v>31.03</v>
      </c>
      <c r="I78" s="84"/>
      <c r="J78" s="180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</row>
    <row r="79" spans="1:247" ht="15.75" customHeight="1" thickBot="1" x14ac:dyDescent="0.25">
      <c r="A79" s="245" t="s">
        <v>132</v>
      </c>
      <c r="B79" s="246"/>
      <c r="C79" s="246"/>
      <c r="D79" s="246"/>
      <c r="E79" s="246"/>
      <c r="F79" s="32"/>
      <c r="G79" s="130">
        <f>G76+G67+G57</f>
        <v>68193100</v>
      </c>
      <c r="H79" s="190">
        <f>H57+H58+H67+H76</f>
        <v>64908212</v>
      </c>
    </row>
    <row r="80" spans="1:247" s="111" customFormat="1" ht="15.75" customHeight="1" x14ac:dyDescent="0.2">
      <c r="A80" s="109"/>
      <c r="B80" s="109"/>
      <c r="C80" s="109"/>
      <c r="D80" s="109"/>
      <c r="E80" s="109"/>
      <c r="F80" s="49"/>
      <c r="G80" s="110"/>
      <c r="H80" s="110"/>
      <c r="I80" s="48"/>
      <c r="J80" s="186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</row>
    <row r="81" spans="1:247" s="111" customFormat="1" ht="15.75" customHeight="1" x14ac:dyDescent="0.2">
      <c r="A81" s="109"/>
      <c r="B81" s="109"/>
      <c r="C81" s="109"/>
      <c r="D81" s="109"/>
      <c r="E81" s="109"/>
      <c r="F81" s="49"/>
      <c r="G81" s="110"/>
      <c r="H81" s="110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</row>
    <row r="82" spans="1:247" s="111" customFormat="1" ht="15.75" customHeight="1" x14ac:dyDescent="0.2">
      <c r="A82" s="109"/>
      <c r="B82" s="109"/>
      <c r="C82" s="109"/>
      <c r="D82" s="109"/>
      <c r="E82" s="109"/>
      <c r="F82" s="49"/>
      <c r="G82" s="110"/>
      <c r="H82" s="110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</row>
    <row r="83" spans="1:247" ht="12.75" customHeight="1" x14ac:dyDescent="0.2">
      <c r="A83" s="1" t="s">
        <v>52</v>
      </c>
      <c r="G83" s="12"/>
      <c r="H83" s="12"/>
    </row>
    <row r="84" spans="1:247" ht="12.75" customHeight="1" x14ac:dyDescent="0.2">
      <c r="B84" s="247" t="s">
        <v>53</v>
      </c>
      <c r="C84" s="247"/>
      <c r="D84" s="242" t="s">
        <v>276</v>
      </c>
      <c r="E84" s="242"/>
      <c r="F84" s="242"/>
      <c r="G84" s="14"/>
    </row>
    <row r="85" spans="1:247" ht="12.75" customHeight="1" x14ac:dyDescent="0.2">
      <c r="C85" s="241"/>
      <c r="D85" s="241"/>
      <c r="E85" s="241"/>
      <c r="G85" s="27"/>
    </row>
    <row r="86" spans="1:247" ht="12.75" customHeight="1" x14ac:dyDescent="0.2">
      <c r="A86" s="177"/>
      <c r="B86" s="177"/>
      <c r="C86" s="178"/>
      <c r="D86" s="178"/>
      <c r="E86" s="178"/>
      <c r="F86" s="177"/>
      <c r="G86" s="2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7"/>
      <c r="CB86" s="177"/>
      <c r="CC86" s="177"/>
      <c r="CD86" s="177"/>
      <c r="CE86" s="177"/>
      <c r="CF86" s="177"/>
      <c r="CG86" s="177"/>
      <c r="CH86" s="177"/>
      <c r="CI86" s="177"/>
      <c r="CJ86" s="177"/>
      <c r="CK86" s="177"/>
      <c r="CL86" s="177"/>
      <c r="CM86" s="177"/>
      <c r="CN86" s="177"/>
      <c r="CO86" s="177"/>
      <c r="CP86" s="177"/>
      <c r="CQ86" s="177"/>
      <c r="CR86" s="177"/>
      <c r="CS86" s="177"/>
      <c r="CT86" s="177"/>
      <c r="CU86" s="177"/>
      <c r="CV86" s="177"/>
      <c r="CW86" s="177"/>
      <c r="CX86" s="177"/>
      <c r="CY86" s="177"/>
      <c r="CZ86" s="177"/>
      <c r="DA86" s="177"/>
      <c r="DB86" s="177"/>
      <c r="DC86" s="177"/>
      <c r="DD86" s="177"/>
      <c r="DE86" s="177"/>
      <c r="DF86" s="177"/>
      <c r="DG86" s="177"/>
      <c r="DH86" s="177"/>
      <c r="DI86" s="177"/>
      <c r="DJ86" s="177"/>
      <c r="DK86" s="177"/>
      <c r="DL86" s="177"/>
      <c r="DM86" s="177"/>
      <c r="DN86" s="177"/>
      <c r="DO86" s="177"/>
      <c r="DP86" s="177"/>
      <c r="DQ86" s="177"/>
      <c r="DR86" s="177"/>
      <c r="DS86" s="177"/>
      <c r="DT86" s="177"/>
      <c r="DU86" s="177"/>
      <c r="DV86" s="177"/>
      <c r="DW86" s="177"/>
      <c r="DX86" s="177"/>
      <c r="DY86" s="177"/>
      <c r="DZ86" s="177"/>
      <c r="EA86" s="177"/>
      <c r="EB86" s="177"/>
      <c r="EC86" s="177"/>
      <c r="ED86" s="177"/>
      <c r="EE86" s="177"/>
      <c r="EF86" s="177"/>
      <c r="EG86" s="177"/>
      <c r="EH86" s="177"/>
      <c r="EI86" s="177"/>
      <c r="EJ86" s="177"/>
      <c r="EK86" s="177"/>
      <c r="EL86" s="177"/>
      <c r="EM86" s="177"/>
      <c r="EN86" s="177"/>
      <c r="EO86" s="177"/>
      <c r="EP86" s="177"/>
      <c r="EQ86" s="177"/>
      <c r="ER86" s="177"/>
      <c r="ES86" s="177"/>
      <c r="ET86" s="177"/>
      <c r="EU86" s="177"/>
      <c r="EV86" s="177"/>
      <c r="EW86" s="177"/>
      <c r="EX86" s="177"/>
      <c r="EY86" s="177"/>
      <c r="EZ86" s="177"/>
      <c r="FA86" s="177"/>
      <c r="FB86" s="177"/>
      <c r="FC86" s="177"/>
      <c r="FD86" s="177"/>
      <c r="FE86" s="177"/>
      <c r="FF86" s="177"/>
      <c r="FG86" s="177"/>
      <c r="FH86" s="177"/>
      <c r="FI86" s="177"/>
      <c r="FJ86" s="177"/>
      <c r="FK86" s="177"/>
      <c r="FL86" s="177"/>
      <c r="FM86" s="177"/>
      <c r="FN86" s="177"/>
      <c r="FO86" s="177"/>
      <c r="FP86" s="177"/>
      <c r="FQ86" s="177"/>
      <c r="FR86" s="177"/>
      <c r="FS86" s="177"/>
      <c r="FT86" s="177"/>
      <c r="FU86" s="177"/>
      <c r="FV86" s="177"/>
      <c r="FW86" s="177"/>
      <c r="FX86" s="177"/>
      <c r="FY86" s="177"/>
      <c r="FZ86" s="177"/>
      <c r="GA86" s="177"/>
      <c r="GB86" s="177"/>
      <c r="GC86" s="177"/>
      <c r="GD86" s="177"/>
      <c r="GE86" s="177"/>
      <c r="GF86" s="177"/>
      <c r="GG86" s="177"/>
      <c r="GH86" s="177"/>
      <c r="GI86" s="177"/>
      <c r="GJ86" s="177"/>
      <c r="GK86" s="177"/>
      <c r="GL86" s="177"/>
      <c r="GM86" s="177"/>
      <c r="GN86" s="177"/>
      <c r="GO86" s="177"/>
      <c r="GP86" s="177"/>
      <c r="GQ86" s="177"/>
      <c r="GR86" s="177"/>
      <c r="GS86" s="177"/>
      <c r="GT86" s="177"/>
      <c r="GU86" s="177"/>
      <c r="GV86" s="177"/>
      <c r="GW86" s="177"/>
      <c r="GX86" s="177"/>
      <c r="GY86" s="177"/>
      <c r="GZ86" s="177"/>
      <c r="HA86" s="177"/>
      <c r="HB86" s="177"/>
      <c r="HC86" s="177"/>
      <c r="HD86" s="177"/>
      <c r="HE86" s="177"/>
      <c r="HF86" s="177"/>
      <c r="HG86" s="177"/>
      <c r="HH86" s="177"/>
      <c r="HI86" s="177"/>
      <c r="HJ86" s="177"/>
      <c r="HK86" s="177"/>
      <c r="HL86" s="177"/>
      <c r="HM86" s="177"/>
      <c r="HN86" s="177"/>
      <c r="HO86" s="177"/>
      <c r="HP86" s="177"/>
      <c r="HQ86" s="177"/>
      <c r="HR86" s="177"/>
      <c r="HS86" s="177"/>
      <c r="HT86" s="177"/>
      <c r="HU86" s="177"/>
      <c r="HV86" s="177"/>
      <c r="HW86" s="177"/>
      <c r="HX86" s="177"/>
      <c r="HY86" s="177"/>
      <c r="HZ86" s="177"/>
      <c r="IA86" s="177"/>
      <c r="IB86" s="177"/>
      <c r="IC86" s="177"/>
      <c r="ID86" s="177"/>
      <c r="IE86" s="177"/>
      <c r="IF86" s="177"/>
      <c r="IG86" s="177"/>
      <c r="IH86" s="177"/>
      <c r="II86" s="177"/>
      <c r="IJ86" s="177"/>
      <c r="IK86" s="177"/>
      <c r="IL86" s="177"/>
      <c r="IM86" s="177"/>
    </row>
    <row r="87" spans="1:247" ht="12.75" customHeight="1" x14ac:dyDescent="0.2">
      <c r="A87" s="177"/>
      <c r="B87" s="177"/>
      <c r="C87" s="178"/>
      <c r="D87" s="178"/>
      <c r="E87" s="178"/>
      <c r="F87" s="177"/>
      <c r="G87" s="2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7"/>
      <c r="CB87" s="177"/>
      <c r="CC87" s="177"/>
      <c r="CD87" s="177"/>
      <c r="CE87" s="177"/>
      <c r="CF87" s="177"/>
      <c r="CG87" s="177"/>
      <c r="CH87" s="177"/>
      <c r="CI87" s="177"/>
      <c r="CJ87" s="177"/>
      <c r="CK87" s="177"/>
      <c r="CL87" s="177"/>
      <c r="CM87" s="177"/>
      <c r="CN87" s="177"/>
      <c r="CO87" s="177"/>
      <c r="CP87" s="177"/>
      <c r="CQ87" s="177"/>
      <c r="CR87" s="177"/>
      <c r="CS87" s="177"/>
      <c r="CT87" s="177"/>
      <c r="CU87" s="177"/>
      <c r="CV87" s="177"/>
      <c r="CW87" s="177"/>
      <c r="CX87" s="177"/>
      <c r="CY87" s="177"/>
      <c r="CZ87" s="177"/>
      <c r="DA87" s="177"/>
      <c r="DB87" s="177"/>
      <c r="DC87" s="177"/>
      <c r="DD87" s="177"/>
      <c r="DE87" s="177"/>
      <c r="DF87" s="177"/>
      <c r="DG87" s="177"/>
      <c r="DH87" s="177"/>
      <c r="DI87" s="177"/>
      <c r="DJ87" s="177"/>
      <c r="DK87" s="177"/>
      <c r="DL87" s="177"/>
      <c r="DM87" s="177"/>
      <c r="DN87" s="177"/>
      <c r="DO87" s="177"/>
      <c r="DP87" s="177"/>
      <c r="DQ87" s="177"/>
      <c r="DR87" s="177"/>
      <c r="DS87" s="177"/>
      <c r="DT87" s="177"/>
      <c r="DU87" s="177"/>
      <c r="DV87" s="177"/>
      <c r="DW87" s="177"/>
      <c r="DX87" s="177"/>
      <c r="DY87" s="177"/>
      <c r="DZ87" s="177"/>
      <c r="EA87" s="177"/>
      <c r="EB87" s="177"/>
      <c r="EC87" s="177"/>
      <c r="ED87" s="177"/>
      <c r="EE87" s="177"/>
      <c r="EF87" s="177"/>
      <c r="EG87" s="177"/>
      <c r="EH87" s="177"/>
      <c r="EI87" s="177"/>
      <c r="EJ87" s="177"/>
      <c r="EK87" s="177"/>
      <c r="EL87" s="177"/>
      <c r="EM87" s="177"/>
      <c r="EN87" s="177"/>
      <c r="EO87" s="177"/>
      <c r="EP87" s="177"/>
      <c r="EQ87" s="177"/>
      <c r="ER87" s="177"/>
      <c r="ES87" s="177"/>
      <c r="ET87" s="177"/>
      <c r="EU87" s="177"/>
      <c r="EV87" s="177"/>
      <c r="EW87" s="177"/>
      <c r="EX87" s="177"/>
      <c r="EY87" s="177"/>
      <c r="EZ87" s="177"/>
      <c r="FA87" s="177"/>
      <c r="FB87" s="177"/>
      <c r="FC87" s="177"/>
      <c r="FD87" s="177"/>
      <c r="FE87" s="177"/>
      <c r="FF87" s="177"/>
      <c r="FG87" s="177"/>
      <c r="FH87" s="177"/>
      <c r="FI87" s="177"/>
      <c r="FJ87" s="177"/>
      <c r="FK87" s="177"/>
      <c r="FL87" s="177"/>
      <c r="FM87" s="177"/>
      <c r="FN87" s="177"/>
      <c r="FO87" s="177"/>
      <c r="FP87" s="177"/>
      <c r="FQ87" s="177"/>
      <c r="FR87" s="177"/>
      <c r="FS87" s="177"/>
      <c r="FT87" s="177"/>
      <c r="FU87" s="177"/>
      <c r="FV87" s="177"/>
      <c r="FW87" s="177"/>
      <c r="FX87" s="177"/>
      <c r="FY87" s="177"/>
      <c r="FZ87" s="177"/>
      <c r="GA87" s="177"/>
      <c r="GB87" s="177"/>
      <c r="GC87" s="177"/>
      <c r="GD87" s="177"/>
      <c r="GE87" s="177"/>
      <c r="GF87" s="177"/>
      <c r="GG87" s="177"/>
      <c r="GH87" s="177"/>
      <c r="GI87" s="177"/>
      <c r="GJ87" s="177"/>
      <c r="GK87" s="177"/>
      <c r="GL87" s="177"/>
      <c r="GM87" s="177"/>
      <c r="GN87" s="177"/>
      <c r="GO87" s="177"/>
      <c r="GP87" s="177"/>
      <c r="GQ87" s="177"/>
      <c r="GR87" s="177"/>
      <c r="GS87" s="177"/>
      <c r="GT87" s="177"/>
      <c r="GU87" s="177"/>
      <c r="GV87" s="177"/>
      <c r="GW87" s="177"/>
      <c r="GX87" s="177"/>
      <c r="GY87" s="177"/>
      <c r="GZ87" s="177"/>
      <c r="HA87" s="177"/>
      <c r="HB87" s="177"/>
      <c r="HC87" s="177"/>
      <c r="HD87" s="177"/>
      <c r="HE87" s="177"/>
      <c r="HF87" s="177"/>
      <c r="HG87" s="177"/>
      <c r="HH87" s="177"/>
      <c r="HI87" s="177"/>
      <c r="HJ87" s="177"/>
      <c r="HK87" s="177"/>
      <c r="HL87" s="177"/>
      <c r="HM87" s="177"/>
      <c r="HN87" s="177"/>
      <c r="HO87" s="177"/>
      <c r="HP87" s="177"/>
      <c r="HQ87" s="177"/>
      <c r="HR87" s="177"/>
      <c r="HS87" s="177"/>
      <c r="HT87" s="177"/>
      <c r="HU87" s="177"/>
      <c r="HV87" s="177"/>
      <c r="HW87" s="177"/>
      <c r="HX87" s="177"/>
      <c r="HY87" s="177"/>
      <c r="HZ87" s="177"/>
      <c r="IA87" s="177"/>
      <c r="IB87" s="177"/>
      <c r="IC87" s="177"/>
      <c r="ID87" s="177"/>
      <c r="IE87" s="177"/>
      <c r="IF87" s="177"/>
      <c r="IG87" s="177"/>
      <c r="IH87" s="177"/>
      <c r="II87" s="177"/>
      <c r="IJ87" s="177"/>
      <c r="IK87" s="177"/>
      <c r="IL87" s="177"/>
      <c r="IM87" s="177"/>
    </row>
    <row r="88" spans="1:247" s="1" customFormat="1" ht="12.75" customHeight="1" x14ac:dyDescent="0.2">
      <c r="B88" s="215" t="s">
        <v>55</v>
      </c>
      <c r="C88" s="215"/>
      <c r="D88" s="242" t="s">
        <v>242</v>
      </c>
      <c r="E88" s="242"/>
      <c r="F88" s="242"/>
      <c r="G88" s="14"/>
      <c r="H88" s="13"/>
    </row>
    <row r="89" spans="1:247" s="1" customFormat="1" ht="12" customHeight="1" x14ac:dyDescent="0.2">
      <c r="C89" s="241"/>
      <c r="D89" s="241"/>
      <c r="E89" s="241"/>
      <c r="G89" s="27"/>
      <c r="H89" s="13"/>
    </row>
    <row r="90" spans="1:247" x14ac:dyDescent="0.2"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</row>
    <row r="91" spans="1:247" s="1" customFormat="1" x14ac:dyDescent="0.2">
      <c r="B91" s="1" t="s">
        <v>56</v>
      </c>
      <c r="G91" s="13"/>
      <c r="H91" s="13"/>
    </row>
  </sheetData>
  <mergeCells count="90">
    <mergeCell ref="A73:E73"/>
    <mergeCell ref="C89:E89"/>
    <mergeCell ref="B88:C88"/>
    <mergeCell ref="D88:F88"/>
    <mergeCell ref="A74:E74"/>
    <mergeCell ref="A79:E79"/>
    <mergeCell ref="B84:C84"/>
    <mergeCell ref="D84:F84"/>
    <mergeCell ref="C85:E85"/>
    <mergeCell ref="A75:E75"/>
    <mergeCell ref="A76:E76"/>
    <mergeCell ref="A77:E77"/>
    <mergeCell ref="A78:E78"/>
    <mergeCell ref="A61:E61"/>
    <mergeCell ref="A69:E69"/>
    <mergeCell ref="A72:E72"/>
    <mergeCell ref="A62:E62"/>
    <mergeCell ref="A63:E63"/>
    <mergeCell ref="A66:E66"/>
    <mergeCell ref="A67:E67"/>
    <mergeCell ref="A68:E68"/>
    <mergeCell ref="A71:E71"/>
    <mergeCell ref="A64:E64"/>
    <mergeCell ref="A65:E65"/>
    <mergeCell ref="A57:E57"/>
    <mergeCell ref="A59:E59"/>
    <mergeCell ref="A60:E60"/>
    <mergeCell ref="A55:E55"/>
    <mergeCell ref="A56:E56"/>
    <mergeCell ref="A58:E58"/>
    <mergeCell ref="A49:E49"/>
    <mergeCell ref="A50:E50"/>
    <mergeCell ref="A51:E51"/>
    <mergeCell ref="A52:E52"/>
    <mergeCell ref="A53:E53"/>
    <mergeCell ref="A46:E46"/>
    <mergeCell ref="A47:E47"/>
    <mergeCell ref="A48:E48"/>
    <mergeCell ref="A41:E41"/>
    <mergeCell ref="A42:E42"/>
    <mergeCell ref="A43:E43"/>
    <mergeCell ref="A44:E44"/>
    <mergeCell ref="F1:H1"/>
    <mergeCell ref="A70:E70"/>
    <mergeCell ref="A3:D3"/>
    <mergeCell ref="A4:D4"/>
    <mergeCell ref="C15:E15"/>
    <mergeCell ref="F15:G15"/>
    <mergeCell ref="A5:D5"/>
    <mergeCell ref="B13:G13"/>
    <mergeCell ref="A16:E16"/>
    <mergeCell ref="A17:E17"/>
    <mergeCell ref="A18:E18"/>
    <mergeCell ref="C14:F14"/>
    <mergeCell ref="A19:E19"/>
    <mergeCell ref="A20:E20"/>
    <mergeCell ref="A38:E38"/>
    <mergeCell ref="A39:E39"/>
    <mergeCell ref="A6:D6"/>
    <mergeCell ref="A7:E7"/>
    <mergeCell ref="F7:G7"/>
    <mergeCell ref="A9:D9"/>
    <mergeCell ref="A29:E29"/>
    <mergeCell ref="A23:E23"/>
    <mergeCell ref="A24:E24"/>
    <mergeCell ref="A28:E28"/>
    <mergeCell ref="A25:E25"/>
    <mergeCell ref="A26:E26"/>
    <mergeCell ref="A27:E27"/>
    <mergeCell ref="A54:E54"/>
    <mergeCell ref="A21:E21"/>
    <mergeCell ref="A22:E22"/>
    <mergeCell ref="A11:D11"/>
    <mergeCell ref="E9:G9"/>
    <mergeCell ref="E11:G11"/>
    <mergeCell ref="A30:E30"/>
    <mergeCell ref="A31:E31"/>
    <mergeCell ref="A32:E32"/>
    <mergeCell ref="A33:E33"/>
    <mergeCell ref="A34:E34"/>
    <mergeCell ref="A35:E35"/>
    <mergeCell ref="A36:E36"/>
    <mergeCell ref="A37:E37"/>
    <mergeCell ref="A40:E40"/>
    <mergeCell ref="A45:E45"/>
    <mergeCell ref="E3:G3"/>
    <mergeCell ref="E4:G4"/>
    <mergeCell ref="E5:G5"/>
    <mergeCell ref="E6:G6"/>
    <mergeCell ref="E8:G8"/>
  </mergeCells>
  <phoneticPr fontId="7" type="noConversion"/>
  <pageMargins left="0.9055118110236221" right="0.31496062992125984" top="1.1417322834645669" bottom="0.59055118110236227" header="0.19685039370078741" footer="0.15748031496062992"/>
  <pageSetup scale="80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G51"/>
  <sheetViews>
    <sheetView tabSelected="1" topLeftCell="A19" zoomScale="80" zoomScaleNormal="80" workbookViewId="0">
      <selection activeCell="L36" sqref="L36"/>
    </sheetView>
  </sheetViews>
  <sheetFormatPr defaultColWidth="8.85546875" defaultRowHeight="12.75" x14ac:dyDescent="0.2"/>
  <cols>
    <col min="1" max="1" width="3.140625" style="4" customWidth="1"/>
    <col min="2" max="2" width="14.7109375" style="4" customWidth="1"/>
    <col min="3" max="3" width="13.5703125" style="4" customWidth="1"/>
    <col min="4" max="4" width="20" style="4" customWidth="1"/>
    <col min="5" max="5" width="10.7109375" style="4" customWidth="1"/>
    <col min="6" max="6" width="14.5703125" style="34" customWidth="1"/>
    <col min="7" max="7" width="14.140625" style="4" customWidth="1"/>
    <col min="8" max="8" width="14.85546875" style="4" customWidth="1"/>
    <col min="9" max="9" width="14.42578125" style="4" customWidth="1"/>
    <col min="10" max="16384" width="8.85546875" style="4"/>
  </cols>
  <sheetData>
    <row r="1" spans="1:7" ht="12.75" customHeight="1" x14ac:dyDescent="0.2">
      <c r="E1" s="45"/>
      <c r="F1" s="45"/>
      <c r="G1" s="53"/>
    </row>
    <row r="2" spans="1:7" x14ac:dyDescent="0.2">
      <c r="A2" s="33"/>
      <c r="B2" s="33"/>
      <c r="C2" s="33"/>
      <c r="D2" s="33"/>
      <c r="E2" s="33"/>
      <c r="F2" s="35"/>
    </row>
    <row r="3" spans="1:7" ht="12.75" customHeight="1" x14ac:dyDescent="0.2">
      <c r="A3" s="252" t="s">
        <v>0</v>
      </c>
      <c r="B3" s="252"/>
      <c r="C3" s="252"/>
      <c r="D3" s="253" t="s">
        <v>279</v>
      </c>
      <c r="E3" s="253"/>
      <c r="F3" s="253"/>
    </row>
    <row r="4" spans="1:7" ht="12.75" customHeight="1" x14ac:dyDescent="0.2">
      <c r="A4" s="33"/>
      <c r="B4" s="33"/>
      <c r="C4" s="33"/>
      <c r="D4" s="54"/>
      <c r="E4" s="54"/>
      <c r="F4" s="54"/>
    </row>
    <row r="5" spans="1:7" ht="12.75" customHeight="1" x14ac:dyDescent="0.2">
      <c r="A5" s="33"/>
      <c r="B5" s="33"/>
      <c r="C5" s="33"/>
      <c r="D5" s="54"/>
      <c r="E5" s="54"/>
      <c r="F5" s="54"/>
    </row>
    <row r="6" spans="1:7" ht="12.75" customHeight="1" x14ac:dyDescent="0.2">
      <c r="A6" s="33"/>
      <c r="B6" s="96"/>
      <c r="C6" s="99" t="s">
        <v>257</v>
      </c>
      <c r="D6" s="99"/>
      <c r="E6" s="99"/>
      <c r="F6" s="99"/>
      <c r="G6" s="5"/>
    </row>
    <row r="7" spans="1:7" ht="12.75" customHeight="1" x14ac:dyDescent="0.25">
      <c r="A7" s="33"/>
      <c r="B7" s="33"/>
      <c r="C7" s="225" t="s">
        <v>271</v>
      </c>
      <c r="D7" s="225"/>
      <c r="E7" s="225"/>
      <c r="F7" s="225"/>
      <c r="G7" s="68"/>
    </row>
    <row r="8" spans="1:7" ht="12.75" customHeight="1" thickBot="1" x14ac:dyDescent="0.25">
      <c r="F8" s="36"/>
      <c r="G8" s="55" t="s">
        <v>91</v>
      </c>
    </row>
    <row r="9" spans="1:7" ht="57.75" customHeight="1" thickBot="1" x14ac:dyDescent="0.25">
      <c r="A9" s="87" t="s">
        <v>57</v>
      </c>
      <c r="B9" s="88"/>
      <c r="C9" s="88"/>
      <c r="D9" s="88"/>
      <c r="E9" s="89" t="s">
        <v>4</v>
      </c>
      <c r="F9" s="194" t="s">
        <v>269</v>
      </c>
      <c r="G9" s="160" t="s">
        <v>270</v>
      </c>
    </row>
    <row r="10" spans="1:7" ht="12.75" customHeight="1" x14ac:dyDescent="0.2">
      <c r="A10" s="254" t="s">
        <v>137</v>
      </c>
      <c r="B10" s="255"/>
      <c r="C10" s="255"/>
      <c r="D10" s="255"/>
      <c r="E10" s="164" t="s">
        <v>5</v>
      </c>
      <c r="F10" s="195">
        <f>7204602-188205</f>
        <v>7016397</v>
      </c>
      <c r="G10" s="113">
        <v>4919433</v>
      </c>
    </row>
    <row r="11" spans="1:7" ht="12.75" customHeight="1" x14ac:dyDescent="0.2">
      <c r="A11" s="256" t="s">
        <v>138</v>
      </c>
      <c r="B11" s="257"/>
      <c r="C11" s="257"/>
      <c r="D11" s="257"/>
      <c r="E11" s="165" t="s">
        <v>6</v>
      </c>
      <c r="F11" s="195">
        <f>5857875-151910</f>
        <v>5705965</v>
      </c>
      <c r="G11" s="113">
        <v>4453069</v>
      </c>
    </row>
    <row r="12" spans="1:7" ht="12.75" customHeight="1" x14ac:dyDescent="0.2">
      <c r="A12" s="258" t="s">
        <v>139</v>
      </c>
      <c r="B12" s="259"/>
      <c r="C12" s="259"/>
      <c r="D12" s="259"/>
      <c r="E12" s="166" t="s">
        <v>7</v>
      </c>
      <c r="F12" s="196">
        <f>F10-F11</f>
        <v>1310432</v>
      </c>
      <c r="G12" s="114">
        <f>G10-G11</f>
        <v>466364</v>
      </c>
    </row>
    <row r="13" spans="1:7" x14ac:dyDescent="0.2">
      <c r="A13" s="256" t="s">
        <v>140</v>
      </c>
      <c r="B13" s="257"/>
      <c r="C13" s="257"/>
      <c r="D13" s="257"/>
      <c r="E13" s="165" t="s">
        <v>9</v>
      </c>
      <c r="F13" s="195">
        <v>209953</v>
      </c>
      <c r="G13" s="113">
        <v>188852</v>
      </c>
    </row>
    <row r="14" spans="1:7" ht="12.75" customHeight="1" x14ac:dyDescent="0.2">
      <c r="A14" s="256" t="s">
        <v>84</v>
      </c>
      <c r="B14" s="257"/>
      <c r="C14" s="257"/>
      <c r="D14" s="257"/>
      <c r="E14" s="165" t="s">
        <v>10</v>
      </c>
      <c r="F14" s="195">
        <f>1460757-36295</f>
        <v>1424462</v>
      </c>
      <c r="G14" s="113">
        <v>1441063</v>
      </c>
    </row>
    <row r="15" spans="1:7" ht="12.75" customHeight="1" x14ac:dyDescent="0.2">
      <c r="A15" s="256" t="s">
        <v>85</v>
      </c>
      <c r="B15" s="257"/>
      <c r="C15" s="257"/>
      <c r="D15" s="257"/>
      <c r="E15" s="165" t="s">
        <v>11</v>
      </c>
      <c r="F15" s="195">
        <v>4839854</v>
      </c>
      <c r="G15" s="113">
        <v>431192</v>
      </c>
    </row>
    <row r="16" spans="1:7" ht="12.75" customHeight="1" x14ac:dyDescent="0.2">
      <c r="A16" s="256" t="s">
        <v>83</v>
      </c>
      <c r="B16" s="257"/>
      <c r="C16" s="257"/>
      <c r="D16" s="257"/>
      <c r="E16" s="165" t="s">
        <v>13</v>
      </c>
      <c r="F16" s="195">
        <v>11412133</v>
      </c>
      <c r="G16" s="113">
        <v>823712</v>
      </c>
    </row>
    <row r="17" spans="1:7" ht="12.75" customHeight="1" x14ac:dyDescent="0.2">
      <c r="A17" s="258" t="s">
        <v>141</v>
      </c>
      <c r="B17" s="259"/>
      <c r="C17" s="259"/>
      <c r="D17" s="259"/>
      <c r="E17" s="166" t="s">
        <v>16</v>
      </c>
      <c r="F17" s="196">
        <f>F12-F13-F14-F15+F16</f>
        <v>6248296</v>
      </c>
      <c r="G17" s="114">
        <f>G12-G13-G14-G15+G16</f>
        <v>-771031</v>
      </c>
    </row>
    <row r="18" spans="1:7" ht="12.75" customHeight="1" x14ac:dyDescent="0.2">
      <c r="A18" s="256" t="s">
        <v>142</v>
      </c>
      <c r="B18" s="257"/>
      <c r="C18" s="257"/>
      <c r="D18" s="257"/>
      <c r="E18" s="165" t="s">
        <v>17</v>
      </c>
      <c r="F18" s="195">
        <v>3566</v>
      </c>
      <c r="G18" s="113">
        <v>59595</v>
      </c>
    </row>
    <row r="19" spans="1:7" ht="12.75" customHeight="1" x14ac:dyDescent="0.2">
      <c r="A19" s="256" t="s">
        <v>143</v>
      </c>
      <c r="B19" s="257"/>
      <c r="C19" s="257"/>
      <c r="D19" s="257"/>
      <c r="E19" s="167" t="s">
        <v>19</v>
      </c>
      <c r="F19" s="195">
        <v>2159766</v>
      </c>
      <c r="G19" s="113">
        <v>1354635</v>
      </c>
    </row>
    <row r="20" spans="1:7" ht="24.75" customHeight="1" x14ac:dyDescent="0.2">
      <c r="A20" s="260" t="s">
        <v>144</v>
      </c>
      <c r="B20" s="261"/>
      <c r="C20" s="261"/>
      <c r="D20" s="261"/>
      <c r="E20" s="165" t="s">
        <v>20</v>
      </c>
      <c r="F20" s="195">
        <v>0</v>
      </c>
      <c r="G20" s="113">
        <v>0</v>
      </c>
    </row>
    <row r="21" spans="1:7" x14ac:dyDescent="0.2">
      <c r="A21" s="256" t="s">
        <v>145</v>
      </c>
      <c r="B21" s="257"/>
      <c r="C21" s="257"/>
      <c r="D21" s="257"/>
      <c r="E21" s="167" t="s">
        <v>22</v>
      </c>
      <c r="F21" s="195">
        <v>0</v>
      </c>
      <c r="G21" s="113">
        <v>0</v>
      </c>
    </row>
    <row r="22" spans="1:7" x14ac:dyDescent="0.2">
      <c r="A22" s="256" t="s">
        <v>146</v>
      </c>
      <c r="B22" s="257"/>
      <c r="C22" s="257"/>
      <c r="D22" s="257"/>
      <c r="E22" s="165" t="s">
        <v>24</v>
      </c>
      <c r="F22" s="195">
        <v>0</v>
      </c>
      <c r="G22" s="113">
        <v>0</v>
      </c>
    </row>
    <row r="23" spans="1:7" ht="12.75" customHeight="1" x14ac:dyDescent="0.2">
      <c r="A23" s="250" t="s">
        <v>147</v>
      </c>
      <c r="B23" s="251"/>
      <c r="C23" s="251"/>
      <c r="D23" s="251"/>
      <c r="E23" s="168" t="s">
        <v>14</v>
      </c>
      <c r="F23" s="195">
        <f>F17+F18-F19</f>
        <v>4092096</v>
      </c>
      <c r="G23" s="113">
        <v>-2066071</v>
      </c>
    </row>
    <row r="24" spans="1:7" s="37" customFormat="1" ht="12.75" customHeight="1" x14ac:dyDescent="0.2">
      <c r="A24" s="260" t="s">
        <v>148</v>
      </c>
      <c r="B24" s="261"/>
      <c r="C24" s="261"/>
      <c r="D24" s="261"/>
      <c r="E24" s="169" t="s">
        <v>149</v>
      </c>
      <c r="F24" s="195">
        <v>17587</v>
      </c>
      <c r="G24" s="113">
        <v>2740</v>
      </c>
    </row>
    <row r="25" spans="1:7" ht="25.5" customHeight="1" x14ac:dyDescent="0.2">
      <c r="A25" s="262" t="s">
        <v>150</v>
      </c>
      <c r="B25" s="263"/>
      <c r="C25" s="263"/>
      <c r="D25" s="263"/>
      <c r="E25" s="166" t="s">
        <v>31</v>
      </c>
      <c r="F25" s="195">
        <f>F23-F24</f>
        <v>4074509</v>
      </c>
      <c r="G25" s="113">
        <v>-2068811</v>
      </c>
    </row>
    <row r="26" spans="1:7" ht="26.25" customHeight="1" x14ac:dyDescent="0.2">
      <c r="A26" s="260" t="s">
        <v>151</v>
      </c>
      <c r="B26" s="261"/>
      <c r="C26" s="261"/>
      <c r="D26" s="261"/>
      <c r="E26" s="170" t="s">
        <v>152</v>
      </c>
      <c r="F26" s="197">
        <v>0</v>
      </c>
      <c r="G26" s="112">
        <v>0</v>
      </c>
    </row>
    <row r="27" spans="1:7" ht="12.75" customHeight="1" x14ac:dyDescent="0.2">
      <c r="A27" s="250" t="s">
        <v>243</v>
      </c>
      <c r="B27" s="251"/>
      <c r="C27" s="251"/>
      <c r="D27" s="251"/>
      <c r="E27" s="166" t="s">
        <v>36</v>
      </c>
      <c r="F27" s="195">
        <f>F25-F26</f>
        <v>4074509</v>
      </c>
      <c r="G27" s="112">
        <v>-2068811</v>
      </c>
    </row>
    <row r="28" spans="1:7" ht="11.25" customHeight="1" x14ac:dyDescent="0.2">
      <c r="A28" s="260" t="s">
        <v>153</v>
      </c>
      <c r="B28" s="261"/>
      <c r="C28" s="261"/>
      <c r="D28" s="261"/>
      <c r="E28" s="170"/>
      <c r="F28" s="196">
        <v>4076056</v>
      </c>
      <c r="G28" s="113">
        <v>-2053486</v>
      </c>
    </row>
    <row r="29" spans="1:7" ht="12" customHeight="1" x14ac:dyDescent="0.2">
      <c r="A29" s="260" t="s">
        <v>154</v>
      </c>
      <c r="B29" s="261"/>
      <c r="C29" s="261"/>
      <c r="D29" s="261"/>
      <c r="E29" s="170"/>
      <c r="F29" s="195">
        <v>-1547</v>
      </c>
      <c r="G29" s="114">
        <v>-15325</v>
      </c>
    </row>
    <row r="30" spans="1:7" ht="27.75" customHeight="1" x14ac:dyDescent="0.2">
      <c r="A30" s="262" t="s">
        <v>155</v>
      </c>
      <c r="B30" s="263"/>
      <c r="C30" s="263"/>
      <c r="D30" s="263"/>
      <c r="E30" s="171" t="s">
        <v>45</v>
      </c>
      <c r="F30" s="196">
        <f>F31</f>
        <v>206022</v>
      </c>
      <c r="G30" s="113">
        <v>0</v>
      </c>
    </row>
    <row r="31" spans="1:7" ht="25.5" customHeight="1" x14ac:dyDescent="0.2">
      <c r="A31" s="260" t="s">
        <v>252</v>
      </c>
      <c r="B31" s="261"/>
      <c r="C31" s="261"/>
      <c r="D31" s="261"/>
      <c r="E31" s="170" t="s">
        <v>157</v>
      </c>
      <c r="F31" s="196">
        <v>206022</v>
      </c>
      <c r="G31" s="114">
        <v>0</v>
      </c>
    </row>
    <row r="32" spans="1:7" ht="27" customHeight="1" x14ac:dyDescent="0.2">
      <c r="A32" s="260" t="s">
        <v>156</v>
      </c>
      <c r="B32" s="261"/>
      <c r="C32" s="261"/>
      <c r="D32" s="261"/>
      <c r="E32" s="170" t="s">
        <v>125</v>
      </c>
      <c r="F32" s="198">
        <v>0</v>
      </c>
      <c r="G32" s="114">
        <v>0</v>
      </c>
    </row>
    <row r="33" spans="1:7" ht="12.75" customHeight="1" x14ac:dyDescent="0.2">
      <c r="A33" s="250" t="s">
        <v>158</v>
      </c>
      <c r="B33" s="251"/>
      <c r="C33" s="251"/>
      <c r="D33" s="251"/>
      <c r="E33" s="171" t="s">
        <v>159</v>
      </c>
      <c r="F33" s="198">
        <f>F35+F36</f>
        <v>4280531</v>
      </c>
      <c r="G33" s="161">
        <v>-2068811</v>
      </c>
    </row>
    <row r="34" spans="1:7" ht="12.75" customHeight="1" x14ac:dyDescent="0.2">
      <c r="A34" s="260" t="s">
        <v>160</v>
      </c>
      <c r="B34" s="261"/>
      <c r="C34" s="261"/>
      <c r="D34" s="261"/>
      <c r="E34" s="170"/>
      <c r="F34" s="191"/>
      <c r="G34" s="161"/>
    </row>
    <row r="35" spans="1:7" ht="12.75" customHeight="1" x14ac:dyDescent="0.2">
      <c r="A35" s="260" t="s">
        <v>153</v>
      </c>
      <c r="B35" s="261"/>
      <c r="C35" s="261"/>
      <c r="D35" s="261"/>
      <c r="E35" s="170"/>
      <c r="F35" s="182">
        <f>F28+F30</f>
        <v>4282078</v>
      </c>
      <c r="G35" s="100">
        <v>-2053486</v>
      </c>
    </row>
    <row r="36" spans="1:7" ht="12.75" customHeight="1" x14ac:dyDescent="0.2">
      <c r="A36" s="260" t="s">
        <v>161</v>
      </c>
      <c r="B36" s="261"/>
      <c r="C36" s="261"/>
      <c r="D36" s="261"/>
      <c r="E36" s="170"/>
      <c r="F36" s="191">
        <f>F29</f>
        <v>-1547</v>
      </c>
      <c r="G36" s="100">
        <v>-15325</v>
      </c>
    </row>
    <row r="37" spans="1:7" ht="12.75" customHeight="1" x14ac:dyDescent="0.2">
      <c r="A37" s="250" t="s">
        <v>162</v>
      </c>
      <c r="B37" s="251"/>
      <c r="C37" s="251"/>
      <c r="D37" s="251"/>
      <c r="E37" s="171" t="s">
        <v>163</v>
      </c>
      <c r="G37" s="193"/>
    </row>
    <row r="38" spans="1:7" x14ac:dyDescent="0.2">
      <c r="A38" s="260" t="s">
        <v>164</v>
      </c>
      <c r="B38" s="261"/>
      <c r="C38" s="261"/>
      <c r="D38" s="261"/>
      <c r="E38" s="170"/>
      <c r="F38" s="192"/>
      <c r="G38" s="163"/>
    </row>
    <row r="39" spans="1:7" x14ac:dyDescent="0.2">
      <c r="A39" s="260" t="s">
        <v>165</v>
      </c>
      <c r="B39" s="261"/>
      <c r="C39" s="261"/>
      <c r="D39" s="261"/>
      <c r="E39" s="170"/>
      <c r="F39" s="192">
        <v>3.3</v>
      </c>
      <c r="G39" s="163">
        <v>-1.67</v>
      </c>
    </row>
    <row r="40" spans="1:7" x14ac:dyDescent="0.2">
      <c r="A40" s="260" t="s">
        <v>166</v>
      </c>
      <c r="B40" s="261"/>
      <c r="C40" s="261"/>
      <c r="D40" s="261"/>
      <c r="E40" s="170"/>
      <c r="F40" s="192">
        <v>3.3</v>
      </c>
      <c r="G40" s="163">
        <v>-1.67</v>
      </c>
    </row>
    <row r="41" spans="1:7" ht="12.75" customHeight="1" x14ac:dyDescent="0.2">
      <c r="A41" s="260" t="s">
        <v>167</v>
      </c>
      <c r="B41" s="261"/>
      <c r="C41" s="261"/>
      <c r="D41" s="261"/>
      <c r="E41" s="170"/>
      <c r="F41" s="199"/>
      <c r="G41" s="200"/>
    </row>
    <row r="42" spans="1:7" ht="12.75" customHeight="1" x14ac:dyDescent="0.2">
      <c r="A42" s="250" t="s">
        <v>168</v>
      </c>
      <c r="B42" s="251"/>
      <c r="C42" s="251"/>
      <c r="D42" s="251"/>
      <c r="E42" s="170"/>
      <c r="F42" s="196"/>
      <c r="G42" s="113"/>
    </row>
    <row r="43" spans="1:7" x14ac:dyDescent="0.2">
      <c r="A43" s="260" t="s">
        <v>166</v>
      </c>
      <c r="B43" s="261"/>
      <c r="C43" s="261"/>
      <c r="D43" s="261"/>
      <c r="E43" s="170"/>
      <c r="F43" s="191"/>
      <c r="G43" s="203"/>
    </row>
    <row r="44" spans="1:7" ht="13.5" thickBot="1" x14ac:dyDescent="0.25">
      <c r="A44" s="266" t="s">
        <v>167</v>
      </c>
      <c r="B44" s="267"/>
      <c r="C44" s="267"/>
      <c r="D44" s="267"/>
      <c r="E44" s="172"/>
      <c r="F44" s="202"/>
      <c r="G44" s="201"/>
    </row>
    <row r="45" spans="1:7" x14ac:dyDescent="0.2">
      <c r="A45" s="132"/>
      <c r="B45" s="132"/>
      <c r="C45" s="132"/>
      <c r="D45" s="132"/>
      <c r="E45" s="133"/>
      <c r="F45" s="134"/>
      <c r="G45" s="135"/>
    </row>
    <row r="46" spans="1:7" x14ac:dyDescent="0.2">
      <c r="A46" s="132"/>
      <c r="B46" s="132"/>
      <c r="C46" s="132"/>
      <c r="D46" s="132"/>
      <c r="E46" s="133"/>
      <c r="F46" s="134"/>
      <c r="G46" s="135"/>
    </row>
    <row r="47" spans="1:7" ht="12.75" customHeight="1" x14ac:dyDescent="0.2">
      <c r="A47" s="90"/>
      <c r="B47" s="90"/>
      <c r="C47" s="90"/>
      <c r="D47" s="90"/>
      <c r="E47" s="90"/>
      <c r="F47" s="91"/>
      <c r="G47" s="90"/>
    </row>
    <row r="48" spans="1:7" ht="12.75" customHeight="1" x14ac:dyDescent="0.2">
      <c r="B48" s="6" t="s">
        <v>53</v>
      </c>
      <c r="C48" s="265" t="s">
        <v>276</v>
      </c>
      <c r="D48" s="265"/>
      <c r="E48" s="85"/>
      <c r="F48" s="18"/>
    </row>
    <row r="49" spans="2:6" ht="12.75" customHeight="1" x14ac:dyDescent="0.2">
      <c r="C49" s="264"/>
      <c r="D49" s="264"/>
      <c r="E49" s="38" t="s">
        <v>54</v>
      </c>
      <c r="F49" s="39"/>
    </row>
    <row r="50" spans="2:6" ht="12.75" customHeight="1" x14ac:dyDescent="0.2">
      <c r="B50" s="4" t="s">
        <v>88</v>
      </c>
      <c r="C50" s="265" t="s">
        <v>242</v>
      </c>
      <c r="D50" s="265"/>
      <c r="E50" s="85"/>
      <c r="F50" s="18"/>
    </row>
    <row r="51" spans="2:6" ht="12.75" customHeight="1" x14ac:dyDescent="0.2">
      <c r="C51" s="264"/>
      <c r="D51" s="264"/>
      <c r="E51" s="38" t="s">
        <v>54</v>
      </c>
      <c r="F51" s="40"/>
    </row>
  </sheetData>
  <mergeCells count="42">
    <mergeCell ref="A33:D33"/>
    <mergeCell ref="A34:D34"/>
    <mergeCell ref="A35:D35"/>
    <mergeCell ref="A36:D36"/>
    <mergeCell ref="A37:D37"/>
    <mergeCell ref="A23:D23"/>
    <mergeCell ref="A19:D19"/>
    <mergeCell ref="A20:D20"/>
    <mergeCell ref="A21:D21"/>
    <mergeCell ref="A22:D22"/>
    <mergeCell ref="C51:D51"/>
    <mergeCell ref="C48:D48"/>
    <mergeCell ref="C50:D50"/>
    <mergeCell ref="A28:D28"/>
    <mergeCell ref="A30:D30"/>
    <mergeCell ref="C49:D49"/>
    <mergeCell ref="A29:D29"/>
    <mergeCell ref="A42:D42"/>
    <mergeCell ref="A43:D43"/>
    <mergeCell ref="A44:D44"/>
    <mergeCell ref="A31:D31"/>
    <mergeCell ref="A32:D32"/>
    <mergeCell ref="A41:D41"/>
    <mergeCell ref="A38:D38"/>
    <mergeCell ref="A39:D39"/>
    <mergeCell ref="A40:D40"/>
    <mergeCell ref="A27:D27"/>
    <mergeCell ref="A3:C3"/>
    <mergeCell ref="D3:F3"/>
    <mergeCell ref="A10:D10"/>
    <mergeCell ref="A15:D15"/>
    <mergeCell ref="A16:D16"/>
    <mergeCell ref="A17:D17"/>
    <mergeCell ref="C7:F7"/>
    <mergeCell ref="A11:D11"/>
    <mergeCell ref="A12:D12"/>
    <mergeCell ref="A13:D13"/>
    <mergeCell ref="A14:D14"/>
    <mergeCell ref="A18:D18"/>
    <mergeCell ref="A24:D24"/>
    <mergeCell ref="A26:D26"/>
    <mergeCell ref="A25:D25"/>
  </mergeCells>
  <phoneticPr fontId="7" type="noConversion"/>
  <pageMargins left="0.98425196850393704" right="0.15748031496062992" top="0.19685039370078741" bottom="0.19685039370078741" header="0.19685039370078741" footer="0.19685039370078741"/>
  <pageSetup orientation="portrait" r:id="rId1"/>
  <headerFooter alignWithMargins="0"/>
  <rowBreaks count="1" manualBreakCount="1">
    <brk id="65505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I83"/>
  <sheetViews>
    <sheetView topLeftCell="A37" zoomScale="80" zoomScaleNormal="80" workbookViewId="0">
      <selection activeCell="F78" sqref="F78"/>
    </sheetView>
  </sheetViews>
  <sheetFormatPr defaultColWidth="8.140625" defaultRowHeight="12.75" x14ac:dyDescent="0.2"/>
  <cols>
    <col min="1" max="1" width="3.28515625" style="3" customWidth="1"/>
    <col min="2" max="2" width="12.42578125" style="3" customWidth="1"/>
    <col min="3" max="3" width="12.28515625" style="3" customWidth="1"/>
    <col min="4" max="4" width="45.85546875" style="3" customWidth="1"/>
    <col min="5" max="5" width="6.5703125" style="3" customWidth="1"/>
    <col min="6" max="6" width="13.42578125" style="42" customWidth="1"/>
    <col min="7" max="7" width="14.5703125" style="42" customWidth="1"/>
    <col min="8" max="8" width="8.140625" style="3"/>
    <col min="9" max="9" width="8.140625" style="3" customWidth="1"/>
    <col min="10" max="16384" width="8.140625" style="3"/>
  </cols>
  <sheetData>
    <row r="1" spans="1:8" ht="12.75" customHeight="1" x14ac:dyDescent="0.2">
      <c r="E1" s="56"/>
      <c r="F1" s="56"/>
      <c r="G1" s="78"/>
      <c r="H1" s="57"/>
    </row>
    <row r="2" spans="1:8" ht="15" customHeight="1" x14ac:dyDescent="0.2">
      <c r="B2" s="253" t="s">
        <v>281</v>
      </c>
      <c r="C2" s="253"/>
      <c r="D2" s="253"/>
      <c r="E2" s="253"/>
      <c r="F2" s="253"/>
      <c r="G2" s="253"/>
      <c r="H2" s="57"/>
    </row>
    <row r="3" spans="1:8" ht="15" customHeight="1" x14ac:dyDescent="0.2">
      <c r="E3" s="56"/>
      <c r="F3" s="56"/>
      <c r="G3" s="58"/>
      <c r="H3" s="57"/>
    </row>
    <row r="4" spans="1:8" s="65" customFormat="1" ht="15" customHeight="1" x14ac:dyDescent="0.2">
      <c r="A4" s="64"/>
      <c r="B4" s="295" t="s">
        <v>250</v>
      </c>
      <c r="C4" s="295"/>
      <c r="D4" s="295"/>
      <c r="E4" s="295"/>
      <c r="F4" s="295"/>
      <c r="G4" s="295"/>
    </row>
    <row r="5" spans="1:8" ht="15" customHeight="1" x14ac:dyDescent="0.25">
      <c r="A5" s="41"/>
      <c r="B5" s="69"/>
      <c r="C5" s="225" t="s">
        <v>272</v>
      </c>
      <c r="D5" s="225"/>
      <c r="E5" s="225"/>
      <c r="F5" s="225"/>
      <c r="G5" s="69"/>
    </row>
    <row r="6" spans="1:8" ht="15" customHeight="1" thickBot="1" x14ac:dyDescent="0.25">
      <c r="A6" s="41"/>
      <c r="B6" s="41"/>
      <c r="C6" s="41"/>
      <c r="D6" s="41"/>
      <c r="E6" s="41"/>
      <c r="F6" s="43"/>
      <c r="G6" s="59" t="s">
        <v>91</v>
      </c>
    </row>
    <row r="7" spans="1:8" ht="54.75" customHeight="1" thickBot="1" x14ac:dyDescent="0.25">
      <c r="A7" s="296" t="s">
        <v>57</v>
      </c>
      <c r="B7" s="297"/>
      <c r="C7" s="297"/>
      <c r="D7" s="297"/>
      <c r="E7" s="86" t="s">
        <v>4</v>
      </c>
      <c r="F7" s="194" t="s">
        <v>269</v>
      </c>
      <c r="G7" s="160" t="s">
        <v>270</v>
      </c>
    </row>
    <row r="8" spans="1:8" s="44" customFormat="1" ht="15.95" customHeight="1" thickBot="1" x14ac:dyDescent="0.25">
      <c r="A8" s="280" t="s">
        <v>58</v>
      </c>
      <c r="B8" s="281"/>
      <c r="C8" s="281"/>
      <c r="D8" s="281"/>
      <c r="E8" s="281"/>
      <c r="F8" s="281"/>
      <c r="G8" s="282"/>
    </row>
    <row r="9" spans="1:8" s="44" customFormat="1" ht="15.6" customHeight="1" x14ac:dyDescent="0.2">
      <c r="A9" s="283" t="s">
        <v>169</v>
      </c>
      <c r="B9" s="284"/>
      <c r="C9" s="284"/>
      <c r="D9" s="284"/>
      <c r="E9" s="145">
        <v>10</v>
      </c>
      <c r="F9" s="140">
        <f>F11+F12+F13+F14+F15+F16</f>
        <v>6533158</v>
      </c>
      <c r="G9" s="143">
        <f>SUM(G11:G16)</f>
        <v>8413140</v>
      </c>
    </row>
    <row r="10" spans="1:8" ht="15.6" customHeight="1" x14ac:dyDescent="0.2">
      <c r="A10" s="268" t="s">
        <v>59</v>
      </c>
      <c r="B10" s="269"/>
      <c r="C10" s="269"/>
      <c r="D10" s="269"/>
      <c r="E10" s="146"/>
      <c r="F10" s="141"/>
      <c r="G10" s="141"/>
    </row>
    <row r="11" spans="1:8" ht="15.6" customHeight="1" x14ac:dyDescent="0.2">
      <c r="A11" s="268" t="s">
        <v>173</v>
      </c>
      <c r="B11" s="269"/>
      <c r="C11" s="269"/>
      <c r="D11" s="269"/>
      <c r="E11" s="147" t="s">
        <v>6</v>
      </c>
      <c r="F11" s="175">
        <v>2390792</v>
      </c>
      <c r="G11" s="142">
        <v>4473337</v>
      </c>
    </row>
    <row r="12" spans="1:8" ht="15.6" customHeight="1" x14ac:dyDescent="0.2">
      <c r="A12" s="268" t="s">
        <v>174</v>
      </c>
      <c r="B12" s="269"/>
      <c r="C12" s="269"/>
      <c r="D12" s="269"/>
      <c r="E12" s="147" t="s">
        <v>7</v>
      </c>
      <c r="F12" s="175">
        <v>0</v>
      </c>
      <c r="G12" s="142">
        <v>3812</v>
      </c>
    </row>
    <row r="13" spans="1:8" ht="15.6" customHeight="1" x14ac:dyDescent="0.2">
      <c r="A13" s="268" t="s">
        <v>175</v>
      </c>
      <c r="B13" s="269"/>
      <c r="C13" s="269"/>
      <c r="D13" s="269"/>
      <c r="E13" s="147" t="s">
        <v>9</v>
      </c>
      <c r="F13" s="175">
        <v>3738862</v>
      </c>
      <c r="G13" s="142">
        <v>2280034</v>
      </c>
    </row>
    <row r="14" spans="1:8" ht="15.6" customHeight="1" x14ac:dyDescent="0.2">
      <c r="A14" s="268" t="s">
        <v>176</v>
      </c>
      <c r="B14" s="269"/>
      <c r="C14" s="269"/>
      <c r="D14" s="269"/>
      <c r="E14" s="147" t="s">
        <v>10</v>
      </c>
      <c r="F14" s="175">
        <v>0</v>
      </c>
      <c r="G14" s="142">
        <v>0</v>
      </c>
    </row>
    <row r="15" spans="1:8" ht="15.6" customHeight="1" x14ac:dyDescent="0.2">
      <c r="A15" s="268" t="s">
        <v>177</v>
      </c>
      <c r="B15" s="269"/>
      <c r="C15" s="269"/>
      <c r="D15" s="269"/>
      <c r="E15" s="147" t="s">
        <v>11</v>
      </c>
      <c r="F15" s="175">
        <v>0</v>
      </c>
      <c r="G15" s="142">
        <v>814</v>
      </c>
    </row>
    <row r="16" spans="1:8" ht="15.6" customHeight="1" x14ac:dyDescent="0.2">
      <c r="A16" s="268" t="s">
        <v>60</v>
      </c>
      <c r="B16" s="269"/>
      <c r="C16" s="269"/>
      <c r="D16" s="269"/>
      <c r="E16" s="147" t="s">
        <v>13</v>
      </c>
      <c r="F16" s="175">
        <v>403504</v>
      </c>
      <c r="G16" s="142">
        <f>981158+673985</f>
        <v>1655143</v>
      </c>
    </row>
    <row r="17" spans="1:7" s="44" customFormat="1" ht="15.6" customHeight="1" x14ac:dyDescent="0.2">
      <c r="A17" s="271" t="s">
        <v>170</v>
      </c>
      <c r="B17" s="272"/>
      <c r="C17" s="272"/>
      <c r="D17" s="272"/>
      <c r="E17" s="148" t="s">
        <v>16</v>
      </c>
      <c r="F17" s="181">
        <f>F19+F20+F21+F22+F23+F24+F25</f>
        <v>6678352</v>
      </c>
      <c r="G17" s="143">
        <f>SUM(G19:G25)</f>
        <v>8493796</v>
      </c>
    </row>
    <row r="18" spans="1:7" ht="15.6" customHeight="1" x14ac:dyDescent="0.2">
      <c r="A18" s="268" t="s">
        <v>59</v>
      </c>
      <c r="B18" s="269"/>
      <c r="C18" s="269"/>
      <c r="D18" s="269"/>
      <c r="E18" s="146"/>
      <c r="F18" s="175"/>
      <c r="G18" s="141"/>
    </row>
    <row r="19" spans="1:7" ht="15.6" customHeight="1" x14ac:dyDescent="0.2">
      <c r="A19" s="268" t="s">
        <v>61</v>
      </c>
      <c r="B19" s="269"/>
      <c r="C19" s="269"/>
      <c r="D19" s="269"/>
      <c r="E19" s="147" t="s">
        <v>17</v>
      </c>
      <c r="F19" s="175">
        <v>3581296</v>
      </c>
      <c r="G19" s="142">
        <v>2727527</v>
      </c>
    </row>
    <row r="20" spans="1:7" ht="15.6" customHeight="1" x14ac:dyDescent="0.2">
      <c r="A20" s="268" t="s">
        <v>178</v>
      </c>
      <c r="B20" s="269"/>
      <c r="C20" s="269"/>
      <c r="D20" s="269"/>
      <c r="E20" s="147" t="s">
        <v>19</v>
      </c>
      <c r="F20" s="175">
        <v>812241</v>
      </c>
      <c r="G20" s="142">
        <v>2299850</v>
      </c>
    </row>
    <row r="21" spans="1:7" ht="15.6" customHeight="1" x14ac:dyDescent="0.2">
      <c r="A21" s="268" t="s">
        <v>179</v>
      </c>
      <c r="B21" s="269"/>
      <c r="C21" s="269"/>
      <c r="D21" s="269"/>
      <c r="E21" s="147" t="s">
        <v>20</v>
      </c>
      <c r="F21" s="175">
        <v>943474</v>
      </c>
      <c r="G21" s="142">
        <v>998550</v>
      </c>
    </row>
    <row r="22" spans="1:7" ht="15.6" customHeight="1" x14ac:dyDescent="0.2">
      <c r="A22" s="268" t="s">
        <v>180</v>
      </c>
      <c r="B22" s="269"/>
      <c r="C22" s="269"/>
      <c r="D22" s="269"/>
      <c r="E22" s="147" t="s">
        <v>22</v>
      </c>
      <c r="F22" s="175">
        <v>180274</v>
      </c>
      <c r="G22" s="142">
        <v>45863</v>
      </c>
    </row>
    <row r="23" spans="1:7" ht="15.6" customHeight="1" x14ac:dyDescent="0.2">
      <c r="A23" s="268" t="s">
        <v>181</v>
      </c>
      <c r="B23" s="269"/>
      <c r="C23" s="269"/>
      <c r="D23" s="269"/>
      <c r="E23" s="147" t="s">
        <v>24</v>
      </c>
      <c r="F23" s="175">
        <v>1408</v>
      </c>
      <c r="G23" s="142">
        <v>0</v>
      </c>
    </row>
    <row r="24" spans="1:7" ht="15.6" customHeight="1" x14ac:dyDescent="0.2">
      <c r="A24" s="268" t="s">
        <v>182</v>
      </c>
      <c r="B24" s="269"/>
      <c r="C24" s="269"/>
      <c r="D24" s="269"/>
      <c r="E24" s="147" t="s">
        <v>26</v>
      </c>
      <c r="F24" s="175">
        <v>497881</v>
      </c>
      <c r="G24" s="142">
        <v>462289</v>
      </c>
    </row>
    <row r="25" spans="1:7" ht="15.6" customHeight="1" x14ac:dyDescent="0.2">
      <c r="A25" s="268" t="s">
        <v>62</v>
      </c>
      <c r="B25" s="269"/>
      <c r="C25" s="269"/>
      <c r="D25" s="269"/>
      <c r="E25" s="147" t="s">
        <v>28</v>
      </c>
      <c r="F25" s="175">
        <f>1820082-1158304</f>
        <v>661778</v>
      </c>
      <c r="G25" s="142">
        <v>1959717</v>
      </c>
    </row>
    <row r="26" spans="1:7" s="44" customFormat="1" ht="27" customHeight="1" x14ac:dyDescent="0.2">
      <c r="A26" s="287" t="s">
        <v>171</v>
      </c>
      <c r="B26" s="288"/>
      <c r="C26" s="288"/>
      <c r="D26" s="288"/>
      <c r="E26" s="148" t="s">
        <v>34</v>
      </c>
      <c r="F26" s="144">
        <f>F9-F17</f>
        <v>-145194</v>
      </c>
      <c r="G26" s="144">
        <f>G9-G17</f>
        <v>-80656</v>
      </c>
    </row>
    <row r="27" spans="1:7" s="44" customFormat="1" ht="21" customHeight="1" x14ac:dyDescent="0.2">
      <c r="A27" s="275" t="s">
        <v>63</v>
      </c>
      <c r="B27" s="276"/>
      <c r="C27" s="276"/>
      <c r="D27" s="276"/>
      <c r="E27" s="276"/>
      <c r="F27" s="276"/>
      <c r="G27" s="277"/>
    </row>
    <row r="28" spans="1:7" s="44" customFormat="1" ht="15.6" customHeight="1" x14ac:dyDescent="0.2">
      <c r="A28" s="271" t="s">
        <v>172</v>
      </c>
      <c r="B28" s="272"/>
      <c r="C28" s="272"/>
      <c r="D28" s="272"/>
      <c r="E28" s="148" t="s">
        <v>38</v>
      </c>
      <c r="F28" s="143">
        <f>F30+F31+F32+F33+F34+F35+F36+F37+F38+F39+F40</f>
        <v>2094447</v>
      </c>
      <c r="G28" s="143">
        <f>G30+G31+G32+G33+G34+G35+G36+G37+G38+G39+G40</f>
        <v>1765174</v>
      </c>
    </row>
    <row r="29" spans="1:7" ht="15.6" customHeight="1" x14ac:dyDescent="0.2">
      <c r="A29" s="268" t="s">
        <v>59</v>
      </c>
      <c r="B29" s="269"/>
      <c r="C29" s="269"/>
      <c r="D29" s="269"/>
      <c r="E29" s="146"/>
      <c r="F29" s="141"/>
      <c r="G29" s="141"/>
    </row>
    <row r="30" spans="1:7" ht="15.6" customHeight="1" x14ac:dyDescent="0.2">
      <c r="A30" s="268" t="s">
        <v>64</v>
      </c>
      <c r="B30" s="269"/>
      <c r="C30" s="269"/>
      <c r="D30" s="269"/>
      <c r="E30" s="147" t="s">
        <v>39</v>
      </c>
      <c r="F30" s="142">
        <v>1270</v>
      </c>
      <c r="G30" s="142">
        <f>85171+418690</f>
        <v>503861</v>
      </c>
    </row>
    <row r="31" spans="1:7" ht="15.6" customHeight="1" x14ac:dyDescent="0.2">
      <c r="A31" s="268" t="s">
        <v>65</v>
      </c>
      <c r="B31" s="269"/>
      <c r="C31" s="269"/>
      <c r="D31" s="269"/>
      <c r="E31" s="147" t="s">
        <v>40</v>
      </c>
      <c r="F31" s="142">
        <v>0</v>
      </c>
      <c r="G31" s="142">
        <v>287580</v>
      </c>
    </row>
    <row r="32" spans="1:7" ht="15.6" customHeight="1" x14ac:dyDescent="0.2">
      <c r="A32" s="268" t="s">
        <v>66</v>
      </c>
      <c r="B32" s="269"/>
      <c r="C32" s="269"/>
      <c r="D32" s="269"/>
      <c r="E32" s="147" t="s">
        <v>42</v>
      </c>
      <c r="F32" s="142">
        <v>0</v>
      </c>
      <c r="G32" s="142">
        <v>0</v>
      </c>
    </row>
    <row r="33" spans="1:7" ht="28.5" customHeight="1" x14ac:dyDescent="0.2">
      <c r="A33" s="273" t="s">
        <v>183</v>
      </c>
      <c r="B33" s="274"/>
      <c r="C33" s="274"/>
      <c r="D33" s="274"/>
      <c r="E33" s="147" t="s">
        <v>44</v>
      </c>
      <c r="F33" s="142">
        <v>0</v>
      </c>
      <c r="G33" s="142">
        <v>0</v>
      </c>
    </row>
    <row r="34" spans="1:7" ht="15.6" customHeight="1" x14ac:dyDescent="0.2">
      <c r="A34" s="268" t="s">
        <v>184</v>
      </c>
      <c r="B34" s="269"/>
      <c r="C34" s="269"/>
      <c r="D34" s="269"/>
      <c r="E34" s="147" t="s">
        <v>67</v>
      </c>
      <c r="F34" s="142">
        <v>0</v>
      </c>
      <c r="G34" s="142">
        <v>0</v>
      </c>
    </row>
    <row r="35" spans="1:7" ht="15.6" customHeight="1" x14ac:dyDescent="0.2">
      <c r="A35" s="268" t="s">
        <v>185</v>
      </c>
      <c r="B35" s="269"/>
      <c r="C35" s="269"/>
      <c r="D35" s="269"/>
      <c r="E35" s="147" t="s">
        <v>69</v>
      </c>
      <c r="F35" s="142">
        <v>0</v>
      </c>
      <c r="G35" s="142">
        <v>0</v>
      </c>
    </row>
    <row r="36" spans="1:7" ht="15.6" customHeight="1" x14ac:dyDescent="0.2">
      <c r="A36" s="278" t="s">
        <v>186</v>
      </c>
      <c r="B36" s="279"/>
      <c r="C36" s="279"/>
      <c r="D36" s="279"/>
      <c r="E36" s="147" t="s">
        <v>70</v>
      </c>
      <c r="F36" s="142">
        <v>185</v>
      </c>
      <c r="G36" s="142"/>
    </row>
    <row r="37" spans="1:7" ht="15.6" customHeight="1" x14ac:dyDescent="0.2">
      <c r="A37" s="278" t="s">
        <v>68</v>
      </c>
      <c r="B37" s="279"/>
      <c r="C37" s="279"/>
      <c r="D37" s="279"/>
      <c r="E37" s="147" t="s">
        <v>187</v>
      </c>
      <c r="F37" s="142">
        <v>0</v>
      </c>
      <c r="G37" s="142">
        <v>0</v>
      </c>
    </row>
    <row r="38" spans="1:7" ht="15.6" customHeight="1" x14ac:dyDescent="0.2">
      <c r="A38" s="278" t="s">
        <v>189</v>
      </c>
      <c r="B38" s="279"/>
      <c r="C38" s="279"/>
      <c r="D38" s="279"/>
      <c r="E38" s="147" t="s">
        <v>188</v>
      </c>
      <c r="F38" s="142">
        <v>0</v>
      </c>
      <c r="G38" s="142">
        <v>0</v>
      </c>
    </row>
    <row r="39" spans="1:7" ht="15.6" customHeight="1" x14ac:dyDescent="0.2">
      <c r="A39" s="278" t="s">
        <v>177</v>
      </c>
      <c r="B39" s="279"/>
      <c r="C39" s="279"/>
      <c r="D39" s="279"/>
      <c r="E39" s="147" t="s">
        <v>47</v>
      </c>
      <c r="F39" s="142">
        <v>0</v>
      </c>
      <c r="G39" s="142">
        <v>0</v>
      </c>
    </row>
    <row r="40" spans="1:7" ht="15.6" customHeight="1" x14ac:dyDescent="0.2">
      <c r="A40" s="278" t="s">
        <v>60</v>
      </c>
      <c r="B40" s="279"/>
      <c r="C40" s="279"/>
      <c r="D40" s="279"/>
      <c r="E40" s="147" t="s">
        <v>48</v>
      </c>
      <c r="F40" s="142">
        <v>2092992</v>
      </c>
      <c r="G40" s="142">
        <v>973733</v>
      </c>
    </row>
    <row r="41" spans="1:7" s="44" customFormat="1" ht="15.6" customHeight="1" x14ac:dyDescent="0.2">
      <c r="A41" s="271" t="s">
        <v>190</v>
      </c>
      <c r="B41" s="272"/>
      <c r="C41" s="272"/>
      <c r="D41" s="272"/>
      <c r="E41" s="149" t="s">
        <v>74</v>
      </c>
      <c r="F41" s="143">
        <f>F43+F44+F45+F46+F47+F48+F49+F50+F51+F52+F53</f>
        <v>1679349</v>
      </c>
      <c r="G41" s="150">
        <f>G43+G44+G45+G46+G47+G48+G49+G50+G51+G52+G53</f>
        <v>5528549</v>
      </c>
    </row>
    <row r="42" spans="1:7" ht="15.6" customHeight="1" x14ac:dyDescent="0.2">
      <c r="A42" s="268" t="s">
        <v>59</v>
      </c>
      <c r="B42" s="269"/>
      <c r="C42" s="269"/>
      <c r="D42" s="269"/>
      <c r="E42" s="146"/>
      <c r="F42" s="141"/>
      <c r="G42" s="141"/>
    </row>
    <row r="43" spans="1:7" ht="15.6" customHeight="1" x14ac:dyDescent="0.2">
      <c r="A43" s="268" t="s">
        <v>71</v>
      </c>
      <c r="B43" s="269"/>
      <c r="C43" s="269"/>
      <c r="D43" s="269"/>
      <c r="E43" s="151" t="s">
        <v>191</v>
      </c>
      <c r="F43" s="142">
        <v>216</v>
      </c>
      <c r="G43" s="142">
        <v>23187</v>
      </c>
    </row>
    <row r="44" spans="1:7" ht="15.6" customHeight="1" x14ac:dyDescent="0.2">
      <c r="A44" s="268" t="s">
        <v>72</v>
      </c>
      <c r="B44" s="269"/>
      <c r="C44" s="269"/>
      <c r="D44" s="269"/>
      <c r="E44" s="151" t="s">
        <v>192</v>
      </c>
      <c r="F44" s="142">
        <v>0</v>
      </c>
      <c r="G44" s="142">
        <v>0</v>
      </c>
    </row>
    <row r="45" spans="1:7" ht="15.6" customHeight="1" x14ac:dyDescent="0.2">
      <c r="A45" s="268" t="s">
        <v>73</v>
      </c>
      <c r="B45" s="269"/>
      <c r="C45" s="269"/>
      <c r="D45" s="269"/>
      <c r="E45" s="151" t="s">
        <v>193</v>
      </c>
      <c r="F45" s="142">
        <v>53907</v>
      </c>
      <c r="G45" s="142">
        <v>47152</v>
      </c>
    </row>
    <row r="46" spans="1:7" ht="31.5" customHeight="1" x14ac:dyDescent="0.2">
      <c r="A46" s="273" t="s">
        <v>200</v>
      </c>
      <c r="B46" s="274"/>
      <c r="C46" s="274"/>
      <c r="D46" s="274"/>
      <c r="E46" s="151" t="s">
        <v>194</v>
      </c>
      <c r="F46" s="142">
        <v>0</v>
      </c>
      <c r="G46" s="142">
        <v>0</v>
      </c>
    </row>
    <row r="47" spans="1:7" ht="15.6" customHeight="1" x14ac:dyDescent="0.2">
      <c r="A47" s="268" t="s">
        <v>201</v>
      </c>
      <c r="B47" s="269"/>
      <c r="C47" s="269"/>
      <c r="D47" s="269"/>
      <c r="E47" s="151" t="s">
        <v>195</v>
      </c>
      <c r="F47" s="142">
        <v>0</v>
      </c>
      <c r="G47" s="142">
        <v>0</v>
      </c>
    </row>
    <row r="48" spans="1:7" ht="15.6" customHeight="1" x14ac:dyDescent="0.2">
      <c r="A48" s="268" t="s">
        <v>202</v>
      </c>
      <c r="B48" s="269"/>
      <c r="C48" s="269"/>
      <c r="D48" s="269"/>
      <c r="E48" s="151" t="s">
        <v>196</v>
      </c>
      <c r="F48" s="142">
        <v>0</v>
      </c>
      <c r="G48" s="142">
        <v>0</v>
      </c>
    </row>
    <row r="49" spans="1:7" ht="15.6" customHeight="1" x14ac:dyDescent="0.2">
      <c r="A49" s="268" t="s">
        <v>203</v>
      </c>
      <c r="B49" s="269"/>
      <c r="C49" s="269"/>
      <c r="D49" s="269"/>
      <c r="E49" s="151" t="s">
        <v>197</v>
      </c>
      <c r="F49" s="142">
        <v>67009</v>
      </c>
      <c r="G49" s="142">
        <v>12000</v>
      </c>
    </row>
    <row r="50" spans="1:7" ht="15.6" customHeight="1" x14ac:dyDescent="0.2">
      <c r="A50" s="268" t="s">
        <v>204</v>
      </c>
      <c r="B50" s="269"/>
      <c r="C50" s="269"/>
      <c r="D50" s="269"/>
      <c r="E50" s="151" t="s">
        <v>198</v>
      </c>
      <c r="F50" s="142">
        <v>1472896</v>
      </c>
      <c r="G50" s="142">
        <v>5103533</v>
      </c>
    </row>
    <row r="51" spans="1:7" ht="15.6" customHeight="1" x14ac:dyDescent="0.2">
      <c r="A51" s="268" t="s">
        <v>68</v>
      </c>
      <c r="B51" s="269"/>
      <c r="C51" s="269"/>
      <c r="D51" s="269"/>
      <c r="E51" s="151" t="s">
        <v>199</v>
      </c>
      <c r="F51" s="142">
        <v>0</v>
      </c>
      <c r="G51" s="142">
        <v>0</v>
      </c>
    </row>
    <row r="52" spans="1:7" ht="15.6" customHeight="1" x14ac:dyDescent="0.2">
      <c r="A52" s="268" t="s">
        <v>205</v>
      </c>
      <c r="B52" s="269"/>
      <c r="C52" s="269"/>
      <c r="D52" s="269"/>
      <c r="E52" s="151" t="s">
        <v>76</v>
      </c>
      <c r="F52" s="142">
        <v>0</v>
      </c>
      <c r="G52" s="142">
        <v>0</v>
      </c>
    </row>
    <row r="53" spans="1:7" ht="15.6" customHeight="1" x14ac:dyDescent="0.2">
      <c r="A53" s="268" t="s">
        <v>62</v>
      </c>
      <c r="B53" s="269"/>
      <c r="C53" s="269"/>
      <c r="D53" s="269"/>
      <c r="E53" s="151" t="s">
        <v>77</v>
      </c>
      <c r="F53" s="142">
        <v>85321</v>
      </c>
      <c r="G53" s="142">
        <v>342677</v>
      </c>
    </row>
    <row r="54" spans="1:7" s="44" customFormat="1" ht="37.5" customHeight="1" x14ac:dyDescent="0.2">
      <c r="A54" s="287" t="s">
        <v>206</v>
      </c>
      <c r="B54" s="288"/>
      <c r="C54" s="288"/>
      <c r="D54" s="288"/>
      <c r="E54" s="149" t="s">
        <v>79</v>
      </c>
      <c r="F54" s="143">
        <f>F28-F41</f>
        <v>415098</v>
      </c>
      <c r="G54" s="143">
        <f>G28-G41</f>
        <v>-3763375</v>
      </c>
    </row>
    <row r="55" spans="1:7" s="44" customFormat="1" ht="21.75" customHeight="1" x14ac:dyDescent="0.2">
      <c r="A55" s="275" t="s">
        <v>75</v>
      </c>
      <c r="B55" s="276"/>
      <c r="C55" s="276"/>
      <c r="D55" s="276"/>
      <c r="E55" s="276"/>
      <c r="F55" s="276"/>
      <c r="G55" s="277"/>
    </row>
    <row r="56" spans="1:7" s="44" customFormat="1" ht="15.6" customHeight="1" x14ac:dyDescent="0.2">
      <c r="A56" s="271" t="s">
        <v>207</v>
      </c>
      <c r="B56" s="272"/>
      <c r="C56" s="272"/>
      <c r="D56" s="272"/>
      <c r="E56" s="149" t="s">
        <v>82</v>
      </c>
      <c r="F56" s="143">
        <f>F58+F59+F60+F61</f>
        <v>12238</v>
      </c>
      <c r="G56" s="143">
        <f>G58+G59+G60+G61</f>
        <v>986042</v>
      </c>
    </row>
    <row r="57" spans="1:7" ht="15.6" customHeight="1" x14ac:dyDescent="0.2">
      <c r="A57" s="268" t="s">
        <v>59</v>
      </c>
      <c r="B57" s="269"/>
      <c r="C57" s="269"/>
      <c r="D57" s="269"/>
      <c r="E57" s="152"/>
      <c r="F57" s="141"/>
      <c r="G57" s="141"/>
    </row>
    <row r="58" spans="1:7" ht="15.6" customHeight="1" x14ac:dyDescent="0.2">
      <c r="A58" s="268" t="s">
        <v>209</v>
      </c>
      <c r="B58" s="269"/>
      <c r="C58" s="269"/>
      <c r="D58" s="269"/>
      <c r="E58" s="151" t="s">
        <v>208</v>
      </c>
      <c r="F58" s="142">
        <v>0</v>
      </c>
      <c r="G58" s="142">
        <v>68</v>
      </c>
    </row>
    <row r="59" spans="1:7" ht="15.6" customHeight="1" x14ac:dyDescent="0.2">
      <c r="A59" s="268" t="s">
        <v>78</v>
      </c>
      <c r="B59" s="269"/>
      <c r="C59" s="269"/>
      <c r="D59" s="269"/>
      <c r="E59" s="151" t="s">
        <v>212</v>
      </c>
      <c r="F59" s="142">
        <v>7388</v>
      </c>
      <c r="G59" s="142">
        <v>700606</v>
      </c>
    </row>
    <row r="60" spans="1:7" ht="15.6" customHeight="1" x14ac:dyDescent="0.2">
      <c r="A60" s="268" t="s">
        <v>210</v>
      </c>
      <c r="B60" s="269"/>
      <c r="C60" s="269"/>
      <c r="D60" s="269"/>
      <c r="E60" s="151" t="s">
        <v>213</v>
      </c>
      <c r="F60" s="142">
        <v>26</v>
      </c>
      <c r="G60" s="142">
        <v>1622</v>
      </c>
    </row>
    <row r="61" spans="1:7" ht="15.6" customHeight="1" x14ac:dyDescent="0.2">
      <c r="A61" s="268" t="s">
        <v>60</v>
      </c>
      <c r="B61" s="269"/>
      <c r="C61" s="269"/>
      <c r="D61" s="269"/>
      <c r="E61" s="151" t="s">
        <v>214</v>
      </c>
      <c r="F61" s="142">
        <v>4824</v>
      </c>
      <c r="G61" s="142">
        <v>283746</v>
      </c>
    </row>
    <row r="62" spans="1:7" s="44" customFormat="1" ht="15.6" customHeight="1" x14ac:dyDescent="0.2">
      <c r="A62" s="271" t="s">
        <v>211</v>
      </c>
      <c r="B62" s="272"/>
      <c r="C62" s="272"/>
      <c r="D62" s="272"/>
      <c r="E62" s="149" t="s">
        <v>14</v>
      </c>
      <c r="F62" s="143">
        <f>F64+F65+F66+F67+F68</f>
        <v>325214</v>
      </c>
      <c r="G62" s="143">
        <f>SUM(G64:G68)</f>
        <v>2733874</v>
      </c>
    </row>
    <row r="63" spans="1:7" ht="15.6" customHeight="1" x14ac:dyDescent="0.2">
      <c r="A63" s="268" t="s">
        <v>59</v>
      </c>
      <c r="B63" s="269"/>
      <c r="C63" s="269"/>
      <c r="D63" s="269"/>
      <c r="E63" s="152"/>
      <c r="F63" s="141"/>
      <c r="G63" s="141"/>
    </row>
    <row r="64" spans="1:7" ht="15.6" customHeight="1" x14ac:dyDescent="0.2">
      <c r="A64" s="268" t="s">
        <v>80</v>
      </c>
      <c r="B64" s="269"/>
      <c r="C64" s="269"/>
      <c r="D64" s="269"/>
      <c r="E64" s="151" t="s">
        <v>149</v>
      </c>
      <c r="F64" s="142">
        <v>325214</v>
      </c>
      <c r="G64" s="142">
        <v>2122290</v>
      </c>
    </row>
    <row r="65" spans="1:9" ht="15.6" customHeight="1" x14ac:dyDescent="0.2">
      <c r="A65" s="268" t="s">
        <v>180</v>
      </c>
      <c r="B65" s="269"/>
      <c r="C65" s="269"/>
      <c r="D65" s="269"/>
      <c r="E65" s="151" t="s">
        <v>217</v>
      </c>
      <c r="F65" s="142">
        <v>0</v>
      </c>
      <c r="G65" s="142">
        <v>184586</v>
      </c>
    </row>
    <row r="66" spans="1:9" ht="15.6" customHeight="1" x14ac:dyDescent="0.2">
      <c r="A66" s="268" t="s">
        <v>81</v>
      </c>
      <c r="B66" s="269"/>
      <c r="C66" s="269"/>
      <c r="D66" s="269"/>
      <c r="E66" s="151" t="s">
        <v>218</v>
      </c>
      <c r="F66" s="142">
        <v>0</v>
      </c>
      <c r="G66" s="142">
        <v>0</v>
      </c>
    </row>
    <row r="67" spans="1:9" ht="15.6" customHeight="1" x14ac:dyDescent="0.2">
      <c r="A67" s="268" t="s">
        <v>215</v>
      </c>
      <c r="B67" s="269"/>
      <c r="C67" s="269"/>
      <c r="D67" s="269"/>
      <c r="E67" s="151" t="s">
        <v>219</v>
      </c>
      <c r="F67" s="142">
        <v>0</v>
      </c>
      <c r="G67" s="142">
        <v>0</v>
      </c>
    </row>
    <row r="68" spans="1:9" ht="15.6" customHeight="1" x14ac:dyDescent="0.2">
      <c r="A68" s="268" t="s">
        <v>216</v>
      </c>
      <c r="B68" s="269"/>
      <c r="C68" s="269"/>
      <c r="D68" s="269"/>
      <c r="E68" s="151" t="s">
        <v>220</v>
      </c>
      <c r="F68" s="142"/>
      <c r="G68" s="142">
        <f>1244528+182470-1000000</f>
        <v>426998</v>
      </c>
    </row>
    <row r="69" spans="1:9" s="44" customFormat="1" ht="19.5" customHeight="1" x14ac:dyDescent="0.2">
      <c r="A69" s="290" t="s">
        <v>221</v>
      </c>
      <c r="B69" s="291"/>
      <c r="C69" s="291"/>
      <c r="D69" s="291"/>
      <c r="E69" s="294" t="s">
        <v>86</v>
      </c>
      <c r="F69" s="285">
        <f>F56-F62</f>
        <v>-312976</v>
      </c>
      <c r="G69" s="270">
        <f>G56-G62</f>
        <v>-1747832</v>
      </c>
    </row>
    <row r="70" spans="1:9" ht="16.5" customHeight="1" x14ac:dyDescent="0.2">
      <c r="A70" s="290"/>
      <c r="B70" s="291"/>
      <c r="C70" s="291"/>
      <c r="D70" s="291"/>
      <c r="E70" s="294"/>
      <c r="F70" s="286"/>
      <c r="G70" s="270"/>
      <c r="I70" s="162"/>
    </row>
    <row r="71" spans="1:9" ht="16.5" customHeight="1" x14ac:dyDescent="0.2">
      <c r="A71" s="287" t="s">
        <v>222</v>
      </c>
      <c r="B71" s="288"/>
      <c r="C71" s="288"/>
      <c r="D71" s="288"/>
      <c r="E71" s="149" t="s">
        <v>87</v>
      </c>
      <c r="F71" s="176"/>
      <c r="G71" s="183">
        <v>1212</v>
      </c>
    </row>
    <row r="72" spans="1:9" s="44" customFormat="1" ht="26.25" customHeight="1" x14ac:dyDescent="0.2">
      <c r="A72" s="287" t="s">
        <v>223</v>
      </c>
      <c r="B72" s="288"/>
      <c r="C72" s="288"/>
      <c r="D72" s="288"/>
      <c r="E72" s="148">
        <v>130</v>
      </c>
      <c r="F72" s="153">
        <f>F26+F54+F69+F71</f>
        <v>-43072</v>
      </c>
      <c r="G72" s="154">
        <f>G26+G54+G69+G71</f>
        <v>-5590651</v>
      </c>
    </row>
    <row r="73" spans="1:9" s="44" customFormat="1" ht="12.75" customHeight="1" x14ac:dyDescent="0.2">
      <c r="A73" s="287" t="s">
        <v>224</v>
      </c>
      <c r="B73" s="288"/>
      <c r="C73" s="288"/>
      <c r="D73" s="288"/>
      <c r="E73" s="148">
        <v>140</v>
      </c>
      <c r="F73" s="184">
        <f>[1]Бух.баланс!H18</f>
        <v>207915</v>
      </c>
      <c r="G73" s="183">
        <v>5658654</v>
      </c>
    </row>
    <row r="74" spans="1:9" s="44" customFormat="1" ht="21" customHeight="1" thickBot="1" x14ac:dyDescent="0.25">
      <c r="A74" s="292" t="s">
        <v>225</v>
      </c>
      <c r="B74" s="293"/>
      <c r="C74" s="293"/>
      <c r="D74" s="293"/>
      <c r="E74" s="155">
        <v>150</v>
      </c>
      <c r="F74" s="156">
        <f>F73+F72</f>
        <v>164843</v>
      </c>
      <c r="G74" s="157">
        <v>68003</v>
      </c>
    </row>
    <row r="75" spans="1:9" s="44" customFormat="1" ht="12.75" customHeight="1" x14ac:dyDescent="0.2">
      <c r="A75" s="97"/>
      <c r="B75" s="97"/>
      <c r="C75" s="97"/>
      <c r="D75" s="97"/>
      <c r="E75" s="98"/>
      <c r="F75" s="121"/>
      <c r="G75" s="121"/>
    </row>
    <row r="76" spans="1:9" s="44" customFormat="1" ht="12.75" customHeight="1" x14ac:dyDescent="0.2">
      <c r="A76" s="97"/>
      <c r="B76" s="97"/>
      <c r="C76" s="97"/>
      <c r="D76" s="97"/>
      <c r="E76" s="98"/>
      <c r="F76" s="121"/>
      <c r="G76" s="121"/>
    </row>
    <row r="77" spans="1:9" ht="9" customHeight="1" x14ac:dyDescent="0.2">
      <c r="A77" s="3" t="s">
        <v>52</v>
      </c>
      <c r="F77" s="17"/>
      <c r="G77" s="17"/>
    </row>
    <row r="78" spans="1:9" s="44" customFormat="1" ht="12.75" customHeight="1" x14ac:dyDescent="0.2">
      <c r="B78" s="6" t="s">
        <v>53</v>
      </c>
      <c r="C78" s="265" t="s">
        <v>277</v>
      </c>
      <c r="D78" s="265"/>
      <c r="E78" s="265"/>
      <c r="F78" s="19"/>
      <c r="G78" s="18"/>
    </row>
    <row r="79" spans="1:9" s="44" customFormat="1" ht="13.5" customHeight="1" x14ac:dyDescent="0.2">
      <c r="B79" s="4"/>
      <c r="C79" s="289"/>
      <c r="D79" s="289"/>
      <c r="E79" s="289"/>
      <c r="F79" s="38"/>
      <c r="G79" s="39"/>
    </row>
    <row r="80" spans="1:9" ht="12.75" customHeight="1" x14ac:dyDescent="0.2">
      <c r="B80" s="4" t="s">
        <v>88</v>
      </c>
      <c r="C80" s="265" t="s">
        <v>278</v>
      </c>
      <c r="D80" s="265"/>
      <c r="E80" s="265"/>
      <c r="F80" s="19"/>
      <c r="G80" s="18"/>
    </row>
    <row r="81" spans="2:7" s="44" customFormat="1" ht="12.75" customHeight="1" x14ac:dyDescent="0.2">
      <c r="B81" s="4"/>
      <c r="C81" s="289"/>
      <c r="D81" s="289"/>
      <c r="E81" s="289"/>
      <c r="F81" s="38"/>
      <c r="G81" s="40"/>
    </row>
    <row r="82" spans="2:7" ht="8.25" customHeight="1" x14ac:dyDescent="0.2">
      <c r="B82" s="4"/>
      <c r="C82" s="4"/>
      <c r="D82" s="4"/>
      <c r="E82" s="4"/>
      <c r="F82" s="4"/>
      <c r="G82" s="34"/>
    </row>
    <row r="83" spans="2:7" x14ac:dyDescent="0.2">
      <c r="B83" s="4" t="s">
        <v>56</v>
      </c>
      <c r="C83" s="4"/>
      <c r="D83" s="4"/>
      <c r="E83" s="4"/>
      <c r="F83" s="4"/>
      <c r="G83" s="34"/>
    </row>
  </sheetData>
  <mergeCells count="78">
    <mergeCell ref="B2:D2"/>
    <mergeCell ref="E2:G2"/>
    <mergeCell ref="A46:D46"/>
    <mergeCell ref="A47:D47"/>
    <mergeCell ref="A64:D64"/>
    <mergeCell ref="A45:D45"/>
    <mergeCell ref="A43:D43"/>
    <mergeCell ref="A36:D36"/>
    <mergeCell ref="A37:D37"/>
    <mergeCell ref="A38:D38"/>
    <mergeCell ref="A39:D39"/>
    <mergeCell ref="A42:D42"/>
    <mergeCell ref="A41:D41"/>
    <mergeCell ref="B4:G4"/>
    <mergeCell ref="C5:F5"/>
    <mergeCell ref="A7:D7"/>
    <mergeCell ref="A65:D65"/>
    <mergeCell ref="A67:D67"/>
    <mergeCell ref="A49:D49"/>
    <mergeCell ref="A50:D50"/>
    <mergeCell ref="A51:D51"/>
    <mergeCell ref="A52:D52"/>
    <mergeCell ref="A66:D66"/>
    <mergeCell ref="A61:D61"/>
    <mergeCell ref="A62:D62"/>
    <mergeCell ref="A63:D63"/>
    <mergeCell ref="A54:D54"/>
    <mergeCell ref="A57:D57"/>
    <mergeCell ref="A58:D58"/>
    <mergeCell ref="A59:D59"/>
    <mergeCell ref="A60:D60"/>
    <mergeCell ref="C81:E81"/>
    <mergeCell ref="A69:D70"/>
    <mergeCell ref="C78:E78"/>
    <mergeCell ref="C79:E79"/>
    <mergeCell ref="C80:E80"/>
    <mergeCell ref="A73:D73"/>
    <mergeCell ref="A74:D74"/>
    <mergeCell ref="A72:D72"/>
    <mergeCell ref="E69:E70"/>
    <mergeCell ref="A71:D71"/>
    <mergeCell ref="F69:F70"/>
    <mergeCell ref="A26:D26"/>
    <mergeCell ref="A10:D10"/>
    <mergeCell ref="A11:D11"/>
    <mergeCell ref="A23:D23"/>
    <mergeCell ref="A24:D24"/>
    <mergeCell ref="A25:D25"/>
    <mergeCell ref="A27:G27"/>
    <mergeCell ref="A28:D28"/>
    <mergeCell ref="A29:D29"/>
    <mergeCell ref="A30:D30"/>
    <mergeCell ref="A31:D31"/>
    <mergeCell ref="A32:D32"/>
    <mergeCell ref="A44:D44"/>
    <mergeCell ref="A19:D19"/>
    <mergeCell ref="A16:D16"/>
    <mergeCell ref="A8:G8"/>
    <mergeCell ref="A9:D9"/>
    <mergeCell ref="A12:D12"/>
    <mergeCell ref="A13:D13"/>
    <mergeCell ref="A14:D14"/>
    <mergeCell ref="A15:D15"/>
    <mergeCell ref="G69:G70"/>
    <mergeCell ref="A17:D17"/>
    <mergeCell ref="A18:D18"/>
    <mergeCell ref="A68:D68"/>
    <mergeCell ref="A20:D20"/>
    <mergeCell ref="A21:D21"/>
    <mergeCell ref="A22:D22"/>
    <mergeCell ref="A33:D33"/>
    <mergeCell ref="A34:D34"/>
    <mergeCell ref="A48:D48"/>
    <mergeCell ref="A53:D53"/>
    <mergeCell ref="A55:G55"/>
    <mergeCell ref="A56:D56"/>
    <mergeCell ref="A35:D35"/>
    <mergeCell ref="A40:D40"/>
  </mergeCells>
  <phoneticPr fontId="7" type="noConversion"/>
  <pageMargins left="1.1811023622047245" right="0.31496062992125984" top="0.47244094488188981" bottom="0.55118110236220474" header="0.23622047244094491" footer="0.15748031496062992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J41"/>
  <sheetViews>
    <sheetView zoomScale="80" zoomScaleNormal="80" workbookViewId="0">
      <selection activeCell="Q21" sqref="Q21"/>
    </sheetView>
  </sheetViews>
  <sheetFormatPr defaultColWidth="8.85546875" defaultRowHeight="12.75" x14ac:dyDescent="0.2"/>
  <cols>
    <col min="1" max="1" width="10.5703125" style="7" customWidth="1"/>
    <col min="2" max="2" width="14.85546875" style="7" customWidth="1"/>
    <col min="3" max="3" width="6.42578125" style="7" customWidth="1"/>
    <col min="4" max="4" width="14.140625" style="16" customWidth="1"/>
    <col min="5" max="5" width="15.140625" style="16" customWidth="1"/>
    <col min="6" max="6" width="14" style="16" customWidth="1"/>
    <col min="7" max="7" width="14.5703125" style="16" customWidth="1"/>
    <col min="8" max="8" width="14.28515625" style="16" bestFit="1" customWidth="1"/>
    <col min="9" max="9" width="13.140625" style="16" customWidth="1"/>
    <col min="10" max="10" width="14.5703125" style="16" customWidth="1"/>
    <col min="11" max="16384" width="8.85546875" style="7"/>
  </cols>
  <sheetData>
    <row r="1" spans="1:10" ht="12.75" customHeight="1" x14ac:dyDescent="0.2">
      <c r="C1" s="8"/>
      <c r="D1" s="15"/>
      <c r="H1" s="302"/>
      <c r="I1" s="302"/>
      <c r="J1" s="302"/>
    </row>
    <row r="2" spans="1:10" ht="12.75" customHeight="1" x14ac:dyDescent="0.2">
      <c r="A2" s="9" t="s">
        <v>282</v>
      </c>
      <c r="H2" s="45"/>
      <c r="I2" s="45"/>
      <c r="J2" s="53"/>
    </row>
    <row r="3" spans="1:10" ht="12.75" customHeight="1" x14ac:dyDescent="0.2">
      <c r="H3" s="45"/>
      <c r="I3" s="45"/>
      <c r="J3" s="53"/>
    </row>
    <row r="4" spans="1:10" ht="12.75" customHeight="1" x14ac:dyDescent="0.25">
      <c r="B4" s="69" t="s">
        <v>273</v>
      </c>
      <c r="C4" s="69"/>
      <c r="D4" s="69"/>
      <c r="E4" s="69"/>
      <c r="F4" s="69"/>
      <c r="G4" s="69"/>
      <c r="H4" s="69"/>
      <c r="I4" s="69"/>
    </row>
    <row r="5" spans="1:10" ht="12.75" customHeight="1" thickBot="1" x14ac:dyDescent="0.3">
      <c r="C5" s="68"/>
      <c r="D5" s="68"/>
      <c r="E5" s="68"/>
      <c r="F5" s="95"/>
      <c r="G5" s="92"/>
      <c r="H5" s="68"/>
    </row>
    <row r="6" spans="1:10" ht="25.5" customHeight="1" x14ac:dyDescent="0.2">
      <c r="A6" s="307"/>
      <c r="B6" s="308"/>
      <c r="C6" s="311" t="s">
        <v>4</v>
      </c>
      <c r="D6" s="313" t="s">
        <v>89</v>
      </c>
      <c r="E6" s="314"/>
      <c r="F6" s="314"/>
      <c r="G6" s="314"/>
      <c r="H6" s="315"/>
      <c r="I6" s="303" t="s">
        <v>259</v>
      </c>
      <c r="J6" s="305" t="s">
        <v>51</v>
      </c>
    </row>
    <row r="7" spans="1:10" ht="61.5" customHeight="1" thickBot="1" x14ac:dyDescent="0.25">
      <c r="A7" s="309"/>
      <c r="B7" s="310"/>
      <c r="C7" s="312"/>
      <c r="D7" s="63" t="s">
        <v>260</v>
      </c>
      <c r="E7" s="63" t="s">
        <v>258</v>
      </c>
      <c r="F7" s="63" t="s">
        <v>50</v>
      </c>
      <c r="G7" s="63" t="s">
        <v>255</v>
      </c>
      <c r="H7" s="63" t="s">
        <v>244</v>
      </c>
      <c r="I7" s="304"/>
      <c r="J7" s="306"/>
    </row>
    <row r="8" spans="1:10" ht="23.25" customHeight="1" x14ac:dyDescent="0.2">
      <c r="A8" s="316" t="s">
        <v>90</v>
      </c>
      <c r="B8" s="317"/>
      <c r="C8" s="136" t="s">
        <v>5</v>
      </c>
      <c r="D8" s="137">
        <v>31585556</v>
      </c>
      <c r="E8" s="137">
        <v>-618111</v>
      </c>
      <c r="F8" s="137">
        <v>-15246465</v>
      </c>
      <c r="G8" s="137">
        <v>2667511</v>
      </c>
      <c r="H8" s="137">
        <f>SUM(D8:G8)</f>
        <v>18388491</v>
      </c>
      <c r="I8" s="137">
        <v>235304</v>
      </c>
      <c r="J8" s="138">
        <f>H8+I8</f>
        <v>18623795</v>
      </c>
    </row>
    <row r="9" spans="1:10" ht="26.25" customHeight="1" x14ac:dyDescent="0.2">
      <c r="A9" s="318" t="s">
        <v>226</v>
      </c>
      <c r="B9" s="319"/>
      <c r="C9" s="82" t="s">
        <v>6</v>
      </c>
      <c r="D9" s="101">
        <v>0</v>
      </c>
      <c r="E9" s="101">
        <v>0</v>
      </c>
      <c r="F9" s="102">
        <v>0</v>
      </c>
      <c r="G9" s="102">
        <v>0</v>
      </c>
      <c r="H9" s="102">
        <f>D9+E9+G9</f>
        <v>0</v>
      </c>
      <c r="I9" s="102">
        <v>0</v>
      </c>
      <c r="J9" s="103">
        <v>0</v>
      </c>
    </row>
    <row r="10" spans="1:10" ht="27" customHeight="1" x14ac:dyDescent="0.2">
      <c r="A10" s="320" t="s">
        <v>253</v>
      </c>
      <c r="B10" s="321"/>
      <c r="C10" s="82" t="s">
        <v>14</v>
      </c>
      <c r="D10" s="122">
        <f>D8</f>
        <v>31585556</v>
      </c>
      <c r="E10" s="122">
        <f t="shared" ref="E10:I10" si="0">E8</f>
        <v>-618111</v>
      </c>
      <c r="F10" s="122">
        <f>F8</f>
        <v>-15246465</v>
      </c>
      <c r="G10" s="122">
        <f>G8</f>
        <v>2667511</v>
      </c>
      <c r="H10" s="122">
        <f>SUM(D10:G10)</f>
        <v>18388491</v>
      </c>
      <c r="I10" s="122">
        <f t="shared" si="0"/>
        <v>235304</v>
      </c>
      <c r="J10" s="123">
        <f>H10+I10</f>
        <v>18623795</v>
      </c>
    </row>
    <row r="11" spans="1:10" ht="39" customHeight="1" x14ac:dyDescent="0.2">
      <c r="A11" s="322" t="s">
        <v>227</v>
      </c>
      <c r="B11" s="323"/>
      <c r="C11" s="83" t="s">
        <v>31</v>
      </c>
      <c r="D11" s="122">
        <v>0</v>
      </c>
      <c r="E11" s="122">
        <v>0</v>
      </c>
      <c r="F11" s="122">
        <f>F12+F13</f>
        <v>-16833</v>
      </c>
      <c r="G11" s="122">
        <f>G12+G13</f>
        <v>-2053486</v>
      </c>
      <c r="H11" s="122">
        <f>H12+H13</f>
        <v>-2070319</v>
      </c>
      <c r="I11" s="122">
        <f>I12+I13</f>
        <v>-15325</v>
      </c>
      <c r="J11" s="123">
        <f>SUM(H11:I11)</f>
        <v>-2085644</v>
      </c>
    </row>
    <row r="12" spans="1:10" ht="27.75" customHeight="1" x14ac:dyDescent="0.2">
      <c r="A12" s="318" t="s">
        <v>245</v>
      </c>
      <c r="B12" s="319"/>
      <c r="C12" s="82" t="s">
        <v>236</v>
      </c>
      <c r="D12" s="101">
        <v>0</v>
      </c>
      <c r="E12" s="101">
        <v>0</v>
      </c>
      <c r="F12" s="101">
        <v>0</v>
      </c>
      <c r="G12" s="101">
        <f>'Отчет оПрибылиУбытках'!G28</f>
        <v>-2053486</v>
      </c>
      <c r="H12" s="102">
        <f t="shared" ref="H12" si="1">D12+E12+G12</f>
        <v>-2053486</v>
      </c>
      <c r="I12" s="102">
        <f>'Отчет оПрибылиУбытках'!G29</f>
        <v>-15325</v>
      </c>
      <c r="J12" s="104">
        <f>H12+I12</f>
        <v>-2068811</v>
      </c>
    </row>
    <row r="13" spans="1:10" ht="35.25" customHeight="1" x14ac:dyDescent="0.2">
      <c r="A13" s="318" t="s">
        <v>261</v>
      </c>
      <c r="B13" s="319"/>
      <c r="C13" s="83" t="s">
        <v>237</v>
      </c>
      <c r="D13" s="101">
        <v>0</v>
      </c>
      <c r="E13" s="101">
        <v>0</v>
      </c>
      <c r="F13" s="101">
        <v>-16833</v>
      </c>
      <c r="G13" s="101">
        <v>0</v>
      </c>
      <c r="H13" s="102">
        <f>D13+E13+F13</f>
        <v>-16833</v>
      </c>
      <c r="I13" s="102"/>
      <c r="J13" s="104">
        <f>H13+I13</f>
        <v>-16833</v>
      </c>
    </row>
    <row r="14" spans="1:10" ht="54.75" customHeight="1" x14ac:dyDescent="0.2">
      <c r="A14" s="322" t="s">
        <v>228</v>
      </c>
      <c r="B14" s="323"/>
      <c r="C14" s="83" t="s">
        <v>36</v>
      </c>
      <c r="D14" s="122">
        <f>D16+D17+D18+D19+D20+D21</f>
        <v>68</v>
      </c>
      <c r="E14" s="122">
        <f t="shared" ref="E14:J14" si="2">E16+E17+E18+E19+E20+E21</f>
        <v>0</v>
      </c>
      <c r="F14" s="122">
        <f t="shared" si="2"/>
        <v>-36</v>
      </c>
      <c r="G14" s="122">
        <f t="shared" si="2"/>
        <v>0</v>
      </c>
      <c r="H14" s="122">
        <f t="shared" si="2"/>
        <v>32</v>
      </c>
      <c r="I14" s="122">
        <f t="shared" si="2"/>
        <v>0</v>
      </c>
      <c r="J14" s="123">
        <f t="shared" si="2"/>
        <v>32</v>
      </c>
    </row>
    <row r="15" spans="1:10" x14ac:dyDescent="0.2">
      <c r="A15" s="318" t="s">
        <v>164</v>
      </c>
      <c r="B15" s="319"/>
      <c r="C15" s="82"/>
      <c r="D15" s="101">
        <v>0</v>
      </c>
      <c r="E15" s="101">
        <v>0</v>
      </c>
      <c r="F15" s="101">
        <v>0</v>
      </c>
      <c r="G15" s="101">
        <v>0</v>
      </c>
      <c r="H15" s="102">
        <f>D15+E15+G15</f>
        <v>0</v>
      </c>
      <c r="I15" s="102">
        <v>0</v>
      </c>
      <c r="J15" s="104">
        <v>0</v>
      </c>
    </row>
    <row r="16" spans="1:10" x14ac:dyDescent="0.2">
      <c r="A16" s="318" t="s">
        <v>249</v>
      </c>
      <c r="B16" s="319"/>
      <c r="C16" s="82" t="s">
        <v>238</v>
      </c>
      <c r="D16" s="101">
        <v>0</v>
      </c>
      <c r="E16" s="101">
        <v>0</v>
      </c>
      <c r="F16" s="101">
        <v>0</v>
      </c>
      <c r="G16" s="101">
        <v>0</v>
      </c>
      <c r="H16" s="102">
        <f>D16+E16+G16</f>
        <v>0</v>
      </c>
      <c r="I16" s="102">
        <v>0</v>
      </c>
      <c r="J16" s="104">
        <v>0</v>
      </c>
    </row>
    <row r="17" spans="1:10" x14ac:dyDescent="0.2">
      <c r="A17" s="300" t="s">
        <v>229</v>
      </c>
      <c r="B17" s="301"/>
      <c r="C17" s="82" t="s">
        <v>239</v>
      </c>
      <c r="D17" s="105">
        <v>68</v>
      </c>
      <c r="E17" s="105"/>
      <c r="F17" s="105">
        <v>-36</v>
      </c>
      <c r="G17" s="105">
        <v>0</v>
      </c>
      <c r="H17" s="102">
        <f>D17+E17+G17+F17</f>
        <v>32</v>
      </c>
      <c r="I17" s="102">
        <v>0</v>
      </c>
      <c r="J17" s="106">
        <f>H17</f>
        <v>32</v>
      </c>
    </row>
    <row r="18" spans="1:10" ht="26.25" customHeight="1" x14ac:dyDescent="0.2">
      <c r="A18" s="300" t="s">
        <v>247</v>
      </c>
      <c r="B18" s="301"/>
      <c r="C18" s="60">
        <v>315</v>
      </c>
      <c r="D18" s="101">
        <v>0</v>
      </c>
      <c r="E18" s="101"/>
      <c r="F18" s="101">
        <v>0</v>
      </c>
      <c r="G18" s="101">
        <v>0</v>
      </c>
      <c r="H18" s="102">
        <f>D18+E18+G18</f>
        <v>0</v>
      </c>
      <c r="I18" s="102">
        <v>0</v>
      </c>
      <c r="J18" s="106">
        <f>H18</f>
        <v>0</v>
      </c>
    </row>
    <row r="19" spans="1:10" ht="28.5" customHeight="1" x14ac:dyDescent="0.2">
      <c r="A19" s="300" t="s">
        <v>231</v>
      </c>
      <c r="B19" s="301"/>
      <c r="C19" s="60">
        <v>316</v>
      </c>
      <c r="D19" s="101">
        <v>0</v>
      </c>
      <c r="E19" s="101">
        <v>0</v>
      </c>
      <c r="F19" s="101">
        <v>0</v>
      </c>
      <c r="G19" s="101">
        <v>0</v>
      </c>
      <c r="H19" s="102">
        <f>D19+E19+G19</f>
        <v>0</v>
      </c>
      <c r="I19" s="102">
        <v>0</v>
      </c>
      <c r="J19" s="104">
        <v>0</v>
      </c>
    </row>
    <row r="20" spans="1:10" ht="27" customHeight="1" x14ac:dyDescent="0.2">
      <c r="A20" s="300" t="s">
        <v>232</v>
      </c>
      <c r="B20" s="301"/>
      <c r="C20" s="60">
        <v>317</v>
      </c>
      <c r="D20" s="101">
        <v>0</v>
      </c>
      <c r="E20" s="101">
        <v>0</v>
      </c>
      <c r="F20" s="101">
        <v>0</v>
      </c>
      <c r="G20" s="101">
        <v>0</v>
      </c>
      <c r="H20" s="102">
        <f>D20+E20+G20</f>
        <v>0</v>
      </c>
      <c r="I20" s="102">
        <v>0</v>
      </c>
      <c r="J20" s="104">
        <v>0</v>
      </c>
    </row>
    <row r="21" spans="1:10" ht="40.5" customHeight="1" x14ac:dyDescent="0.2">
      <c r="A21" s="300" t="s">
        <v>265</v>
      </c>
      <c r="B21" s="301"/>
      <c r="C21" s="60">
        <v>318</v>
      </c>
      <c r="D21" s="101">
        <v>0</v>
      </c>
      <c r="E21" s="101">
        <v>0</v>
      </c>
      <c r="F21" s="101"/>
      <c r="G21" s="101"/>
      <c r="H21" s="102">
        <f>F21+G21</f>
        <v>0</v>
      </c>
      <c r="I21" s="102"/>
      <c r="J21" s="104">
        <f>SUM(H21:I21)</f>
        <v>0</v>
      </c>
    </row>
    <row r="22" spans="1:10" ht="26.25" customHeight="1" x14ac:dyDescent="0.2">
      <c r="A22" s="298" t="s">
        <v>274</v>
      </c>
      <c r="B22" s="299"/>
      <c r="C22" s="61">
        <v>400</v>
      </c>
      <c r="D22" s="158">
        <f>D10+D11+SUM(D16:D21)</f>
        <v>31585624</v>
      </c>
      <c r="E22" s="158">
        <f t="shared" ref="E22:J22" si="3">E10+E11+SUM(E16:E21)</f>
        <v>-618111</v>
      </c>
      <c r="F22" s="158">
        <f t="shared" si="3"/>
        <v>-15263334</v>
      </c>
      <c r="G22" s="158">
        <f t="shared" si="3"/>
        <v>614025</v>
      </c>
      <c r="H22" s="158">
        <f t="shared" si="3"/>
        <v>16318204</v>
      </c>
      <c r="I22" s="158">
        <f t="shared" si="3"/>
        <v>219979</v>
      </c>
      <c r="J22" s="159">
        <f t="shared" si="3"/>
        <v>16538183</v>
      </c>
    </row>
    <row r="23" spans="1:10" ht="28.5" customHeight="1" x14ac:dyDescent="0.2">
      <c r="A23" s="298" t="s">
        <v>248</v>
      </c>
      <c r="B23" s="299"/>
      <c r="C23" s="61"/>
      <c r="D23" s="122">
        <f>Бух.баланс!H69</f>
        <v>31585624</v>
      </c>
      <c r="E23" s="122">
        <f>Бух.баланс!H71</f>
        <v>-618111</v>
      </c>
      <c r="F23" s="122">
        <f>Бух.баланс!H70+Бух.баланс!H72</f>
        <v>-16598509</v>
      </c>
      <c r="G23" s="122">
        <f>Бух.баланс!H73</f>
        <v>-9396269</v>
      </c>
      <c r="H23" s="158">
        <f>SUM(D23:G23)</f>
        <v>4972735</v>
      </c>
      <c r="I23" s="124">
        <f>Бух.баланс!H75</f>
        <v>-1036720</v>
      </c>
      <c r="J23" s="123">
        <f>H23+I23</f>
        <v>3936015</v>
      </c>
    </row>
    <row r="24" spans="1:10" ht="27.75" customHeight="1" x14ac:dyDescent="0.2">
      <c r="A24" s="300" t="s">
        <v>226</v>
      </c>
      <c r="B24" s="301"/>
      <c r="C24" s="60">
        <v>401</v>
      </c>
      <c r="D24" s="101"/>
      <c r="E24" s="101"/>
      <c r="F24" s="101"/>
      <c r="G24" s="101"/>
      <c r="H24" s="102">
        <f>D24+E24+G24</f>
        <v>0</v>
      </c>
      <c r="I24" s="102"/>
      <c r="J24" s="104"/>
    </row>
    <row r="25" spans="1:10" ht="28.5" customHeight="1" x14ac:dyDescent="0.2">
      <c r="A25" s="298" t="s">
        <v>254</v>
      </c>
      <c r="B25" s="299"/>
      <c r="C25" s="61">
        <v>500</v>
      </c>
      <c r="D25" s="122">
        <f>D23</f>
        <v>31585624</v>
      </c>
      <c r="E25" s="122">
        <f t="shared" ref="E25:J25" si="4">E23</f>
        <v>-618111</v>
      </c>
      <c r="F25" s="122">
        <f t="shared" si="4"/>
        <v>-16598509</v>
      </c>
      <c r="G25" s="122">
        <f t="shared" si="4"/>
        <v>-9396269</v>
      </c>
      <c r="H25" s="122">
        <f t="shared" si="4"/>
        <v>4972735</v>
      </c>
      <c r="I25" s="122">
        <f t="shared" si="4"/>
        <v>-1036720</v>
      </c>
      <c r="J25" s="122">
        <f t="shared" si="4"/>
        <v>3936015</v>
      </c>
    </row>
    <row r="26" spans="1:10" ht="24.75" customHeight="1" x14ac:dyDescent="0.2">
      <c r="A26" s="298" t="s">
        <v>233</v>
      </c>
      <c r="B26" s="299"/>
      <c r="C26" s="61">
        <v>600</v>
      </c>
      <c r="D26" s="122">
        <v>0</v>
      </c>
      <c r="E26" s="122">
        <v>0</v>
      </c>
      <c r="F26" s="122">
        <f>F27+F28</f>
        <v>200141</v>
      </c>
      <c r="G26" s="122">
        <f t="shared" ref="G26:J26" si="5">G27+G28</f>
        <v>3683406</v>
      </c>
      <c r="H26" s="122">
        <f t="shared" si="5"/>
        <v>3883547</v>
      </c>
      <c r="I26" s="122">
        <f t="shared" si="5"/>
        <v>-1547</v>
      </c>
      <c r="J26" s="122">
        <f t="shared" si="5"/>
        <v>3882000</v>
      </c>
    </row>
    <row r="27" spans="1:10" ht="23.25" customHeight="1" x14ac:dyDescent="0.2">
      <c r="A27" s="300" t="s">
        <v>246</v>
      </c>
      <c r="B27" s="301"/>
      <c r="C27" s="61">
        <v>610</v>
      </c>
      <c r="D27" s="101">
        <v>0</v>
      </c>
      <c r="E27" s="101">
        <v>0</v>
      </c>
      <c r="F27" s="101">
        <v>0</v>
      </c>
      <c r="G27" s="101">
        <f>'Отчет оПрибылиУбытках'!F28</f>
        <v>4076056</v>
      </c>
      <c r="H27" s="102">
        <f t="shared" ref="H27:H34" si="6">SUM(D27:G27)</f>
        <v>4076056</v>
      </c>
      <c r="I27" s="102">
        <f>'Отчет оПрибылиУбытках'!F29</f>
        <v>-1547</v>
      </c>
      <c r="J27" s="104">
        <f>SUM(H27:I27)</f>
        <v>4074509</v>
      </c>
    </row>
    <row r="28" spans="1:10" ht="36.75" customHeight="1" x14ac:dyDescent="0.2">
      <c r="A28" s="300" t="s">
        <v>234</v>
      </c>
      <c r="B28" s="301"/>
      <c r="C28" s="61">
        <v>620</v>
      </c>
      <c r="D28" s="101">
        <v>0</v>
      </c>
      <c r="E28" s="101">
        <v>0</v>
      </c>
      <c r="F28" s="122">
        <f>SUM(F30:F35)</f>
        <v>200141</v>
      </c>
      <c r="G28" s="122">
        <f t="shared" ref="G28:J28" si="7">SUM(G30:G35)</f>
        <v>-392650</v>
      </c>
      <c r="H28" s="122">
        <f t="shared" si="7"/>
        <v>-192509</v>
      </c>
      <c r="I28" s="122">
        <f t="shared" si="7"/>
        <v>0</v>
      </c>
      <c r="J28" s="122">
        <f t="shared" si="7"/>
        <v>-192509</v>
      </c>
    </row>
    <row r="29" spans="1:10" x14ac:dyDescent="0.2">
      <c r="A29" s="322" t="s">
        <v>235</v>
      </c>
      <c r="B29" s="323"/>
      <c r="C29" s="61">
        <v>700</v>
      </c>
      <c r="D29" s="122">
        <f>D30+D31+D32+D33+D34+D35</f>
        <v>0</v>
      </c>
      <c r="E29" s="122">
        <f t="shared" ref="E29" si="8">E30+E31+E32+E33+E34+E35</f>
        <v>0</v>
      </c>
      <c r="F29" s="122"/>
      <c r="G29" s="122"/>
      <c r="H29" s="122"/>
      <c r="I29" s="122"/>
      <c r="J29" s="123"/>
    </row>
    <row r="30" spans="1:10" ht="17.25" customHeight="1" x14ac:dyDescent="0.2">
      <c r="A30" s="300" t="s">
        <v>229</v>
      </c>
      <c r="B30" s="301"/>
      <c r="C30" s="77">
        <v>711</v>
      </c>
      <c r="D30" s="105"/>
      <c r="E30" s="105"/>
      <c r="F30" s="105"/>
      <c r="G30" s="105">
        <v>0</v>
      </c>
      <c r="H30" s="102">
        <f t="shared" si="6"/>
        <v>0</v>
      </c>
      <c r="I30" s="102">
        <v>0</v>
      </c>
      <c r="J30" s="106">
        <f>H30</f>
        <v>0</v>
      </c>
    </row>
    <row r="31" spans="1:10" ht="25.5" customHeight="1" x14ac:dyDescent="0.2">
      <c r="A31" s="300" t="s">
        <v>247</v>
      </c>
      <c r="B31" s="301"/>
      <c r="C31" s="77">
        <v>712</v>
      </c>
      <c r="D31" s="105">
        <v>0</v>
      </c>
      <c r="E31" s="105"/>
      <c r="F31" s="105"/>
      <c r="G31" s="105"/>
      <c r="H31" s="102">
        <f t="shared" si="6"/>
        <v>0</v>
      </c>
      <c r="I31" s="102">
        <v>0</v>
      </c>
      <c r="J31" s="106">
        <f t="shared" ref="J31:J34" si="9">H31</f>
        <v>0</v>
      </c>
    </row>
    <row r="32" spans="1:10" x14ac:dyDescent="0.2">
      <c r="A32" s="300" t="s">
        <v>230</v>
      </c>
      <c r="B32" s="301"/>
      <c r="C32" s="77">
        <v>715</v>
      </c>
      <c r="D32" s="105">
        <v>0</v>
      </c>
      <c r="E32" s="105">
        <v>0</v>
      </c>
      <c r="F32" s="105">
        <v>0</v>
      </c>
      <c r="G32" s="105"/>
      <c r="H32" s="102">
        <f t="shared" si="6"/>
        <v>0</v>
      </c>
      <c r="I32" s="102">
        <v>0</v>
      </c>
      <c r="J32" s="106">
        <f t="shared" si="9"/>
        <v>0</v>
      </c>
    </row>
    <row r="33" spans="1:10" ht="24" customHeight="1" x14ac:dyDescent="0.2">
      <c r="A33" s="300" t="s">
        <v>231</v>
      </c>
      <c r="B33" s="301"/>
      <c r="C33" s="77">
        <v>716</v>
      </c>
      <c r="D33" s="105">
        <v>0</v>
      </c>
      <c r="E33" s="105">
        <v>0</v>
      </c>
      <c r="F33" s="105">
        <v>0</v>
      </c>
      <c r="G33" s="105">
        <v>-392650</v>
      </c>
      <c r="H33" s="102">
        <f t="shared" si="6"/>
        <v>-392650</v>
      </c>
      <c r="I33" s="102">
        <v>0</v>
      </c>
      <c r="J33" s="106">
        <f t="shared" si="9"/>
        <v>-392650</v>
      </c>
    </row>
    <row r="34" spans="1:10" ht="28.5" customHeight="1" x14ac:dyDescent="0.2">
      <c r="A34" s="300" t="s">
        <v>232</v>
      </c>
      <c r="B34" s="301"/>
      <c r="C34" s="77">
        <v>717</v>
      </c>
      <c r="D34" s="105">
        <v>0</v>
      </c>
      <c r="E34" s="105">
        <v>0</v>
      </c>
      <c r="F34" s="105"/>
      <c r="G34" s="105">
        <v>0</v>
      </c>
      <c r="H34" s="102">
        <f t="shared" si="6"/>
        <v>0</v>
      </c>
      <c r="I34" s="102">
        <v>0</v>
      </c>
      <c r="J34" s="106">
        <f t="shared" si="9"/>
        <v>0</v>
      </c>
    </row>
    <row r="35" spans="1:10" ht="35.25" customHeight="1" x14ac:dyDescent="0.2">
      <c r="A35" s="300" t="s">
        <v>265</v>
      </c>
      <c r="B35" s="301"/>
      <c r="C35" s="77">
        <v>718</v>
      </c>
      <c r="D35" s="105">
        <v>0</v>
      </c>
      <c r="E35" s="105">
        <v>0</v>
      </c>
      <c r="F35" s="105">
        <v>200141</v>
      </c>
      <c r="G35" s="105"/>
      <c r="H35" s="102">
        <f>D35+E35+G35+F35</f>
        <v>200141</v>
      </c>
      <c r="I35" s="102"/>
      <c r="J35" s="106">
        <f>H35+I35</f>
        <v>200141</v>
      </c>
    </row>
    <row r="36" spans="1:10" ht="39" customHeight="1" thickBot="1" x14ac:dyDescent="0.25">
      <c r="A36" s="325" t="s">
        <v>275</v>
      </c>
      <c r="B36" s="326"/>
      <c r="C36" s="62">
        <v>800</v>
      </c>
      <c r="D36" s="107">
        <f>SUM(D25:D29)</f>
        <v>31585624</v>
      </c>
      <c r="E36" s="107">
        <f>SUM(E25:E29)</f>
        <v>-618111</v>
      </c>
      <c r="F36" s="107">
        <f>F25+F26</f>
        <v>-16398368</v>
      </c>
      <c r="G36" s="107">
        <f>SUM(G25:G26)</f>
        <v>-5712863</v>
      </c>
      <c r="H36" s="107">
        <f>SUM(D36:G36)</f>
        <v>8856282</v>
      </c>
      <c r="I36" s="107">
        <f>I25+I26+SUM(I30:I35)</f>
        <v>-1038267</v>
      </c>
      <c r="J36" s="108">
        <f>J25+J26</f>
        <v>7818015</v>
      </c>
    </row>
    <row r="37" spans="1:10" ht="21" customHeight="1" x14ac:dyDescent="0.2">
      <c r="A37" s="127"/>
      <c r="B37" s="127"/>
      <c r="C37" s="128"/>
      <c r="D37" s="129"/>
      <c r="E37" s="129"/>
      <c r="F37" s="129"/>
      <c r="G37" s="129"/>
      <c r="H37" s="129"/>
      <c r="I37" s="129"/>
      <c r="J37" s="129"/>
    </row>
    <row r="38" spans="1:10" ht="10.5" customHeight="1" x14ac:dyDescent="0.2">
      <c r="A38" s="127"/>
      <c r="B38" s="127"/>
      <c r="C38" s="128"/>
      <c r="D38" s="129"/>
      <c r="E38" s="129"/>
      <c r="F38" s="129"/>
      <c r="G38" s="129"/>
      <c r="H38" s="129"/>
      <c r="I38" s="129"/>
      <c r="J38" s="129"/>
    </row>
    <row r="39" spans="1:10" x14ac:dyDescent="0.2">
      <c r="A39" s="126"/>
      <c r="B39" s="324" t="s">
        <v>53</v>
      </c>
      <c r="C39" s="324"/>
      <c r="D39" s="324"/>
      <c r="E39" s="94" t="s">
        <v>276</v>
      </c>
      <c r="F39" s="81"/>
      <c r="G39" s="81"/>
    </row>
    <row r="40" spans="1:10" x14ac:dyDescent="0.2">
      <c r="E40" s="93"/>
      <c r="F40" s="93"/>
      <c r="G40" s="93"/>
    </row>
    <row r="41" spans="1:10" x14ac:dyDescent="0.2">
      <c r="A41" s="126"/>
      <c r="B41" s="324" t="s">
        <v>55</v>
      </c>
      <c r="C41" s="324"/>
      <c r="D41" s="324"/>
      <c r="E41" s="94" t="s">
        <v>267</v>
      </c>
      <c r="F41" s="81"/>
      <c r="G41" s="81"/>
    </row>
  </sheetData>
  <mergeCells count="37">
    <mergeCell ref="B41:D41"/>
    <mergeCell ref="B39:D39"/>
    <mergeCell ref="A13:B13"/>
    <mergeCell ref="A29:B29"/>
    <mergeCell ref="A36:B36"/>
    <mergeCell ref="A14:B14"/>
    <mergeCell ref="A15:B15"/>
    <mergeCell ref="A16:B16"/>
    <mergeCell ref="A28:B28"/>
    <mergeCell ref="A17:B17"/>
    <mergeCell ref="A18:B18"/>
    <mergeCell ref="A19:B19"/>
    <mergeCell ref="A35:B35"/>
    <mergeCell ref="A30:B30"/>
    <mergeCell ref="A31:B31"/>
    <mergeCell ref="A27:B27"/>
    <mergeCell ref="A33:B33"/>
    <mergeCell ref="A34:B34"/>
    <mergeCell ref="H1:J1"/>
    <mergeCell ref="I6:I7"/>
    <mergeCell ref="J6:J7"/>
    <mergeCell ref="A6:B7"/>
    <mergeCell ref="C6:C7"/>
    <mergeCell ref="D6:H6"/>
    <mergeCell ref="A8:B8"/>
    <mergeCell ref="A9:B9"/>
    <mergeCell ref="A10:B10"/>
    <mergeCell ref="A23:B23"/>
    <mergeCell ref="A32:B32"/>
    <mergeCell ref="A11:B11"/>
    <mergeCell ref="A12:B12"/>
    <mergeCell ref="A25:B25"/>
    <mergeCell ref="A26:B26"/>
    <mergeCell ref="A20:B20"/>
    <mergeCell ref="A21:B21"/>
    <mergeCell ref="A22:B22"/>
    <mergeCell ref="A24:B24"/>
  </mergeCells>
  <phoneticPr fontId="7" type="noConversion"/>
  <pageMargins left="0.39370078740157483" right="0.19685039370078741" top="0.31496062992125984" bottom="0.15748031496062992" header="0.19685039370078741" footer="0.19685039370078741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Отчет оПрибылиУбытках</vt:lpstr>
      <vt:lpstr>ОтчетДвиженияДенежСредств (пря)</vt:lpstr>
      <vt:lpstr>Отчет об изменКапитале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aliay</dc:creator>
  <cp:lastModifiedBy>Надежда И. Шарабок</cp:lastModifiedBy>
  <cp:lastPrinted>2016-08-23T09:30:15Z</cp:lastPrinted>
  <dcterms:created xsi:type="dcterms:W3CDTF">2007-06-07T10:44:10Z</dcterms:created>
  <dcterms:modified xsi:type="dcterms:W3CDTF">2016-08-23T11:28:51Z</dcterms:modified>
</cp:coreProperties>
</file>