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110" windowWidth="15195" windowHeight="7680" tabRatio="710" activeTab="3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/>
</workbook>
</file>

<file path=xl/calcChain.xml><?xml version="1.0" encoding="utf-8"?>
<calcChain xmlns="http://schemas.openxmlformats.org/spreadsheetml/2006/main">
  <c r="H80" i="1" l="1"/>
  <c r="G80" i="1"/>
  <c r="H44" i="1" l="1"/>
  <c r="G27" i="1"/>
  <c r="G24" i="1"/>
  <c r="I27" i="7" l="1"/>
  <c r="G27" i="7"/>
  <c r="J8" i="7"/>
  <c r="F16" i="5"/>
  <c r="F68" i="5"/>
  <c r="F30" i="5"/>
  <c r="G62" i="5" l="1"/>
  <c r="G9" i="5"/>
  <c r="G17" i="5"/>
  <c r="H79" i="1" l="1"/>
  <c r="G79" i="1"/>
  <c r="H51" i="1" l="1"/>
  <c r="H49" i="1"/>
  <c r="G56" i="5" l="1"/>
  <c r="F56" i="5"/>
  <c r="F62" i="5"/>
  <c r="G41" i="5"/>
  <c r="G28" i="5"/>
  <c r="G69" i="5" l="1"/>
  <c r="G54" i="5"/>
  <c r="G26" i="5"/>
  <c r="G72" i="5" s="1"/>
  <c r="F69" i="5"/>
  <c r="G29" i="7"/>
  <c r="D23" i="7"/>
  <c r="H8" i="7"/>
  <c r="G74" i="5" l="1"/>
  <c r="E29" i="7"/>
  <c r="F29" i="7"/>
  <c r="I29" i="7"/>
  <c r="D29" i="7"/>
  <c r="E14" i="7"/>
  <c r="F14" i="7"/>
  <c r="G14" i="7"/>
  <c r="I14" i="7"/>
  <c r="D14" i="7"/>
  <c r="H34" i="7" l="1"/>
  <c r="H33" i="7"/>
  <c r="H32" i="7"/>
  <c r="H31" i="7"/>
  <c r="H30" i="7"/>
  <c r="H17" i="7" l="1"/>
  <c r="F10" i="7"/>
  <c r="F11" i="7"/>
  <c r="I12" i="7"/>
  <c r="I11" i="7" s="1"/>
  <c r="G12" i="7"/>
  <c r="G11" i="7" s="1"/>
  <c r="F22" i="7" l="1"/>
  <c r="F41" i="5"/>
  <c r="H28" i="7" l="1"/>
  <c r="F26" i="7"/>
  <c r="F23" i="7"/>
  <c r="F25" i="7" s="1"/>
  <c r="E23" i="7"/>
  <c r="H21" i="7"/>
  <c r="J21" i="7" s="1"/>
  <c r="I26" i="7" l="1"/>
  <c r="J28" i="7"/>
  <c r="G26" i="7"/>
  <c r="H27" i="7"/>
  <c r="J27" i="7" s="1"/>
  <c r="F36" i="7"/>
  <c r="F37" i="7" s="1"/>
  <c r="H35" i="7"/>
  <c r="H23" i="7"/>
  <c r="J23" i="7" s="1"/>
  <c r="J35" i="7" l="1"/>
  <c r="H29" i="7"/>
  <c r="H26" i="7"/>
  <c r="J26" i="7" s="1"/>
  <c r="J17" i="7"/>
  <c r="H12" i="7"/>
  <c r="I10" i="7"/>
  <c r="I22" i="7" s="1"/>
  <c r="G10" i="7"/>
  <c r="G22" i="7" s="1"/>
  <c r="E10" i="7"/>
  <c r="E22" i="7" s="1"/>
  <c r="D10" i="7"/>
  <c r="D22" i="7" s="1"/>
  <c r="H10" i="7" l="1"/>
  <c r="J12" i="7"/>
  <c r="F74" i="5"/>
  <c r="F73" i="5"/>
  <c r="J10" i="7" l="1"/>
  <c r="G25" i="7"/>
  <c r="E25" i="7"/>
  <c r="D25" i="7"/>
  <c r="D36" i="7" s="1"/>
  <c r="H9" i="7"/>
  <c r="H13" i="7"/>
  <c r="H15" i="7"/>
  <c r="H16" i="7"/>
  <c r="H18" i="7"/>
  <c r="J18" i="7" s="1"/>
  <c r="J14" i="7" s="1"/>
  <c r="H19" i="7"/>
  <c r="H20" i="7"/>
  <c r="H24" i="7"/>
  <c r="J30" i="7"/>
  <c r="J31" i="7"/>
  <c r="J32" i="7"/>
  <c r="J33" i="7"/>
  <c r="J34" i="7"/>
  <c r="G36" i="7" l="1"/>
  <c r="G37" i="7" s="1"/>
  <c r="D37" i="7"/>
  <c r="E36" i="7"/>
  <c r="H36" i="7" s="1"/>
  <c r="H14" i="7"/>
  <c r="J29" i="7"/>
  <c r="J13" i="7"/>
  <c r="H11" i="7"/>
  <c r="I36" i="7"/>
  <c r="H25" i="7"/>
  <c r="F28" i="5"/>
  <c r="F9" i="5"/>
  <c r="E37" i="7" l="1"/>
  <c r="J11" i="7"/>
  <c r="J22" i="7" s="1"/>
  <c r="H22" i="7"/>
  <c r="J25" i="7"/>
  <c r="J36" i="7" s="1"/>
  <c r="F54" i="5"/>
  <c r="H37" i="7" l="1"/>
  <c r="J37" i="7"/>
  <c r="G76" i="5" l="1"/>
  <c r="F17" i="5"/>
  <c r="F26" i="5" s="1"/>
  <c r="F72" i="5" l="1"/>
  <c r="F76" i="5" s="1"/>
</calcChain>
</file>

<file path=xl/sharedStrings.xml><?xml version="1.0" encoding="utf-8"?>
<sst xmlns="http://schemas.openxmlformats.org/spreadsheetml/2006/main" count="383" uniqueCount="293">
  <si>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</si>
  <si>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</si>
  <si>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</si>
  <si>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</si>
  <si>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</si>
  <si>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</si>
  <si>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</si>
  <si>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</si>
  <si>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</si>
  <si>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</si>
  <si>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</si>
  <si>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</si>
  <si>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</si>
  <si>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</si>
  <si>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</si>
  <si>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</si>
  <si>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</si>
  <si>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</si>
  <si>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</si>
  <si>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</si>
  <si>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</si>
  <si>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</si>
  <si>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</si>
  <si>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</si>
  <si>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</si>
  <si>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</si>
  <si>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</si>
  <si>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</si>
  <si>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</si>
  <si>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</si>
  <si>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</si>
  <si>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</si>
  <si>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</si>
  <si>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</si>
  <si>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</si>
  <si>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</si>
  <si>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</si>
  <si>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</si>
  <si>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</si>
  <si>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</si>
  <si>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</si>
  <si>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</si>
  <si>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</si>
  <si>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</si>
  <si>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</si>
  <si>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</si>
  <si>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</si>
  <si>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</si>
  <si>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</si>
  <si>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</si>
  <si>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</si>
  <si>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</si>
  <si>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</si>
  <si>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</si>
  <si>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>/</t>
  </si>
  <si>
    <t>(фамилия, имя, отчество)</t>
  </si>
  <si>
    <t>подпись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</si>
  <si>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</si>
  <si>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</si>
  <si>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</si>
  <si>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</si>
  <si>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</si>
  <si>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</si>
  <si>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</si>
  <si>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</si>
  <si>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</si>
  <si>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</si>
  <si>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</si>
  <si>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</si>
  <si>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</si>
  <si>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</si>
  <si>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</si>
  <si>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</si>
  <si>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</si>
  <si>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</si>
  <si>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</si>
  <si>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</si>
  <si>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</si>
  <si>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</si>
  <si>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</si>
  <si>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</si>
  <si>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</si>
  <si>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</si>
  <si>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</si>
  <si>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</si>
  <si>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</si>
  <si>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</si>
  <si>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</si>
  <si>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</si>
  <si>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</si>
  <si>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</si>
  <si>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</si>
  <si>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</si>
  <si>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</si>
  <si>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</si>
  <si>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</si>
  <si>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</si>
  <si>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на конец периода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</si>
  <si>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</si>
  <si>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</si>
  <si>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</si>
  <si>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</si>
  <si>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</si>
  <si>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</si>
  <si>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</si>
  <si>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</si>
  <si>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</si>
  <si>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</si>
  <si>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</si>
  <si>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</si>
  <si>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</si>
  <si>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</si>
  <si>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</si>
  <si>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</si>
  <si>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</si>
  <si>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</si>
  <si>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</si>
  <si>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</si>
  <si>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</si>
  <si>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</si>
  <si>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</si>
  <si>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</si>
  <si>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</si>
  <si>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</si>
  <si>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</si>
  <si>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</si>
  <si>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</si>
  <si>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</si>
  <si>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</si>
  <si>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</si>
  <si>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</si>
  <si>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</si>
  <si>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</si>
  <si>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</si>
  <si>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</si>
  <si>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</si>
  <si>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</si>
  <si>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</si>
  <si>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</si>
  <si>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</si>
  <si>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</si>
  <si>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</si>
  <si>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</si>
  <si>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</si>
  <si>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</si>
  <si>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</si>
  <si>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</si>
  <si>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</si>
  <si>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</si>
  <si>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</si>
  <si>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</si>
  <si>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</si>
  <si>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</si>
  <si>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</si>
  <si>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</si>
  <si>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</si>
  <si>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</si>
  <si>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</si>
  <si>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</si>
  <si>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</si>
  <si>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</si>
  <si>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</si>
  <si>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</si>
  <si>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</si>
  <si>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</si>
  <si>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</si>
  <si>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</si>
  <si>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</si>
  <si>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</si>
  <si>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</si>
  <si>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</si>
  <si>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</si>
  <si>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За отчетный период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</si>
  <si>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</si>
  <si>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</si>
  <si>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</si>
  <si>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</si>
  <si>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</si>
  <si>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</si>
  <si>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</si>
  <si>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</si>
  <si>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</si>
  <si>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</si>
  <si>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</si>
  <si>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</si>
  <si>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</si>
  <si>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</si>
  <si>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</si>
  <si>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</si>
  <si>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</si>
  <si>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</si>
  <si>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</si>
  <si>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</si>
  <si>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</si>
  <si>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</si>
  <si>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</si>
  <si>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</si>
  <si>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</si>
  <si>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</si>
  <si>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</si>
  <si>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</si>
  <si>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</si>
  <si>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</si>
  <si>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</si>
  <si>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</si>
  <si>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</si>
  <si>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</si>
  <si>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</si>
  <si>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</si>
  <si>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</si>
  <si>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</si>
  <si>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</si>
  <si>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</si>
  <si>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</si>
  <si>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</si>
  <si>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</si>
  <si>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</si>
  <si>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</si>
  <si>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</si>
  <si>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</si>
  <si>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</si>
  <si>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</si>
  <si>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</si>
  <si>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</si>
  <si>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</si>
  <si>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</si>
  <si>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</si>
  <si>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</si>
  <si>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</si>
  <si>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</si>
  <si>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</si>
  <si>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</si>
  <si>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Операции с собственниками , всего (сумма строк с 310 по 318):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</si>
  <si>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</si>
  <si>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</si>
  <si>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</si>
  <si>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</si>
  <si>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</si>
  <si>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</si>
  <si>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</si>
  <si>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</si>
  <si>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</si>
  <si>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</si>
  <si>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</si>
  <si>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</si>
  <si>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</si>
  <si>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</si>
  <si>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АО SAT&amp;Company</t>
  </si>
  <si>
    <t>Шарабок Н.И.</t>
  </si>
  <si>
    <t xml:space="preserve">       Шарабок Н.И.</t>
  </si>
  <si>
    <r>
      <t xml:space="preserve">Наименование организации              </t>
    </r>
    <r>
      <rPr>
        <b/>
        <sz val="10"/>
        <rFont val="Arial"/>
        <family val="2"/>
        <charset val="204"/>
      </rPr>
      <t xml:space="preserve"> АО   SAT&amp;Company</t>
    </r>
  </si>
  <si>
    <t>Прибыль за период (строка 200 + строка 201) относимая на:</t>
  </si>
  <si>
    <t xml:space="preserve">       Сагитова Р.Ш</t>
  </si>
  <si>
    <t>Сагитова Р.Ш.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</si>
  <si>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</si>
  <si>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</si>
  <si>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</si>
  <si>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</si>
  <si>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r>
      <t xml:space="preserve">Наименование организации                         </t>
    </r>
    <r>
      <rPr>
        <b/>
        <sz val="12"/>
        <rFont val="Arial"/>
        <family val="2"/>
        <charset val="204"/>
      </rPr>
      <t xml:space="preserve">    АО SAT&amp;Company</t>
    </r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</si>
  <si>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</si>
  <si>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</si>
  <si>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</si>
  <si>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</si>
  <si>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</si>
  <si>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</si>
  <si>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</si>
  <si>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</si>
  <si>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</si>
  <si>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</si>
  <si>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</si>
  <si>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Изменения в доле участия в доч. компаниях, не привод к потере контроля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</si>
  <si>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</si>
  <si>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</si>
  <si>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</si>
  <si>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>на  начало периода</t>
  </si>
  <si>
    <t xml:space="preserve">   Сагитова Р.Ш</t>
  </si>
  <si>
    <t xml:space="preserve">   Шарабок Н.И</t>
  </si>
  <si>
    <t/>
  </si>
  <si>
    <r>
      <t xml:space="preserve">Форма отчетности: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</si>
  <si>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 xml:space="preserve">              Инвестиционная</t>
  </si>
  <si>
    <t>по состоянию на «30» июня  2015 года</t>
  </si>
  <si>
    <t xml:space="preserve">             Акционерное общество</t>
  </si>
  <si>
    <t xml:space="preserve">             3501 человек</t>
  </si>
  <si>
    <t xml:space="preserve">             Крупного  бизнеса</t>
  </si>
  <si>
    <t xml:space="preserve">          Муканова 241</t>
  </si>
  <si>
    <t>за 2 кв 2014</t>
  </si>
  <si>
    <t>за 2 кв 2015</t>
  </si>
  <si>
    <t>за  период с 01 января по 30 июня 2014 года</t>
  </si>
  <si>
    <t xml:space="preserve"> Консолидированный  Отчет об изменениии в капитале за  период с 01 января  по  30 июня 2015 года</t>
  </si>
  <si>
    <t>Сальдо на 30 июня 2014 предыдущего года</t>
  </si>
  <si>
    <t>Сальдо на 30 июня отчетного года (строка 500 + строка 600 + строка 700)</t>
  </si>
  <si>
    <t>за  период с 01 января по 30 июня 2015 года</t>
  </si>
  <si>
    <t>За предыдущий  сопоставимый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</si>
</sst>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0_р_._-;\-* #,##0.00_р_._-;_-* &quot;-&quot;_р_._-;_-@_-"/>
    <numFmt numFmtId="165" formatCode="_(* #,##0_);_(* \(#,##0\);_(* &quot;-&quot;_);_(@_)"/>
  </numFmts>
  <fonts count="15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43" fontId="8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left"/>
    </xf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left" vertical="center"/>
    </xf>
    <xf numFmtId="0" fontId="2" fillId="0" borderId="0" xfId="0" applyFont="1" applyAlignment="1"/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2" fillId="0" borderId="1" xfId="3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2" borderId="6" xfId="0" applyFont="1" applyFill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10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13" xfId="0" applyFont="1" applyBorder="1"/>
    <xf numFmtId="3" fontId="3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14" fontId="3" fillId="2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2" fillId="2" borderId="25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3" fontId="3" fillId="0" borderId="13" xfId="0" applyNumberFormat="1" applyFont="1" applyBorder="1"/>
    <xf numFmtId="3" fontId="3" fillId="0" borderId="14" xfId="0" applyNumberFormat="1" applyFont="1" applyBorder="1"/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3" applyFont="1" applyBorder="1" applyAlignment="1"/>
    <xf numFmtId="0" fontId="12" fillId="2" borderId="15" xfId="2" applyFont="1" applyFill="1" applyBorder="1" applyAlignment="1">
      <alignment horizontal="center" vertical="center" wrapText="1"/>
    </xf>
    <xf numFmtId="14" fontId="11" fillId="2" borderId="22" xfId="0" applyNumberFormat="1" applyFont="1" applyFill="1" applyBorder="1" applyAlignment="1">
      <alignment horizontal="center" vertical="center" wrapText="1"/>
    </xf>
    <xf numFmtId="0" fontId="11" fillId="2" borderId="23" xfId="3" applyFont="1" applyFill="1" applyBorder="1" applyAlignment="1">
      <alignment vertical="center"/>
    </xf>
    <xf numFmtId="0" fontId="11" fillId="2" borderId="24" xfId="3" applyFont="1" applyFill="1" applyBorder="1" applyAlignment="1">
      <alignment vertical="center"/>
    </xf>
    <xf numFmtId="0" fontId="11" fillId="2" borderId="15" xfId="3" applyFont="1" applyFill="1" applyBorder="1" applyAlignment="1">
      <alignment vertical="center" wrapText="1"/>
    </xf>
    <xf numFmtId="0" fontId="12" fillId="0" borderId="0" xfId="3" applyFont="1" applyAlignment="1"/>
    <xf numFmtId="4" fontId="12" fillId="0" borderId="0" xfId="3" applyNumberFormat="1" applyFont="1" applyAlignme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3" fontId="2" fillId="0" borderId="0" xfId="2" applyNumberFormat="1" applyFont="1" applyAlignment="1">
      <alignment vertical="center"/>
    </xf>
    <xf numFmtId="41" fontId="2" fillId="0" borderId="0" xfId="1" applyNumberFormat="1" applyFont="1" applyAlignment="1"/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41" fontId="11" fillId="0" borderId="42" xfId="3" applyNumberFormat="1" applyFont="1" applyBorder="1" applyAlignment="1">
      <alignment horizontal="center"/>
    </xf>
    <xf numFmtId="41" fontId="2" fillId="0" borderId="2" xfId="1" applyNumberFormat="1" applyFont="1" applyBorder="1" applyAlignment="1">
      <alignment horizontal="right"/>
    </xf>
    <xf numFmtId="41" fontId="2" fillId="0" borderId="13" xfId="1" applyNumberFormat="1" applyFont="1" applyBorder="1" applyAlignment="1">
      <alignment horizontal="right"/>
    </xf>
    <xf numFmtId="41" fontId="2" fillId="0" borderId="4" xfId="1" applyNumberFormat="1" applyFont="1" applyBorder="1" applyAlignment="1">
      <alignment horizontal="right"/>
    </xf>
    <xf numFmtId="41" fontId="2" fillId="0" borderId="4" xfId="1" applyNumberFormat="1" applyFont="1" applyBorder="1" applyAlignment="1"/>
    <xf numFmtId="41" fontId="2" fillId="0" borderId="11" xfId="1" applyNumberFormat="1" applyFont="1" applyBorder="1" applyAlignment="1">
      <alignment horizontal="right"/>
    </xf>
    <xf numFmtId="41" fontId="2" fillId="0" borderId="16" xfId="1" applyNumberFormat="1" applyFont="1" applyBorder="1" applyAlignment="1"/>
    <xf numFmtId="41" fontId="3" fillId="0" borderId="7" xfId="1" applyNumberFormat="1" applyFont="1" applyBorder="1" applyAlignment="1">
      <alignment horizontal="right"/>
    </xf>
    <xf numFmtId="41" fontId="3" fillId="0" borderId="8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41" fontId="12" fillId="0" borderId="41" xfId="3" applyNumberFormat="1" applyFont="1" applyFill="1" applyBorder="1" applyAlignment="1">
      <alignment horizontal="center"/>
    </xf>
    <xf numFmtId="41" fontId="11" fillId="0" borderId="42" xfId="3" applyNumberFormat="1" applyFont="1" applyFill="1" applyBorder="1" applyAlignment="1">
      <alignment horizontal="center" vertical="center"/>
    </xf>
    <xf numFmtId="41" fontId="12" fillId="0" borderId="42" xfId="3" applyNumberFormat="1" applyFont="1" applyFill="1" applyBorder="1" applyAlignment="1">
      <alignment horizontal="center"/>
    </xf>
    <xf numFmtId="41" fontId="11" fillId="0" borderId="42" xfId="3" applyNumberFormat="1" applyFont="1" applyFill="1" applyBorder="1" applyAlignment="1">
      <alignment horizontal="center"/>
    </xf>
    <xf numFmtId="41" fontId="2" fillId="0" borderId="2" xfId="0" applyNumberFormat="1" applyFont="1" applyBorder="1" applyAlignment="1">
      <alignment horizontal="right" vertical="center"/>
    </xf>
    <xf numFmtId="41" fontId="3" fillId="0" borderId="2" xfId="0" applyNumberFormat="1" applyFont="1" applyBorder="1" applyAlignment="1">
      <alignment horizontal="right" vertical="center"/>
    </xf>
    <xf numFmtId="41" fontId="2" fillId="0" borderId="2" xfId="0" applyNumberFormat="1" applyFont="1" applyBorder="1"/>
    <xf numFmtId="41" fontId="3" fillId="2" borderId="2" xfId="0" applyNumberFormat="1" applyFont="1" applyFill="1" applyBorder="1" applyAlignment="1">
      <alignment horizontal="right" vertical="center"/>
    </xf>
    <xf numFmtId="41" fontId="3" fillId="2" borderId="22" xfId="0" applyNumberFormat="1" applyFont="1" applyFill="1" applyBorder="1" applyAlignment="1">
      <alignment horizontal="center" vertical="top" wrapText="1"/>
    </xf>
    <xf numFmtId="41" fontId="2" fillId="0" borderId="13" xfId="0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11" fillId="0" borderId="0" xfId="2" applyNumberFormat="1" applyFont="1" applyBorder="1" applyAlignment="1">
      <alignment vertical="center"/>
    </xf>
    <xf numFmtId="41" fontId="3" fillId="0" borderId="2" xfId="1" applyNumberFormat="1" applyFont="1" applyBorder="1" applyAlignment="1">
      <alignment horizontal="right"/>
    </xf>
    <xf numFmtId="41" fontId="3" fillId="0" borderId="4" xfId="1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164" fontId="3" fillId="0" borderId="11" xfId="0" applyNumberFormat="1" applyFont="1" applyFill="1" applyBorder="1" applyAlignment="1">
      <alignment horizontal="right" vertical="center"/>
    </xf>
    <xf numFmtId="41" fontId="3" fillId="0" borderId="4" xfId="1" applyNumberFormat="1" applyFont="1" applyBorder="1" applyAlignment="1"/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41" fontId="3" fillId="0" borderId="0" xfId="1" applyNumberFormat="1" applyFont="1" applyBorder="1" applyAlignment="1">
      <alignment horizontal="right"/>
    </xf>
    <xf numFmtId="41" fontId="3" fillId="3" borderId="2" xfId="0" applyNumberFormat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41" fontId="11" fillId="0" borderId="0" xfId="3" applyNumberFormat="1" applyFont="1" applyBorder="1" applyAlignment="1">
      <alignment horizontal="center"/>
    </xf>
    <xf numFmtId="41" fontId="11" fillId="0" borderId="0" xfId="3" applyNumberFormat="1" applyFont="1" applyFill="1" applyBorder="1" applyAlignment="1">
      <alignment horizontal="center"/>
    </xf>
    <xf numFmtId="14" fontId="11" fillId="3" borderId="34" xfId="0" applyNumberFormat="1" applyFont="1" applyFill="1" applyBorder="1" applyAlignment="1">
      <alignment horizontal="center" vertical="center" wrapText="1"/>
    </xf>
    <xf numFmtId="49" fontId="3" fillId="0" borderId="46" xfId="1" applyNumberFormat="1" applyFont="1" applyBorder="1" applyAlignment="1">
      <alignment horizontal="center" vertical="center"/>
    </xf>
    <xf numFmtId="41" fontId="2" fillId="0" borderId="46" xfId="1" applyNumberFormat="1" applyFont="1" applyBorder="1" applyAlignment="1">
      <alignment horizontal="right"/>
    </xf>
    <xf numFmtId="41" fontId="2" fillId="0" borderId="47" xfId="1" applyNumberFormat="1" applyFont="1" applyBorder="1" applyAlignment="1">
      <alignment horizontal="right"/>
    </xf>
    <xf numFmtId="4" fontId="2" fillId="0" borderId="0" xfId="0" applyNumberFormat="1" applyFont="1"/>
    <xf numFmtId="41" fontId="11" fillId="0" borderId="46" xfId="2" applyNumberFormat="1" applyFont="1" applyFill="1" applyBorder="1" applyAlignment="1">
      <alignment horizontal="right" vertical="center"/>
    </xf>
    <xf numFmtId="41" fontId="12" fillId="0" borderId="2" xfId="2" applyNumberFormat="1" applyFont="1" applyFill="1" applyBorder="1" applyAlignment="1"/>
    <xf numFmtId="41" fontId="12" fillId="0" borderId="2" xfId="2" applyNumberFormat="1" applyFont="1" applyFill="1" applyBorder="1" applyAlignment="1">
      <alignment horizontal="right"/>
    </xf>
    <xf numFmtId="41" fontId="11" fillId="0" borderId="2" xfId="2" applyNumberFormat="1" applyFont="1" applyFill="1" applyBorder="1" applyAlignment="1">
      <alignment horizontal="right" vertical="center"/>
    </xf>
    <xf numFmtId="41" fontId="11" fillId="0" borderId="2" xfId="2" applyNumberFormat="1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41" fontId="11" fillId="0" borderId="4" xfId="2" applyNumberFormat="1" applyFont="1" applyFill="1" applyBorder="1" applyAlignment="1">
      <alignment horizontal="right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41" fontId="11" fillId="0" borderId="2" xfId="2" applyNumberFormat="1" applyFont="1" applyFill="1" applyBorder="1" applyAlignment="1"/>
    <xf numFmtId="41" fontId="11" fillId="0" borderId="4" xfId="2" applyNumberFormat="1" applyFont="1" applyFill="1" applyBorder="1" applyAlignment="1"/>
    <xf numFmtId="41" fontId="11" fillId="0" borderId="4" xfId="2" applyNumberFormat="1" applyFont="1" applyFill="1" applyBorder="1" applyAlignment="1">
      <alignment vertical="center"/>
    </xf>
    <xf numFmtId="0" fontId="11" fillId="0" borderId="7" xfId="2" applyFont="1" applyFill="1" applyBorder="1" applyAlignment="1">
      <alignment horizontal="center" vertical="center"/>
    </xf>
    <xf numFmtId="41" fontId="11" fillId="0" borderId="7" xfId="2" applyNumberFormat="1" applyFont="1" applyFill="1" applyBorder="1" applyAlignment="1">
      <alignment vertical="center"/>
    </xf>
    <xf numFmtId="41" fontId="11" fillId="0" borderId="8" xfId="2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horizontal="right"/>
    </xf>
    <xf numFmtId="41" fontId="3" fillId="0" borderId="4" xfId="1" applyNumberFormat="1" applyFont="1" applyFill="1" applyBorder="1" applyAlignment="1"/>
    <xf numFmtId="41" fontId="11" fillId="0" borderId="2" xfId="2" applyNumberFormat="1" applyFont="1" applyFill="1" applyBorder="1" applyAlignment="1">
      <alignment vertical="center"/>
    </xf>
    <xf numFmtId="14" fontId="11" fillId="2" borderId="49" xfId="0" applyNumberFormat="1" applyFont="1" applyFill="1" applyBorder="1" applyAlignment="1">
      <alignment horizontal="center" vertical="center" wrapText="1"/>
    </xf>
    <xf numFmtId="41" fontId="2" fillId="0" borderId="0" xfId="3" applyNumberFormat="1" applyFont="1" applyAlignment="1"/>
    <xf numFmtId="41" fontId="12" fillId="0" borderId="42" xfId="3" applyNumberFormat="1" applyFont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41" fontId="12" fillId="0" borderId="50" xfId="3" applyNumberFormat="1" applyFont="1" applyFill="1" applyBorder="1" applyAlignment="1">
      <alignment horizontal="center"/>
    </xf>
    <xf numFmtId="41" fontId="12" fillId="0" borderId="51" xfId="3" applyNumberFormat="1" applyFont="1" applyFill="1" applyBorder="1" applyAlignment="1">
      <alignment horizontal="center"/>
    </xf>
    <xf numFmtId="41" fontId="11" fillId="0" borderId="51" xfId="3" applyNumberFormat="1" applyFont="1" applyFill="1" applyBorder="1" applyAlignment="1">
      <alignment horizontal="center" vertical="center"/>
    </xf>
    <xf numFmtId="41" fontId="11" fillId="0" borderId="51" xfId="3" applyNumberFormat="1" applyFont="1" applyFill="1" applyBorder="1" applyAlignment="1">
      <alignment horizontal="center"/>
    </xf>
    <xf numFmtId="165" fontId="14" fillId="0" borderId="51" xfId="0" applyNumberFormat="1" applyFont="1" applyFill="1" applyBorder="1"/>
    <xf numFmtId="41" fontId="11" fillId="0" borderId="51" xfId="3" applyNumberFormat="1" applyFont="1" applyBorder="1" applyAlignment="1">
      <alignment horizontal="center"/>
    </xf>
    <xf numFmtId="41" fontId="12" fillId="0" borderId="51" xfId="3" applyNumberFormat="1" applyFont="1" applyBorder="1" applyAlignment="1">
      <alignment horizontal="center"/>
    </xf>
    <xf numFmtId="164" fontId="11" fillId="0" borderId="51" xfId="3" applyNumberFormat="1" applyFont="1" applyBorder="1" applyAlignment="1">
      <alignment horizontal="center"/>
    </xf>
    <xf numFmtId="164" fontId="12" fillId="0" borderId="51" xfId="3" applyNumberFormat="1" applyFont="1" applyFill="1" applyBorder="1" applyAlignment="1">
      <alignment horizontal="center"/>
    </xf>
    <xf numFmtId="41" fontId="11" fillId="0" borderId="52" xfId="3" applyNumberFormat="1" applyFont="1" applyFill="1" applyBorder="1" applyAlignment="1">
      <alignment horizontal="center"/>
    </xf>
    <xf numFmtId="41" fontId="12" fillId="0" borderId="42" xfId="3" applyNumberFormat="1" applyFont="1" applyFill="1" applyBorder="1" applyAlignment="1">
      <alignment horizontal="center" vertical="center"/>
    </xf>
    <xf numFmtId="41" fontId="12" fillId="0" borderId="42" xfId="3" applyNumberFormat="1" applyFont="1" applyFill="1" applyBorder="1" applyAlignment="1">
      <alignment horizontal="center" wrapText="1"/>
    </xf>
    <xf numFmtId="164" fontId="11" fillId="0" borderId="42" xfId="3" applyNumberFormat="1" applyFont="1" applyFill="1" applyBorder="1" applyAlignment="1">
      <alignment horizontal="center"/>
    </xf>
    <xf numFmtId="41" fontId="11" fillId="0" borderId="43" xfId="3" applyNumberFormat="1" applyFont="1" applyBorder="1" applyAlignment="1">
      <alignment horizontal="center"/>
    </xf>
    <xf numFmtId="49" fontId="12" fillId="0" borderId="41" xfId="3" applyNumberFormat="1" applyFont="1" applyBorder="1" applyAlignment="1">
      <alignment horizontal="center" vertical="center"/>
    </xf>
    <xf numFmtId="49" fontId="12" fillId="0" borderId="42" xfId="3" applyNumberFormat="1" applyFont="1" applyBorder="1" applyAlignment="1">
      <alignment horizontal="center" vertical="center"/>
    </xf>
    <xf numFmtId="49" fontId="11" fillId="0" borderId="42" xfId="3" applyNumberFormat="1" applyFont="1" applyBorder="1" applyAlignment="1">
      <alignment horizontal="center" vertical="center"/>
    </xf>
    <xf numFmtId="49" fontId="12" fillId="0" borderId="53" xfId="3" applyNumberFormat="1" applyFont="1" applyBorder="1" applyAlignment="1">
      <alignment horizontal="center" vertical="center"/>
    </xf>
    <xf numFmtId="49" fontId="11" fillId="0" borderId="53" xfId="3" applyNumberFormat="1" applyFont="1" applyBorder="1" applyAlignment="1">
      <alignment horizontal="center" vertical="center"/>
    </xf>
    <xf numFmtId="49" fontId="12" fillId="0" borderId="42" xfId="3" applyNumberFormat="1" applyFont="1" applyBorder="1" applyAlignment="1">
      <alignment horizontal="center" wrapText="1"/>
    </xf>
    <xf numFmtId="49" fontId="12" fillId="0" borderId="53" xfId="3" applyNumberFormat="1" applyFont="1" applyBorder="1" applyAlignment="1">
      <alignment horizontal="center"/>
    </xf>
    <xf numFmtId="49" fontId="11" fillId="0" borderId="53" xfId="3" applyNumberFormat="1" applyFont="1" applyBorder="1" applyAlignment="1">
      <alignment horizontal="center"/>
    </xf>
    <xf numFmtId="49" fontId="12" fillId="0" borderId="43" xfId="3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1" fontId="12" fillId="0" borderId="4" xfId="2" applyNumberFormat="1" applyFont="1" applyBorder="1" applyAlignment="1">
      <alignment horizontal="right"/>
    </xf>
    <xf numFmtId="43" fontId="11" fillId="0" borderId="42" xfId="4" applyFont="1" applyFill="1" applyBorder="1" applyAlignment="1">
      <alignment horizontal="center"/>
    </xf>
    <xf numFmtId="4" fontId="2" fillId="0" borderId="20" xfId="3" applyNumberFormat="1" applyFont="1" applyBorder="1" applyAlignment="1"/>
    <xf numFmtId="0" fontId="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20" xfId="0" applyFont="1" applyBorder="1"/>
    <xf numFmtId="0" fontId="2" fillId="0" borderId="2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/>
    <xf numFmtId="0" fontId="2" fillId="0" borderId="3" xfId="0" applyFont="1" applyBorder="1"/>
    <xf numFmtId="0" fontId="2" fillId="0" borderId="0" xfId="0" applyFont="1" applyAlignment="1">
      <alignment horizontal="left"/>
    </xf>
    <xf numFmtId="0" fontId="3" fillId="0" borderId="18" xfId="0" applyFont="1" applyBorder="1"/>
    <xf numFmtId="0" fontId="3" fillId="0" borderId="17" xfId="0" applyFont="1" applyBorder="1"/>
    <xf numFmtId="0" fontId="3" fillId="0" borderId="28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left"/>
    </xf>
    <xf numFmtId="0" fontId="3" fillId="0" borderId="3" xfId="0" applyFont="1" applyBorder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6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19" xfId="0" applyFont="1" applyBorder="1"/>
    <xf numFmtId="0" fontId="2" fillId="0" borderId="5" xfId="0" applyFont="1" applyBorder="1"/>
    <xf numFmtId="0" fontId="2" fillId="0" borderId="12" xfId="0" applyFont="1" applyBorder="1"/>
    <xf numFmtId="0" fontId="3" fillId="2" borderId="20" xfId="0" applyFont="1" applyFill="1" applyBorder="1"/>
    <xf numFmtId="0" fontId="3" fillId="2" borderId="2" xfId="0" applyFont="1" applyFill="1" applyBorder="1"/>
    <xf numFmtId="0" fontId="3" fillId="2" borderId="2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0" borderId="17" xfId="0" applyFont="1" applyBorder="1"/>
    <xf numFmtId="0" fontId="3" fillId="0" borderId="20" xfId="0" applyFont="1" applyBorder="1" applyAlignment="1"/>
    <xf numFmtId="0" fontId="3" fillId="0" borderId="2" xfId="0" applyFont="1" applyBorder="1" applyAlignment="1"/>
    <xf numFmtId="0" fontId="3" fillId="0" borderId="20" xfId="0" applyFont="1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2" borderId="21" xfId="0" applyFont="1" applyFill="1" applyBorder="1"/>
    <xf numFmtId="0" fontId="3" fillId="2" borderId="7" xfId="0" applyFont="1" applyFill="1" applyBorder="1"/>
    <xf numFmtId="0" fontId="2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8" xfId="3" applyFont="1" applyBorder="1" applyAlignment="1">
      <alignment horizontal="left" wrapText="1"/>
    </xf>
    <xf numFmtId="0" fontId="11" fillId="0" borderId="17" xfId="3" applyFont="1" applyBorder="1" applyAlignment="1">
      <alignment horizontal="left" wrapText="1"/>
    </xf>
    <xf numFmtId="0" fontId="2" fillId="0" borderId="0" xfId="3" applyFont="1" applyFill="1" applyAlignment="1"/>
    <xf numFmtId="0" fontId="3" fillId="0" borderId="1" xfId="3" applyFont="1" applyFill="1" applyBorder="1" applyAlignment="1">
      <alignment vertical="top" wrapText="1"/>
    </xf>
    <xf numFmtId="0" fontId="12" fillId="0" borderId="27" xfId="3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1" fillId="0" borderId="18" xfId="3" applyFont="1" applyBorder="1" applyAlignment="1">
      <alignment horizontal="left"/>
    </xf>
    <xf numFmtId="0" fontId="11" fillId="0" borderId="17" xfId="3" applyFont="1" applyBorder="1" applyAlignment="1">
      <alignment horizontal="left"/>
    </xf>
    <xf numFmtId="0" fontId="12" fillId="0" borderId="18" xfId="3" applyFont="1" applyBorder="1" applyAlignment="1">
      <alignment horizontal="left" wrapText="1"/>
    </xf>
    <xf numFmtId="0" fontId="12" fillId="0" borderId="17" xfId="3" applyFont="1" applyBorder="1" applyAlignment="1">
      <alignment horizontal="left" wrapText="1"/>
    </xf>
    <xf numFmtId="0" fontId="11" fillId="0" borderId="18" xfId="3" applyFont="1" applyBorder="1" applyAlignment="1">
      <alignment wrapText="1"/>
    </xf>
    <xf numFmtId="0" fontId="11" fillId="0" borderId="17" xfId="3" applyFont="1" applyBorder="1" applyAlignment="1">
      <alignment wrapText="1"/>
    </xf>
    <xf numFmtId="0" fontId="2" fillId="0" borderId="0" xfId="3" applyFont="1" applyAlignment="1">
      <alignment horizontal="center"/>
    </xf>
    <xf numFmtId="0" fontId="2" fillId="0" borderId="1" xfId="3" applyFont="1" applyBorder="1" applyAlignment="1"/>
    <xf numFmtId="0" fontId="12" fillId="0" borderId="30" xfId="3" applyFont="1" applyBorder="1" applyAlignment="1">
      <alignment horizontal="left" wrapText="1"/>
    </xf>
    <xf numFmtId="0" fontId="12" fillId="0" borderId="31" xfId="3" applyFont="1" applyBorder="1" applyAlignment="1">
      <alignment horizontal="left" wrapText="1"/>
    </xf>
    <xf numFmtId="41" fontId="11" fillId="0" borderId="2" xfId="2" applyNumberFormat="1" applyFont="1" applyFill="1" applyBorder="1" applyAlignment="1">
      <alignment vertical="center"/>
    </xf>
    <xf numFmtId="0" fontId="11" fillId="0" borderId="20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0" fontId="12" fillId="0" borderId="20" xfId="2" applyFont="1" applyFill="1" applyBorder="1" applyAlignment="1"/>
    <xf numFmtId="0" fontId="12" fillId="0" borderId="2" xfId="2" applyFont="1" applyFill="1" applyBorder="1" applyAlignment="1"/>
    <xf numFmtId="0" fontId="11" fillId="0" borderId="20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2" fillId="0" borderId="20" xfId="2" applyFont="1" applyFill="1" applyBorder="1" applyAlignment="1">
      <alignment wrapText="1"/>
    </xf>
    <xf numFmtId="0" fontId="12" fillId="0" borderId="2" xfId="2" applyFont="1" applyFill="1" applyBorder="1" applyAlignment="1">
      <alignment wrapText="1"/>
    </xf>
    <xf numFmtId="0" fontId="11" fillId="0" borderId="20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left"/>
    </xf>
    <xf numFmtId="0" fontId="12" fillId="0" borderId="2" xfId="2" applyFont="1" applyFill="1" applyBorder="1" applyAlignment="1">
      <alignment horizontal="left"/>
    </xf>
    <xf numFmtId="0" fontId="6" fillId="0" borderId="0" xfId="2" applyFont="1" applyFill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45" xfId="2" applyFont="1" applyFill="1" applyBorder="1" applyAlignment="1">
      <alignment vertical="center"/>
    </xf>
    <xf numFmtId="0" fontId="11" fillId="0" borderId="46" xfId="2" applyFont="1" applyFill="1" applyBorder="1" applyAlignment="1">
      <alignment vertical="center"/>
    </xf>
    <xf numFmtId="41" fontId="11" fillId="0" borderId="11" xfId="2" applyNumberFormat="1" applyFont="1" applyFill="1" applyBorder="1" applyAlignment="1">
      <alignment vertical="center"/>
    </xf>
    <xf numFmtId="41" fontId="11" fillId="0" borderId="13" xfId="2" applyNumberFormat="1" applyFont="1" applyFill="1" applyBorder="1" applyAlignment="1">
      <alignment vertical="center"/>
    </xf>
    <xf numFmtId="0" fontId="13" fillId="0" borderId="0" xfId="3" applyFont="1" applyFill="1" applyAlignment="1">
      <alignment horizontal="left"/>
    </xf>
    <xf numFmtId="0" fontId="1" fillId="0" borderId="0" xfId="3" applyFont="1" applyAlignment="1">
      <alignment horizontal="center"/>
    </xf>
    <xf numFmtId="0" fontId="11" fillId="0" borderId="20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3" fillId="0" borderId="18" xfId="1" applyFont="1" applyBorder="1" applyAlignment="1">
      <alignment wrapText="1"/>
    </xf>
    <xf numFmtId="0" fontId="3" fillId="0" borderId="17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2" fillId="0" borderId="17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32" xfId="1" applyNumberFormat="1" applyFont="1" applyBorder="1" applyAlignment="1">
      <alignment horizontal="center" vertical="center" wrapText="1"/>
    </xf>
    <xf numFmtId="3" fontId="3" fillId="0" borderId="33" xfId="1" applyNumberFormat="1" applyFont="1" applyBorder="1" applyAlignment="1">
      <alignment horizontal="center" vertical="center" wrapText="1"/>
    </xf>
    <xf numFmtId="3" fontId="3" fillId="0" borderId="34" xfId="1" applyNumberFormat="1" applyFont="1" applyBorder="1" applyAlignment="1">
      <alignment horizontal="center" vertical="center" wrapText="1"/>
    </xf>
    <xf numFmtId="3" fontId="3" fillId="0" borderId="35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3" fontId="3" fillId="0" borderId="38" xfId="1" applyNumberFormat="1" applyFont="1" applyBorder="1" applyAlignment="1">
      <alignment horizontal="center" vertical="center"/>
    </xf>
    <xf numFmtId="3" fontId="3" fillId="0" borderId="39" xfId="1" applyNumberFormat="1" applyFont="1" applyBorder="1" applyAlignment="1">
      <alignment horizontal="center" vertical="center"/>
    </xf>
    <xf numFmtId="3" fontId="3" fillId="0" borderId="40" xfId="1" applyNumberFormat="1" applyFont="1" applyBorder="1" applyAlignment="1">
      <alignment horizontal="center" vertical="center"/>
    </xf>
    <xf numFmtId="0" fontId="11" fillId="0" borderId="48" xfId="1" applyFont="1" applyBorder="1" applyAlignment="1">
      <alignment wrapText="1"/>
    </xf>
    <xf numFmtId="0" fontId="11" fillId="0" borderId="40" xfId="1" applyFont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3" fillId="0" borderId="28" xfId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3" fillId="0" borderId="20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2" fillId="0" borderId="1" xfId="1" applyFont="1" applyBorder="1" applyAlignment="1"/>
    <xf numFmtId="0" fontId="3" fillId="0" borderId="21" xfId="1" applyFont="1" applyBorder="1" applyAlignment="1">
      <alignment wrapText="1"/>
    </xf>
    <xf numFmtId="0" fontId="3" fillId="0" borderId="7" xfId="1" applyFont="1" applyBorder="1" applyAlignment="1">
      <alignment wrapText="1"/>
    </xf>
  </cellXfs>
  <cellStyles count="5">
    <cellStyle name="Обычный" xfId="0" builtinId="0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457200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M89"/>
  <sheetViews>
    <sheetView topLeftCell="A49" zoomScale="80" zoomScaleNormal="80" workbookViewId="0">
      <selection activeCell="K80" sqref="K80"/>
    </sheetView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6" style="1" customWidth="1"/>
    <col min="4" max="4" width="17.5703125" style="1" customWidth="1"/>
    <col min="5" max="5" width="30.42578125" style="1" customWidth="1"/>
    <col min="6" max="6" width="9.7109375" style="1" customWidth="1"/>
    <col min="7" max="7" width="19.42578125" style="13" customWidth="1"/>
    <col min="8" max="8" width="21.7109375" style="13" customWidth="1"/>
    <col min="9" max="14" width="8.85546875" style="1" customWidth="1"/>
    <col min="15" max="15" width="18.5703125" style="1" customWidth="1"/>
    <col min="16" max="247" width="8.85546875" style="1" customWidth="1"/>
    <col min="248" max="16384" width="8.85546875" style="20"/>
  </cols>
  <sheetData>
    <row r="1" spans="1:247" x14ac:dyDescent="0.2">
      <c r="B1" s="74"/>
      <c r="F1" s="220"/>
      <c r="G1" s="220"/>
      <c r="H1" s="220"/>
    </row>
    <row r="2" spans="1:247" s="2" customFormat="1" ht="12.75" customHeight="1" x14ac:dyDescent="0.2">
      <c r="C2" s="21"/>
      <c r="D2" s="21"/>
      <c r="E2" s="21"/>
      <c r="F2" s="21"/>
      <c r="G2" s="11"/>
      <c r="H2" s="22"/>
    </row>
    <row r="3" spans="1:247" ht="12.75" customHeight="1" x14ac:dyDescent="0.25">
      <c r="A3" s="221" t="s">
        <v>136</v>
      </c>
      <c r="B3" s="221"/>
      <c r="C3" s="221"/>
      <c r="D3" s="221"/>
      <c r="E3" s="202" t="s">
        <v>247</v>
      </c>
      <c r="F3" s="202"/>
      <c r="G3" s="202"/>
      <c r="H3" s="67"/>
    </row>
    <row r="4" spans="1:247" ht="12.75" customHeight="1" x14ac:dyDescent="0.2">
      <c r="A4" s="221" t="s">
        <v>137</v>
      </c>
      <c r="B4" s="221"/>
      <c r="C4" s="221"/>
      <c r="D4" s="221"/>
      <c r="E4" s="203"/>
      <c r="F4" s="203"/>
      <c r="G4" s="203"/>
      <c r="H4" s="67"/>
    </row>
    <row r="5" spans="1:247" ht="12.75" customHeight="1" x14ac:dyDescent="0.2">
      <c r="A5" s="221" t="s">
        <v>1</v>
      </c>
      <c r="B5" s="221"/>
      <c r="C5" s="221"/>
      <c r="D5" s="221"/>
      <c r="E5" s="204" t="s">
        <v>279</v>
      </c>
      <c r="F5" s="204"/>
      <c r="G5" s="204"/>
      <c r="H5" s="71"/>
    </row>
    <row r="6" spans="1:247" ht="12.75" customHeight="1" x14ac:dyDescent="0.2">
      <c r="A6" s="213" t="s">
        <v>2</v>
      </c>
      <c r="B6" s="213"/>
      <c r="C6" s="213"/>
      <c r="D6" s="213"/>
      <c r="E6" s="205" t="s">
        <v>281</v>
      </c>
      <c r="F6" s="205"/>
      <c r="G6" s="205"/>
      <c r="H6" s="31"/>
    </row>
    <row r="7" spans="1:247" ht="13.5" customHeight="1" x14ac:dyDescent="0.2">
      <c r="A7" s="218" t="s">
        <v>278</v>
      </c>
      <c r="B7" s="218"/>
      <c r="C7" s="218"/>
      <c r="D7" s="218"/>
      <c r="E7" s="218"/>
      <c r="F7" s="203"/>
      <c r="G7" s="203"/>
      <c r="H7" s="67"/>
    </row>
    <row r="8" spans="1:247" ht="12.75" customHeight="1" x14ac:dyDescent="0.2">
      <c r="A8" s="71" t="s">
        <v>96</v>
      </c>
      <c r="B8" s="71"/>
      <c r="C8" s="71"/>
      <c r="D8" s="71"/>
      <c r="E8" s="206" t="s">
        <v>282</v>
      </c>
      <c r="F8" s="206"/>
      <c r="G8" s="206"/>
      <c r="H8" s="71"/>
      <c r="I8" s="10"/>
    </row>
    <row r="9" spans="1:247" ht="12.75" customHeight="1" x14ac:dyDescent="0.2">
      <c r="A9" s="213" t="s">
        <v>138</v>
      </c>
      <c r="B9" s="213"/>
      <c r="C9" s="213"/>
      <c r="D9" s="213"/>
      <c r="E9" s="204" t="s">
        <v>283</v>
      </c>
      <c r="F9" s="204"/>
      <c r="G9" s="204"/>
      <c r="H9" s="31"/>
      <c r="I9" s="10"/>
    </row>
    <row r="10" spans="1:247" ht="12.75" customHeight="1" x14ac:dyDescent="0.2">
      <c r="A10" s="75"/>
      <c r="B10" s="75"/>
      <c r="C10" s="75"/>
      <c r="D10" s="75"/>
      <c r="E10" s="197"/>
      <c r="F10" s="198"/>
      <c r="G10" s="197"/>
      <c r="H10" s="31"/>
      <c r="I10" s="10"/>
    </row>
    <row r="11" spans="1:247" ht="12.75" customHeight="1" x14ac:dyDescent="0.2">
      <c r="A11" s="213" t="s">
        <v>139</v>
      </c>
      <c r="B11" s="213"/>
      <c r="C11" s="213"/>
      <c r="D11" s="213"/>
      <c r="E11" s="204" t="s">
        <v>284</v>
      </c>
      <c r="F11" s="204"/>
      <c r="G11" s="204"/>
      <c r="H11" s="31"/>
      <c r="I11" s="10"/>
    </row>
    <row r="12" spans="1:247" ht="12.75" customHeight="1" x14ac:dyDescent="0.2">
      <c r="A12" s="75"/>
      <c r="B12" s="75"/>
      <c r="C12" s="75"/>
      <c r="D12" s="75"/>
      <c r="E12" s="31"/>
      <c r="F12" s="31"/>
      <c r="G12" s="31"/>
      <c r="H12" s="31"/>
      <c r="I12" s="10"/>
    </row>
    <row r="13" spans="1:247" ht="12.75" customHeight="1" x14ac:dyDescent="0.25">
      <c r="A13" s="48"/>
      <c r="B13" s="223" t="s">
        <v>267</v>
      </c>
      <c r="C13" s="223"/>
      <c r="D13" s="223"/>
      <c r="E13" s="223"/>
      <c r="F13" s="223"/>
      <c r="G13" s="223"/>
      <c r="H13" s="49"/>
      <c r="I13" s="50"/>
    </row>
    <row r="14" spans="1:247" ht="12.75" customHeight="1" x14ac:dyDescent="0.25">
      <c r="A14" s="48"/>
      <c r="B14" s="72"/>
      <c r="C14" s="223" t="s">
        <v>280</v>
      </c>
      <c r="D14" s="223"/>
      <c r="E14" s="223"/>
      <c r="F14" s="223"/>
      <c r="G14" s="68"/>
      <c r="H14" s="69"/>
      <c r="I14" s="50"/>
    </row>
    <row r="15" spans="1:247" ht="18.75" customHeight="1" thickBot="1" x14ac:dyDescent="0.25">
      <c r="A15" s="51"/>
      <c r="B15" s="51"/>
      <c r="C15" s="222"/>
      <c r="D15" s="222"/>
      <c r="E15" s="222"/>
      <c r="F15" s="222"/>
      <c r="G15" s="222"/>
      <c r="H15" s="52" t="s">
        <v>93</v>
      </c>
      <c r="I15" s="50"/>
    </row>
    <row r="16" spans="1:247" s="30" customFormat="1" ht="41.25" customHeight="1" thickBot="1" x14ac:dyDescent="0.25">
      <c r="A16" s="224" t="s">
        <v>3</v>
      </c>
      <c r="B16" s="225"/>
      <c r="C16" s="225"/>
      <c r="D16" s="225"/>
      <c r="E16" s="225"/>
      <c r="F16" s="47" t="s">
        <v>4</v>
      </c>
      <c r="G16" s="70" t="s">
        <v>97</v>
      </c>
      <c r="H16" s="70" t="s">
        <v>274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</row>
    <row r="17" spans="1:9" ht="12.75" customHeight="1" x14ac:dyDescent="0.2">
      <c r="A17" s="226" t="s">
        <v>98</v>
      </c>
      <c r="B17" s="227"/>
      <c r="C17" s="227"/>
      <c r="D17" s="227"/>
      <c r="E17" s="227"/>
      <c r="F17" s="46"/>
      <c r="G17" s="79"/>
      <c r="H17" s="80"/>
      <c r="I17" s="10"/>
    </row>
    <row r="18" spans="1:9" ht="12.75" customHeight="1" x14ac:dyDescent="0.2">
      <c r="A18" s="228" t="s">
        <v>99</v>
      </c>
      <c r="B18" s="229"/>
      <c r="C18" s="229"/>
      <c r="D18" s="229"/>
      <c r="E18" s="229"/>
      <c r="F18" s="24" t="s">
        <v>5</v>
      </c>
      <c r="G18" s="119">
        <v>68003</v>
      </c>
      <c r="H18" s="119">
        <v>5658654</v>
      </c>
      <c r="I18" s="10"/>
    </row>
    <row r="19" spans="1:9" ht="12.75" customHeight="1" x14ac:dyDescent="0.2">
      <c r="A19" s="211" t="s">
        <v>100</v>
      </c>
      <c r="B19" s="212"/>
      <c r="C19" s="212"/>
      <c r="D19" s="212"/>
      <c r="E19" s="212"/>
      <c r="F19" s="24" t="s">
        <v>6</v>
      </c>
      <c r="G19" s="119">
        <v>0</v>
      </c>
      <c r="H19" s="119"/>
      <c r="I19" s="10"/>
    </row>
    <row r="20" spans="1:9" ht="12.75" customHeight="1" x14ac:dyDescent="0.2">
      <c r="A20" s="211" t="s">
        <v>101</v>
      </c>
      <c r="B20" s="212"/>
      <c r="C20" s="212"/>
      <c r="D20" s="212"/>
      <c r="E20" s="212"/>
      <c r="F20" s="24" t="s">
        <v>7</v>
      </c>
      <c r="G20" s="119">
        <v>0</v>
      </c>
      <c r="H20" s="119"/>
      <c r="I20" s="10"/>
    </row>
    <row r="21" spans="1:9" ht="24" customHeight="1" x14ac:dyDescent="0.2">
      <c r="A21" s="209" t="s">
        <v>102</v>
      </c>
      <c r="B21" s="210"/>
      <c r="C21" s="210"/>
      <c r="D21" s="210"/>
      <c r="E21" s="210"/>
      <c r="F21" s="24" t="s">
        <v>9</v>
      </c>
      <c r="G21" s="119">
        <v>0</v>
      </c>
      <c r="H21" s="119"/>
      <c r="I21" s="10"/>
    </row>
    <row r="22" spans="1:9" x14ac:dyDescent="0.2">
      <c r="A22" s="211" t="s">
        <v>103</v>
      </c>
      <c r="B22" s="212"/>
      <c r="C22" s="212"/>
      <c r="D22" s="212"/>
      <c r="E22" s="212"/>
      <c r="F22" s="24" t="s">
        <v>10</v>
      </c>
      <c r="G22" s="119">
        <v>0</v>
      </c>
      <c r="H22" s="119"/>
      <c r="I22" s="10"/>
    </row>
    <row r="23" spans="1:9" ht="12.75" customHeight="1" x14ac:dyDescent="0.2">
      <c r="A23" s="211" t="s">
        <v>104</v>
      </c>
      <c r="B23" s="212"/>
      <c r="C23" s="212"/>
      <c r="D23" s="212"/>
      <c r="E23" s="212"/>
      <c r="F23" s="24" t="s">
        <v>11</v>
      </c>
      <c r="G23" s="119">
        <v>43800991</v>
      </c>
      <c r="H23" s="119">
        <v>39638071</v>
      </c>
    </row>
    <row r="24" spans="1:9" ht="12.75" customHeight="1" x14ac:dyDescent="0.2">
      <c r="A24" s="211" t="s">
        <v>105</v>
      </c>
      <c r="B24" s="212"/>
      <c r="C24" s="212"/>
      <c r="D24" s="212"/>
      <c r="E24" s="212"/>
      <c r="F24" s="24" t="s">
        <v>13</v>
      </c>
      <c r="G24" s="119">
        <f>4081636+613287</f>
        <v>4694923</v>
      </c>
      <c r="H24" s="119">
        <v>3677677</v>
      </c>
      <c r="I24" s="13"/>
    </row>
    <row r="25" spans="1:9" ht="12.75" customHeight="1" x14ac:dyDescent="0.2">
      <c r="A25" s="211" t="s">
        <v>106</v>
      </c>
      <c r="B25" s="212"/>
      <c r="C25" s="212"/>
      <c r="D25" s="212"/>
      <c r="E25" s="212"/>
      <c r="F25" s="66" t="s">
        <v>107</v>
      </c>
      <c r="G25" s="119">
        <v>88011</v>
      </c>
      <c r="H25" s="119"/>
    </row>
    <row r="26" spans="1:9" ht="12.75" customHeight="1" x14ac:dyDescent="0.2">
      <c r="A26" s="211" t="s">
        <v>8</v>
      </c>
      <c r="B26" s="212"/>
      <c r="C26" s="212"/>
      <c r="D26" s="212"/>
      <c r="E26" s="212"/>
      <c r="F26" s="66" t="s">
        <v>108</v>
      </c>
      <c r="G26" s="119">
        <v>3035889</v>
      </c>
      <c r="H26" s="119">
        <v>2383807</v>
      </c>
    </row>
    <row r="27" spans="1:9" ht="12.75" customHeight="1" x14ac:dyDescent="0.2">
      <c r="A27" s="211" t="s">
        <v>12</v>
      </c>
      <c r="B27" s="212"/>
      <c r="C27" s="212"/>
      <c r="D27" s="212"/>
      <c r="E27" s="212"/>
      <c r="F27" s="66" t="s">
        <v>109</v>
      </c>
      <c r="G27" s="119">
        <f>1465228-613287</f>
        <v>851941</v>
      </c>
      <c r="H27" s="119">
        <v>928460</v>
      </c>
      <c r="I27" s="13"/>
    </row>
    <row r="28" spans="1:9" ht="12.75" customHeight="1" x14ac:dyDescent="0.2">
      <c r="A28" s="216" t="s">
        <v>110</v>
      </c>
      <c r="B28" s="217"/>
      <c r="C28" s="217"/>
      <c r="D28" s="217"/>
      <c r="E28" s="217"/>
      <c r="F28" s="26" t="s">
        <v>14</v>
      </c>
      <c r="G28" s="120">
        <v>52539758</v>
      </c>
      <c r="H28" s="120">
        <v>52286669</v>
      </c>
    </row>
    <row r="29" spans="1:9" ht="12.75" customHeight="1" x14ac:dyDescent="0.2">
      <c r="A29" s="214" t="s">
        <v>111</v>
      </c>
      <c r="B29" s="219"/>
      <c r="C29" s="219"/>
      <c r="D29" s="219"/>
      <c r="E29" s="219"/>
      <c r="F29" s="26">
        <v>101</v>
      </c>
      <c r="G29" s="120">
        <v>491320</v>
      </c>
      <c r="H29" s="120">
        <v>505625</v>
      </c>
    </row>
    <row r="30" spans="1:9" ht="12.75" customHeight="1" x14ac:dyDescent="0.2">
      <c r="A30" s="214" t="s">
        <v>15</v>
      </c>
      <c r="B30" s="215"/>
      <c r="C30" s="215"/>
      <c r="D30" s="215"/>
      <c r="E30" s="215"/>
      <c r="F30" s="23"/>
      <c r="G30" s="121"/>
      <c r="H30" s="121"/>
    </row>
    <row r="31" spans="1:9" ht="12.75" customHeight="1" x14ac:dyDescent="0.2">
      <c r="A31" s="207" t="s">
        <v>100</v>
      </c>
      <c r="B31" s="208"/>
      <c r="C31" s="208"/>
      <c r="D31" s="208"/>
      <c r="E31" s="208"/>
      <c r="F31" s="24">
        <v>110</v>
      </c>
      <c r="G31" s="119">
        <v>0</v>
      </c>
      <c r="H31" s="119"/>
    </row>
    <row r="32" spans="1:9" ht="12.75" customHeight="1" x14ac:dyDescent="0.2">
      <c r="A32" s="207" t="s">
        <v>101</v>
      </c>
      <c r="B32" s="208"/>
      <c r="C32" s="208"/>
      <c r="D32" s="208"/>
      <c r="E32" s="208"/>
      <c r="F32" s="24">
        <v>111</v>
      </c>
      <c r="G32" s="119">
        <v>0</v>
      </c>
      <c r="H32" s="119"/>
    </row>
    <row r="33" spans="1:8" ht="24.75" customHeight="1" x14ac:dyDescent="0.2">
      <c r="A33" s="209" t="s">
        <v>102</v>
      </c>
      <c r="B33" s="210"/>
      <c r="C33" s="210"/>
      <c r="D33" s="210"/>
      <c r="E33" s="210"/>
      <c r="F33" s="24">
        <v>112</v>
      </c>
      <c r="G33" s="119">
        <v>0</v>
      </c>
      <c r="H33" s="119"/>
    </row>
    <row r="34" spans="1:8" ht="12.75" customHeight="1" x14ac:dyDescent="0.2">
      <c r="A34" s="207" t="s">
        <v>103</v>
      </c>
      <c r="B34" s="208"/>
      <c r="C34" s="208"/>
      <c r="D34" s="208"/>
      <c r="E34" s="208"/>
      <c r="F34" s="24">
        <v>113</v>
      </c>
      <c r="G34" s="119">
        <v>0</v>
      </c>
      <c r="H34" s="119"/>
    </row>
    <row r="35" spans="1:8" ht="12.75" customHeight="1" x14ac:dyDescent="0.2">
      <c r="A35" s="207" t="s">
        <v>112</v>
      </c>
      <c r="B35" s="208"/>
      <c r="C35" s="208"/>
      <c r="D35" s="208"/>
      <c r="E35" s="208"/>
      <c r="F35" s="24">
        <v>114</v>
      </c>
      <c r="G35" s="119">
        <v>0</v>
      </c>
      <c r="H35" s="119"/>
    </row>
    <row r="36" spans="1:8" ht="12.75" customHeight="1" x14ac:dyDescent="0.2">
      <c r="A36" s="207" t="s">
        <v>113</v>
      </c>
      <c r="B36" s="208"/>
      <c r="C36" s="208"/>
      <c r="D36" s="208"/>
      <c r="E36" s="208"/>
      <c r="F36" s="24">
        <v>115</v>
      </c>
      <c r="G36" s="119"/>
      <c r="H36" s="119"/>
    </row>
    <row r="37" spans="1:8" ht="12.75" customHeight="1" x14ac:dyDescent="0.2">
      <c r="A37" s="207" t="s">
        <v>18</v>
      </c>
      <c r="B37" s="208"/>
      <c r="C37" s="208"/>
      <c r="D37" s="208"/>
      <c r="E37" s="208"/>
      <c r="F37" s="24">
        <v>116</v>
      </c>
      <c r="G37" s="138">
        <v>2</v>
      </c>
      <c r="H37" s="138">
        <v>1</v>
      </c>
    </row>
    <row r="38" spans="1:8" x14ac:dyDescent="0.2">
      <c r="A38" s="207" t="s">
        <v>114</v>
      </c>
      <c r="B38" s="208"/>
      <c r="C38" s="208"/>
      <c r="D38" s="208"/>
      <c r="E38" s="208"/>
      <c r="F38" s="24">
        <v>117</v>
      </c>
      <c r="G38" s="138">
        <v>1098432</v>
      </c>
      <c r="H38" s="138">
        <v>1701409</v>
      </c>
    </row>
    <row r="39" spans="1:8" ht="12.75" customHeight="1" x14ac:dyDescent="0.2">
      <c r="A39" s="207" t="s">
        <v>21</v>
      </c>
      <c r="B39" s="208"/>
      <c r="C39" s="208"/>
      <c r="D39" s="208"/>
      <c r="E39" s="208"/>
      <c r="F39" s="24">
        <v>118</v>
      </c>
      <c r="G39" s="138">
        <v>16362681</v>
      </c>
      <c r="H39" s="138">
        <v>17113030</v>
      </c>
    </row>
    <row r="40" spans="1:8" s="1" customFormat="1" ht="12.75" customHeight="1" x14ac:dyDescent="0.2">
      <c r="A40" s="207" t="s">
        <v>23</v>
      </c>
      <c r="B40" s="208"/>
      <c r="C40" s="208"/>
      <c r="D40" s="208"/>
      <c r="E40" s="208"/>
      <c r="F40" s="24">
        <v>119</v>
      </c>
      <c r="G40" s="119">
        <v>0</v>
      </c>
      <c r="H40" s="119"/>
    </row>
    <row r="41" spans="1:8" s="1" customFormat="1" ht="12.75" customHeight="1" x14ac:dyDescent="0.2">
      <c r="A41" s="207" t="s">
        <v>25</v>
      </c>
      <c r="B41" s="208"/>
      <c r="C41" s="208"/>
      <c r="D41" s="208"/>
      <c r="E41" s="208"/>
      <c r="F41" s="24">
        <v>120</v>
      </c>
      <c r="G41" s="119">
        <v>2495</v>
      </c>
      <c r="H41" s="119"/>
    </row>
    <row r="42" spans="1:8" s="1" customFormat="1" ht="12.75" customHeight="1" x14ac:dyDescent="0.2">
      <c r="A42" s="207" t="s">
        <v>27</v>
      </c>
      <c r="B42" s="208"/>
      <c r="C42" s="208"/>
      <c r="D42" s="208"/>
      <c r="E42" s="208"/>
      <c r="F42" s="24">
        <v>121</v>
      </c>
      <c r="G42" s="138">
        <v>1688015</v>
      </c>
      <c r="H42" s="138">
        <v>1693520</v>
      </c>
    </row>
    <row r="43" spans="1:8" s="1" customFormat="1" ht="12.75" customHeight="1" x14ac:dyDescent="0.2">
      <c r="A43" s="207" t="s">
        <v>29</v>
      </c>
      <c r="B43" s="208"/>
      <c r="C43" s="208"/>
      <c r="D43" s="208"/>
      <c r="E43" s="208"/>
      <c r="F43" s="24">
        <v>122</v>
      </c>
      <c r="G43" s="138">
        <v>1371098</v>
      </c>
      <c r="H43" s="138">
        <v>1371098</v>
      </c>
    </row>
    <row r="44" spans="1:8" s="1" customFormat="1" ht="12.75" customHeight="1" x14ac:dyDescent="0.2">
      <c r="A44" s="207" t="s">
        <v>30</v>
      </c>
      <c r="B44" s="208"/>
      <c r="C44" s="208"/>
      <c r="D44" s="208"/>
      <c r="E44" s="208"/>
      <c r="F44" s="24">
        <v>123</v>
      </c>
      <c r="G44" s="119">
        <v>1048463</v>
      </c>
      <c r="H44" s="119">
        <f>1070825+33410+77481</f>
        <v>1181716</v>
      </c>
    </row>
    <row r="45" spans="1:8" s="1" customFormat="1" ht="12.75" customHeight="1" x14ac:dyDescent="0.2">
      <c r="A45" s="216" t="s">
        <v>115</v>
      </c>
      <c r="B45" s="217"/>
      <c r="C45" s="217"/>
      <c r="D45" s="217"/>
      <c r="E45" s="217"/>
      <c r="F45" s="26" t="s">
        <v>31</v>
      </c>
      <c r="G45" s="120">
        <v>21571186</v>
      </c>
      <c r="H45" s="120">
        <v>23060774</v>
      </c>
    </row>
    <row r="46" spans="1:8" s="1" customFormat="1" ht="12.75" customHeight="1" thickBot="1" x14ac:dyDescent="0.25">
      <c r="A46" s="230" t="s">
        <v>32</v>
      </c>
      <c r="B46" s="231"/>
      <c r="C46" s="231"/>
      <c r="D46" s="231"/>
      <c r="E46" s="231"/>
      <c r="F46" s="28"/>
      <c r="G46" s="122">
        <v>74602264</v>
      </c>
      <c r="H46" s="122">
        <v>75853068</v>
      </c>
    </row>
    <row r="47" spans="1:8" s="1" customFormat="1" ht="27" customHeight="1" thickBot="1" x14ac:dyDescent="0.25">
      <c r="A47" s="232" t="s">
        <v>94</v>
      </c>
      <c r="B47" s="233"/>
      <c r="C47" s="233"/>
      <c r="D47" s="233"/>
      <c r="E47" s="233"/>
      <c r="F47" s="73" t="s">
        <v>95</v>
      </c>
      <c r="G47" s="123" t="s">
        <v>97</v>
      </c>
      <c r="H47" s="123" t="s">
        <v>274</v>
      </c>
    </row>
    <row r="48" spans="1:8" s="1" customFormat="1" ht="12.75" customHeight="1" x14ac:dyDescent="0.2">
      <c r="A48" s="226" t="s">
        <v>33</v>
      </c>
      <c r="B48" s="227"/>
      <c r="C48" s="227"/>
      <c r="D48" s="227"/>
      <c r="E48" s="227"/>
      <c r="G48" s="124"/>
      <c r="H48" s="124"/>
    </row>
    <row r="49" spans="1:8" s="1" customFormat="1" ht="12.75" customHeight="1" x14ac:dyDescent="0.2">
      <c r="A49" s="207" t="s">
        <v>116</v>
      </c>
      <c r="B49" s="208"/>
      <c r="C49" s="208"/>
      <c r="D49" s="208"/>
      <c r="E49" s="208"/>
      <c r="F49" s="24">
        <v>210</v>
      </c>
      <c r="G49" s="119">
        <v>1437172</v>
      </c>
      <c r="H49" s="119">
        <f>4952983-3236445</f>
        <v>1716538</v>
      </c>
    </row>
    <row r="50" spans="1:8" s="1" customFormat="1" ht="12.75" customHeight="1" x14ac:dyDescent="0.2">
      <c r="A50" s="207" t="s">
        <v>101</v>
      </c>
      <c r="B50" s="208"/>
      <c r="C50" s="208"/>
      <c r="D50" s="208"/>
      <c r="E50" s="208"/>
      <c r="F50" s="24">
        <v>211</v>
      </c>
      <c r="G50" s="119">
        <v>0</v>
      </c>
      <c r="H50" s="119"/>
    </row>
    <row r="51" spans="1:8" s="1" customFormat="1" ht="12.75" customHeight="1" x14ac:dyDescent="0.2">
      <c r="A51" s="211" t="s">
        <v>117</v>
      </c>
      <c r="B51" s="234"/>
      <c r="C51" s="234"/>
      <c r="D51" s="234"/>
      <c r="E51" s="234"/>
      <c r="F51" s="24">
        <v>212</v>
      </c>
      <c r="G51" s="119">
        <v>6516203</v>
      </c>
      <c r="H51" s="119">
        <f>2362151+3236445</f>
        <v>5598596</v>
      </c>
    </row>
    <row r="52" spans="1:8" s="1" customFormat="1" ht="12.75" customHeight="1" x14ac:dyDescent="0.2">
      <c r="A52" s="207" t="s">
        <v>118</v>
      </c>
      <c r="B52" s="208"/>
      <c r="C52" s="208"/>
      <c r="D52" s="208"/>
      <c r="E52" s="208"/>
      <c r="F52" s="24">
        <v>213</v>
      </c>
      <c r="G52" s="138">
        <v>5475004</v>
      </c>
      <c r="H52" s="138">
        <v>5104458</v>
      </c>
    </row>
    <row r="53" spans="1:8" s="1" customFormat="1" x14ac:dyDescent="0.2">
      <c r="A53" s="207" t="s">
        <v>119</v>
      </c>
      <c r="B53" s="208"/>
      <c r="C53" s="208"/>
      <c r="D53" s="208"/>
      <c r="E53" s="208"/>
      <c r="F53" s="24">
        <v>214</v>
      </c>
      <c r="G53" s="119">
        <v>510905</v>
      </c>
      <c r="H53" s="119">
        <v>324410</v>
      </c>
    </row>
    <row r="54" spans="1:8" s="1" customFormat="1" x14ac:dyDescent="0.2">
      <c r="A54" s="207" t="s">
        <v>120</v>
      </c>
      <c r="B54" s="208"/>
      <c r="C54" s="208"/>
      <c r="D54" s="208"/>
      <c r="E54" s="208"/>
      <c r="F54" s="24">
        <v>215</v>
      </c>
      <c r="G54" s="119">
        <v>0</v>
      </c>
      <c r="H54" s="119"/>
    </row>
    <row r="55" spans="1:8" s="1" customFormat="1" x14ac:dyDescent="0.2">
      <c r="A55" s="207" t="s">
        <v>121</v>
      </c>
      <c r="B55" s="208"/>
      <c r="C55" s="208"/>
      <c r="D55" s="208"/>
      <c r="E55" s="208"/>
      <c r="F55" s="24">
        <v>216</v>
      </c>
      <c r="G55" s="119">
        <v>281066</v>
      </c>
      <c r="H55" s="119">
        <v>574291</v>
      </c>
    </row>
    <row r="56" spans="1:8" s="1" customFormat="1" x14ac:dyDescent="0.2">
      <c r="A56" s="207" t="s">
        <v>35</v>
      </c>
      <c r="B56" s="208"/>
      <c r="C56" s="208"/>
      <c r="D56" s="208"/>
      <c r="E56" s="208"/>
      <c r="F56" s="24">
        <v>217</v>
      </c>
      <c r="G56" s="119">
        <v>2254721</v>
      </c>
      <c r="H56" s="119">
        <v>2547147</v>
      </c>
    </row>
    <row r="57" spans="1:8" s="1" customFormat="1" ht="12.75" customHeight="1" x14ac:dyDescent="0.2">
      <c r="A57" s="235" t="s">
        <v>122</v>
      </c>
      <c r="B57" s="236"/>
      <c r="C57" s="236"/>
      <c r="D57" s="236"/>
      <c r="E57" s="236"/>
      <c r="F57" s="26" t="s">
        <v>36</v>
      </c>
      <c r="G57" s="120">
        <v>16475071</v>
      </c>
      <c r="H57" s="120">
        <v>15865440</v>
      </c>
    </row>
    <row r="58" spans="1:8" s="1" customFormat="1" ht="12.75" customHeight="1" x14ac:dyDescent="0.2">
      <c r="A58" s="237" t="s">
        <v>123</v>
      </c>
      <c r="B58" s="238"/>
      <c r="C58" s="238"/>
      <c r="D58" s="238"/>
      <c r="E58" s="238"/>
      <c r="F58" s="76">
        <v>301</v>
      </c>
      <c r="G58" s="120">
        <v>4324534</v>
      </c>
      <c r="H58" s="120">
        <v>4312772</v>
      </c>
    </row>
    <row r="59" spans="1:8" ht="12.75" customHeight="1" x14ac:dyDescent="0.2">
      <c r="A59" s="214" t="s">
        <v>37</v>
      </c>
      <c r="B59" s="219"/>
      <c r="C59" s="219"/>
      <c r="D59" s="219"/>
      <c r="E59" s="219"/>
      <c r="F59" s="25"/>
      <c r="G59" s="119"/>
      <c r="H59" s="119" t="s">
        <v>277</v>
      </c>
    </row>
    <row r="60" spans="1:8" ht="12.75" customHeight="1" x14ac:dyDescent="0.2">
      <c r="A60" s="207" t="s">
        <v>116</v>
      </c>
      <c r="B60" s="208"/>
      <c r="C60" s="208"/>
      <c r="D60" s="208"/>
      <c r="E60" s="208"/>
      <c r="F60" s="24">
        <v>310</v>
      </c>
      <c r="G60" s="138">
        <v>18886369</v>
      </c>
      <c r="H60" s="138">
        <v>18283334</v>
      </c>
    </row>
    <row r="61" spans="1:8" ht="12.75" customHeight="1" x14ac:dyDescent="0.2">
      <c r="A61" s="207" t="s">
        <v>101</v>
      </c>
      <c r="B61" s="208"/>
      <c r="C61" s="208"/>
      <c r="D61" s="208"/>
      <c r="E61" s="208"/>
      <c r="F61" s="24">
        <v>311</v>
      </c>
      <c r="G61" s="119">
        <v>0</v>
      </c>
      <c r="H61" s="119"/>
    </row>
    <row r="62" spans="1:8" ht="12.75" customHeight="1" x14ac:dyDescent="0.2">
      <c r="A62" s="207" t="s">
        <v>124</v>
      </c>
      <c r="B62" s="208"/>
      <c r="C62" s="208"/>
      <c r="D62" s="208"/>
      <c r="E62" s="208"/>
      <c r="F62" s="24">
        <v>312</v>
      </c>
      <c r="G62" s="119">
        <v>12878829</v>
      </c>
      <c r="H62" s="119">
        <v>12862319</v>
      </c>
    </row>
    <row r="63" spans="1:8" ht="12.75" customHeight="1" x14ac:dyDescent="0.2">
      <c r="A63" s="207" t="s">
        <v>125</v>
      </c>
      <c r="B63" s="208"/>
      <c r="C63" s="208"/>
      <c r="D63" s="208"/>
      <c r="E63" s="208"/>
      <c r="F63" s="24">
        <v>313</v>
      </c>
      <c r="G63" s="119">
        <v>0</v>
      </c>
      <c r="H63" s="119">
        <v>15783</v>
      </c>
    </row>
    <row r="64" spans="1:8" ht="12.75" customHeight="1" x14ac:dyDescent="0.2">
      <c r="A64" s="207" t="s">
        <v>126</v>
      </c>
      <c r="B64" s="208"/>
      <c r="C64" s="208"/>
      <c r="D64" s="208"/>
      <c r="E64" s="208"/>
      <c r="F64" s="24">
        <v>314</v>
      </c>
      <c r="G64" s="119">
        <v>1643725</v>
      </c>
      <c r="H64" s="119">
        <v>1971080</v>
      </c>
    </row>
    <row r="65" spans="1:247" ht="12.75" customHeight="1" x14ac:dyDescent="0.2">
      <c r="A65" s="207" t="s">
        <v>41</v>
      </c>
      <c r="B65" s="208"/>
      <c r="C65" s="208"/>
      <c r="D65" s="208"/>
      <c r="E65" s="208"/>
      <c r="F65" s="24">
        <v>315</v>
      </c>
      <c r="G65" s="119">
        <v>881057</v>
      </c>
      <c r="H65" s="119">
        <v>881055</v>
      </c>
    </row>
    <row r="66" spans="1:247" ht="12.75" customHeight="1" x14ac:dyDescent="0.2">
      <c r="A66" s="207" t="s">
        <v>43</v>
      </c>
      <c r="B66" s="208"/>
      <c r="C66" s="208"/>
      <c r="D66" s="208"/>
      <c r="E66" s="208"/>
      <c r="F66" s="24">
        <v>316</v>
      </c>
      <c r="G66" s="119">
        <v>6050075</v>
      </c>
      <c r="H66" s="119">
        <v>6129903</v>
      </c>
    </row>
    <row r="67" spans="1:247" ht="12.75" customHeight="1" x14ac:dyDescent="0.2">
      <c r="A67" s="235" t="s">
        <v>127</v>
      </c>
      <c r="B67" s="236"/>
      <c r="C67" s="236"/>
      <c r="D67" s="236"/>
      <c r="E67" s="236"/>
      <c r="F67" s="26" t="s">
        <v>45</v>
      </c>
      <c r="G67" s="120">
        <v>40340055</v>
      </c>
      <c r="H67" s="120">
        <v>40143474</v>
      </c>
    </row>
    <row r="68" spans="1:247" ht="12.75" customHeight="1" x14ac:dyDescent="0.2">
      <c r="A68" s="237" t="s">
        <v>46</v>
      </c>
      <c r="B68" s="238"/>
      <c r="C68" s="238"/>
      <c r="D68" s="238"/>
      <c r="E68" s="238"/>
      <c r="F68" s="23"/>
      <c r="G68" s="119"/>
      <c r="H68" s="119" t="s">
        <v>277</v>
      </c>
      <c r="O68" s="147"/>
    </row>
    <row r="69" spans="1:247" x14ac:dyDescent="0.2">
      <c r="A69" s="207" t="s">
        <v>130</v>
      </c>
      <c r="B69" s="208"/>
      <c r="C69" s="208"/>
      <c r="D69" s="208"/>
      <c r="E69" s="208"/>
      <c r="F69" s="24">
        <v>410</v>
      </c>
      <c r="G69" s="138">
        <v>31585624</v>
      </c>
      <c r="H69" s="138">
        <v>31585557</v>
      </c>
      <c r="O69" s="147"/>
    </row>
    <row r="70" spans="1:247" x14ac:dyDescent="0.2">
      <c r="A70" s="207" t="s">
        <v>262</v>
      </c>
      <c r="B70" s="208"/>
      <c r="C70" s="208"/>
      <c r="D70" s="208"/>
      <c r="E70" s="208"/>
      <c r="F70" s="66" t="s">
        <v>128</v>
      </c>
      <c r="G70" s="138">
        <v>0</v>
      </c>
      <c r="H70" s="138"/>
    </row>
    <row r="71" spans="1:247" x14ac:dyDescent="0.2">
      <c r="A71" s="207" t="s">
        <v>49</v>
      </c>
      <c r="B71" s="208"/>
      <c r="C71" s="208"/>
      <c r="D71" s="208"/>
      <c r="E71" s="208"/>
      <c r="F71" s="24">
        <v>412</v>
      </c>
      <c r="G71" s="138">
        <v>-618111</v>
      </c>
      <c r="H71" s="138">
        <v>-618111</v>
      </c>
    </row>
    <row r="72" spans="1:247" x14ac:dyDescent="0.2">
      <c r="A72" s="207" t="s">
        <v>50</v>
      </c>
      <c r="B72" s="208"/>
      <c r="C72" s="208"/>
      <c r="D72" s="208"/>
      <c r="E72" s="208"/>
      <c r="F72" s="66" t="s">
        <v>129</v>
      </c>
      <c r="G72" s="138">
        <v>-15699321</v>
      </c>
      <c r="H72" s="138">
        <v>-15699287</v>
      </c>
      <c r="I72" s="13"/>
    </row>
    <row r="73" spans="1:247" x14ac:dyDescent="0.2">
      <c r="A73" s="207" t="s">
        <v>131</v>
      </c>
      <c r="B73" s="208"/>
      <c r="C73" s="208"/>
      <c r="D73" s="208"/>
      <c r="E73" s="208"/>
      <c r="F73" s="24">
        <v>414</v>
      </c>
      <c r="G73" s="138">
        <v>-848358</v>
      </c>
      <c r="H73" s="138">
        <v>1205128</v>
      </c>
      <c r="I73" s="13"/>
    </row>
    <row r="74" spans="1:247" ht="27.75" customHeight="1" x14ac:dyDescent="0.2">
      <c r="A74" s="241" t="s">
        <v>132</v>
      </c>
      <c r="B74" s="242"/>
      <c r="C74" s="242"/>
      <c r="D74" s="242"/>
      <c r="E74" s="242"/>
      <c r="F74" s="26">
        <v>420</v>
      </c>
      <c r="G74" s="125">
        <v>14419834</v>
      </c>
      <c r="H74" s="125">
        <v>16473287</v>
      </c>
    </row>
    <row r="75" spans="1:247" x14ac:dyDescent="0.2">
      <c r="A75" s="237" t="s">
        <v>133</v>
      </c>
      <c r="B75" s="238"/>
      <c r="C75" s="238"/>
      <c r="D75" s="238"/>
      <c r="E75" s="238"/>
      <c r="F75" s="26">
        <v>421</v>
      </c>
      <c r="G75" s="126">
        <v>-957230</v>
      </c>
      <c r="H75" s="126">
        <v>-941905</v>
      </c>
      <c r="I75" s="13"/>
    </row>
    <row r="76" spans="1:247" x14ac:dyDescent="0.2">
      <c r="A76" s="237" t="s">
        <v>134</v>
      </c>
      <c r="B76" s="238"/>
      <c r="C76" s="238"/>
      <c r="D76" s="238"/>
      <c r="E76" s="238"/>
      <c r="F76" s="26">
        <v>500</v>
      </c>
      <c r="G76" s="126">
        <v>13462604</v>
      </c>
      <c r="H76" s="126">
        <v>15531382</v>
      </c>
    </row>
    <row r="77" spans="1:247" x14ac:dyDescent="0.2">
      <c r="A77" s="246" t="s">
        <v>245</v>
      </c>
      <c r="B77" s="247"/>
      <c r="C77" s="247"/>
      <c r="D77" s="247"/>
      <c r="E77" s="247"/>
      <c r="F77" s="26" t="s">
        <v>52</v>
      </c>
      <c r="G77" s="131">
        <v>2.68</v>
      </c>
      <c r="H77" s="131">
        <v>4.34</v>
      </c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</row>
    <row r="78" spans="1:247" x14ac:dyDescent="0.2">
      <c r="A78" s="246" t="s">
        <v>246</v>
      </c>
      <c r="B78" s="247"/>
      <c r="C78" s="247"/>
      <c r="D78" s="247"/>
      <c r="E78" s="247"/>
      <c r="F78" s="26"/>
      <c r="G78" s="131">
        <v>31.03</v>
      </c>
      <c r="H78" s="131">
        <v>31.03</v>
      </c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</row>
    <row r="79" spans="1:247" ht="15.75" customHeight="1" thickBot="1" x14ac:dyDescent="0.25">
      <c r="A79" s="243" t="s">
        <v>135</v>
      </c>
      <c r="B79" s="244"/>
      <c r="C79" s="244"/>
      <c r="D79" s="244"/>
      <c r="E79" s="244"/>
      <c r="F79" s="32"/>
      <c r="G79" s="137">
        <f>G57+G58+G67+G76</f>
        <v>74602264</v>
      </c>
      <c r="H79" s="137">
        <f>H57+H58+H67+H76</f>
        <v>75853068</v>
      </c>
    </row>
    <row r="80" spans="1:247" s="114" customFormat="1" ht="15.75" customHeight="1" x14ac:dyDescent="0.2">
      <c r="A80" s="112"/>
      <c r="B80" s="112"/>
      <c r="C80" s="112"/>
      <c r="D80" s="112"/>
      <c r="E80" s="112"/>
      <c r="F80" s="49"/>
      <c r="G80" s="113">
        <f>G46-G79</f>
        <v>0</v>
      </c>
      <c r="H80" s="113">
        <f>H46-H79</f>
        <v>0</v>
      </c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</row>
    <row r="81" spans="1:247" s="114" customFormat="1" ht="15.75" customHeight="1" x14ac:dyDescent="0.2">
      <c r="A81" s="112"/>
      <c r="B81" s="112"/>
      <c r="C81" s="112"/>
      <c r="D81" s="112"/>
      <c r="E81" s="112"/>
      <c r="F81" s="49"/>
      <c r="G81" s="113"/>
      <c r="H81" s="113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</row>
    <row r="82" spans="1:247" s="114" customFormat="1" ht="15.75" customHeight="1" x14ac:dyDescent="0.2">
      <c r="A82" s="112"/>
      <c r="B82" s="112"/>
      <c r="C82" s="112"/>
      <c r="D82" s="112"/>
      <c r="E82" s="112"/>
      <c r="F82" s="49"/>
      <c r="G82" s="113"/>
      <c r="H82" s="113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</row>
    <row r="83" spans="1:247" ht="12.75" customHeight="1" x14ac:dyDescent="0.2">
      <c r="A83" s="1" t="s">
        <v>52</v>
      </c>
      <c r="G83" s="12"/>
      <c r="H83" s="12"/>
    </row>
    <row r="84" spans="1:247" ht="12.75" customHeight="1" x14ac:dyDescent="0.2">
      <c r="B84" s="245" t="s">
        <v>53</v>
      </c>
      <c r="C84" s="245"/>
      <c r="D84" s="240" t="s">
        <v>253</v>
      </c>
      <c r="E84" s="240"/>
      <c r="F84" s="240"/>
      <c r="G84" s="14" t="s">
        <v>54</v>
      </c>
    </row>
    <row r="85" spans="1:247" ht="12.75" customHeight="1" x14ac:dyDescent="0.2">
      <c r="C85" s="239" t="s">
        <v>55</v>
      </c>
      <c r="D85" s="239"/>
      <c r="E85" s="239"/>
      <c r="G85" s="27" t="s">
        <v>56</v>
      </c>
    </row>
    <row r="86" spans="1:247" s="1" customFormat="1" ht="12.75" customHeight="1" x14ac:dyDescent="0.2">
      <c r="B86" s="213" t="s">
        <v>57</v>
      </c>
      <c r="C86" s="213"/>
      <c r="D86" s="240" t="s">
        <v>249</v>
      </c>
      <c r="E86" s="240"/>
      <c r="F86" s="240"/>
      <c r="G86" s="14" t="s">
        <v>54</v>
      </c>
      <c r="H86" s="13"/>
    </row>
    <row r="87" spans="1:247" s="1" customFormat="1" ht="12" customHeight="1" x14ac:dyDescent="0.2">
      <c r="C87" s="239" t="s">
        <v>55</v>
      </c>
      <c r="D87" s="239"/>
      <c r="E87" s="239"/>
      <c r="G87" s="27" t="s">
        <v>56</v>
      </c>
      <c r="H87" s="13"/>
    </row>
    <row r="88" spans="1:247" x14ac:dyDescent="0.2"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</row>
    <row r="89" spans="1:247" s="1" customFormat="1" x14ac:dyDescent="0.2">
      <c r="B89" s="1" t="s">
        <v>58</v>
      </c>
      <c r="G89" s="13"/>
      <c r="H89" s="13"/>
    </row>
  </sheetData>
  <mergeCells count="90">
    <mergeCell ref="A73:E73"/>
    <mergeCell ref="C87:E87"/>
    <mergeCell ref="B86:C86"/>
    <mergeCell ref="D86:F86"/>
    <mergeCell ref="A74:E74"/>
    <mergeCell ref="A79:E79"/>
    <mergeCell ref="B84:C84"/>
    <mergeCell ref="D84:F84"/>
    <mergeCell ref="C85:E85"/>
    <mergeCell ref="A75:E75"/>
    <mergeCell ref="A76:E76"/>
    <mergeCell ref="A77:E77"/>
    <mergeCell ref="A78:E78"/>
    <mergeCell ref="A61:E61"/>
    <mergeCell ref="A69:E69"/>
    <mergeCell ref="A72:E72"/>
    <mergeCell ref="A62:E62"/>
    <mergeCell ref="A63:E63"/>
    <mergeCell ref="A66:E66"/>
    <mergeCell ref="A67:E67"/>
    <mergeCell ref="A68:E68"/>
    <mergeCell ref="A71:E71"/>
    <mergeCell ref="A64:E64"/>
    <mergeCell ref="A65:E65"/>
    <mergeCell ref="A57:E57"/>
    <mergeCell ref="A59:E59"/>
    <mergeCell ref="A60:E60"/>
    <mergeCell ref="A55:E55"/>
    <mergeCell ref="A56:E56"/>
    <mergeCell ref="A58:E58"/>
    <mergeCell ref="A49:E49"/>
    <mergeCell ref="A50:E50"/>
    <mergeCell ref="A51:E51"/>
    <mergeCell ref="A52:E52"/>
    <mergeCell ref="A53:E53"/>
    <mergeCell ref="A46:E46"/>
    <mergeCell ref="A47:E47"/>
    <mergeCell ref="A48:E48"/>
    <mergeCell ref="A41:E41"/>
    <mergeCell ref="A42:E42"/>
    <mergeCell ref="A43:E43"/>
    <mergeCell ref="A44:E44"/>
    <mergeCell ref="F1:H1"/>
    <mergeCell ref="A70:E70"/>
    <mergeCell ref="A3:D3"/>
    <mergeCell ref="A4:D4"/>
    <mergeCell ref="C15:E15"/>
    <mergeCell ref="F15:G15"/>
    <mergeCell ref="A5:D5"/>
    <mergeCell ref="B13:G13"/>
    <mergeCell ref="A16:E16"/>
    <mergeCell ref="A17:E17"/>
    <mergeCell ref="A18:E18"/>
    <mergeCell ref="C14:F14"/>
    <mergeCell ref="A19:E19"/>
    <mergeCell ref="A20:E20"/>
    <mergeCell ref="A38:E38"/>
    <mergeCell ref="A39:E39"/>
    <mergeCell ref="A6:D6"/>
    <mergeCell ref="A7:E7"/>
    <mergeCell ref="F7:G7"/>
    <mergeCell ref="A9:D9"/>
    <mergeCell ref="A29:E29"/>
    <mergeCell ref="A23:E23"/>
    <mergeCell ref="A24:E24"/>
    <mergeCell ref="A28:E28"/>
    <mergeCell ref="A25:E25"/>
    <mergeCell ref="A26:E26"/>
    <mergeCell ref="A27:E27"/>
    <mergeCell ref="A54:E54"/>
    <mergeCell ref="A21:E21"/>
    <mergeCell ref="A22:E22"/>
    <mergeCell ref="A11:D11"/>
    <mergeCell ref="E9:G9"/>
    <mergeCell ref="E11:G11"/>
    <mergeCell ref="A30:E30"/>
    <mergeCell ref="A31:E31"/>
    <mergeCell ref="A32:E32"/>
    <mergeCell ref="A33:E33"/>
    <mergeCell ref="A34:E34"/>
    <mergeCell ref="A35:E35"/>
    <mergeCell ref="A36:E36"/>
    <mergeCell ref="A37:E37"/>
    <mergeCell ref="A40:E40"/>
    <mergeCell ref="A45:E45"/>
    <mergeCell ref="E3:G3"/>
    <mergeCell ref="E4:G4"/>
    <mergeCell ref="E5:G5"/>
    <mergeCell ref="E6:G6"/>
    <mergeCell ref="E8:G8"/>
  </mergeCells>
  <phoneticPr fontId="7" type="noConversion"/>
  <pageMargins left="0.89" right="0.3" top="0.17" bottom="0.16" header="0.19" footer="0.16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H51"/>
  <sheetViews>
    <sheetView zoomScale="80" zoomScaleNormal="80" workbookViewId="0">
      <selection activeCell="F41" sqref="F41"/>
    </sheetView>
  </sheetViews>
  <sheetFormatPr defaultColWidth="8.85546875" defaultRowHeight="12.75" x14ac:dyDescent="0.2"/>
  <cols>
    <col min="1" max="1" width="3.140625" style="4" customWidth="1"/>
    <col min="2" max="2" width="14.7109375" style="4" customWidth="1"/>
    <col min="3" max="3" width="13.5703125" style="4" customWidth="1"/>
    <col min="4" max="4" width="20" style="4" customWidth="1"/>
    <col min="5" max="5" width="10.7109375" style="4" customWidth="1"/>
    <col min="6" max="6" width="14.5703125" style="34" customWidth="1"/>
    <col min="7" max="7" width="14.140625" style="4" customWidth="1"/>
    <col min="8" max="8" width="28.42578125" style="4" customWidth="1"/>
    <col min="9" max="16384" width="8.85546875" style="4"/>
  </cols>
  <sheetData>
    <row r="1" spans="1:7" ht="12.75" customHeight="1" x14ac:dyDescent="0.2">
      <c r="E1" s="45"/>
      <c r="F1" s="45"/>
      <c r="G1" s="53"/>
    </row>
    <row r="2" spans="1:7" x14ac:dyDescent="0.2">
      <c r="A2" s="33"/>
      <c r="B2" s="33"/>
      <c r="C2" s="33"/>
      <c r="D2" s="33"/>
      <c r="E2" s="33"/>
      <c r="F2" s="35"/>
    </row>
    <row r="3" spans="1:7" ht="12.75" customHeight="1" x14ac:dyDescent="0.2">
      <c r="A3" s="250" t="s">
        <v>0</v>
      </c>
      <c r="B3" s="250"/>
      <c r="C3" s="250"/>
      <c r="D3" s="251" t="s">
        <v>247</v>
      </c>
      <c r="E3" s="251"/>
      <c r="F3" s="251"/>
    </row>
    <row r="4" spans="1:7" ht="12.75" customHeight="1" x14ac:dyDescent="0.2">
      <c r="A4" s="33"/>
      <c r="B4" s="33"/>
      <c r="C4" s="33"/>
      <c r="D4" s="54"/>
      <c r="E4" s="54"/>
      <c r="F4" s="54"/>
    </row>
    <row r="5" spans="1:7" ht="12.75" customHeight="1" x14ac:dyDescent="0.2">
      <c r="A5" s="33"/>
      <c r="B5" s="33"/>
      <c r="C5" s="33"/>
      <c r="D5" s="54"/>
      <c r="E5" s="54"/>
      <c r="F5" s="54"/>
    </row>
    <row r="6" spans="1:7" ht="12.75" customHeight="1" x14ac:dyDescent="0.2">
      <c r="A6" s="33"/>
      <c r="B6" s="99"/>
      <c r="C6" s="102" t="s">
        <v>268</v>
      </c>
      <c r="D6" s="102"/>
      <c r="E6" s="102"/>
      <c r="F6" s="102"/>
      <c r="G6" s="5"/>
    </row>
    <row r="7" spans="1:7" ht="12.75" customHeight="1" x14ac:dyDescent="0.25">
      <c r="A7" s="33"/>
      <c r="B7" s="33"/>
      <c r="C7" s="223" t="s">
        <v>287</v>
      </c>
      <c r="D7" s="223"/>
      <c r="E7" s="223"/>
      <c r="F7" s="223"/>
      <c r="G7" s="68"/>
    </row>
    <row r="8" spans="1:7" ht="12.75" customHeight="1" thickBot="1" x14ac:dyDescent="0.25">
      <c r="F8" s="36"/>
      <c r="G8" s="55" t="s">
        <v>93</v>
      </c>
    </row>
    <row r="9" spans="1:7" ht="57.75" customHeight="1" thickBot="1" x14ac:dyDescent="0.25">
      <c r="A9" s="88" t="s">
        <v>59</v>
      </c>
      <c r="B9" s="89"/>
      <c r="C9" s="89"/>
      <c r="D9" s="89"/>
      <c r="E9" s="90" t="s">
        <v>4</v>
      </c>
      <c r="F9" s="143" t="s">
        <v>286</v>
      </c>
      <c r="G9" s="170" t="s">
        <v>285</v>
      </c>
    </row>
    <row r="10" spans="1:7" ht="12.75" customHeight="1" x14ac:dyDescent="0.2">
      <c r="A10" s="252" t="s">
        <v>140</v>
      </c>
      <c r="B10" s="253"/>
      <c r="C10" s="253"/>
      <c r="D10" s="253"/>
      <c r="E10" s="188" t="s">
        <v>5</v>
      </c>
      <c r="F10" s="115">
        <v>4919433</v>
      </c>
      <c r="G10" s="174">
        <v>5284170</v>
      </c>
    </row>
    <row r="11" spans="1:7" ht="12.75" customHeight="1" x14ac:dyDescent="0.2">
      <c r="A11" s="254" t="s">
        <v>141</v>
      </c>
      <c r="B11" s="255"/>
      <c r="C11" s="255"/>
      <c r="D11" s="255"/>
      <c r="E11" s="189" t="s">
        <v>6</v>
      </c>
      <c r="F11" s="184">
        <v>-4453069</v>
      </c>
      <c r="G11" s="175">
        <v>-3825515</v>
      </c>
    </row>
    <row r="12" spans="1:7" ht="12.75" customHeight="1" x14ac:dyDescent="0.2">
      <c r="A12" s="256" t="s">
        <v>142</v>
      </c>
      <c r="B12" s="257"/>
      <c r="C12" s="257"/>
      <c r="D12" s="257"/>
      <c r="E12" s="190" t="s">
        <v>7</v>
      </c>
      <c r="F12" s="116">
        <v>466364</v>
      </c>
      <c r="G12" s="176">
        <v>1458655</v>
      </c>
    </row>
    <row r="13" spans="1:7" x14ac:dyDescent="0.2">
      <c r="A13" s="254" t="s">
        <v>143</v>
      </c>
      <c r="B13" s="255"/>
      <c r="C13" s="255"/>
      <c r="D13" s="255"/>
      <c r="E13" s="189" t="s">
        <v>9</v>
      </c>
      <c r="F13" s="184">
        <v>-188852</v>
      </c>
      <c r="G13" s="175">
        <v>-195350</v>
      </c>
    </row>
    <row r="14" spans="1:7" ht="12.75" customHeight="1" x14ac:dyDescent="0.2">
      <c r="A14" s="254" t="s">
        <v>86</v>
      </c>
      <c r="B14" s="255"/>
      <c r="C14" s="255"/>
      <c r="D14" s="255"/>
      <c r="E14" s="189" t="s">
        <v>10</v>
      </c>
      <c r="F14" s="117">
        <v>-1441063</v>
      </c>
      <c r="G14" s="175">
        <v>-1102579</v>
      </c>
    </row>
    <row r="15" spans="1:7" ht="12.75" customHeight="1" x14ac:dyDescent="0.2">
      <c r="A15" s="254" t="s">
        <v>87</v>
      </c>
      <c r="B15" s="255"/>
      <c r="C15" s="255"/>
      <c r="D15" s="255"/>
      <c r="E15" s="189" t="s">
        <v>11</v>
      </c>
      <c r="F15" s="117">
        <v>-431192</v>
      </c>
      <c r="G15" s="175">
        <v>-4436852</v>
      </c>
    </row>
    <row r="16" spans="1:7" ht="12.75" customHeight="1" x14ac:dyDescent="0.2">
      <c r="A16" s="254" t="s">
        <v>85</v>
      </c>
      <c r="B16" s="255"/>
      <c r="C16" s="255"/>
      <c r="D16" s="255"/>
      <c r="E16" s="189" t="s">
        <v>13</v>
      </c>
      <c r="F16" s="117">
        <v>823712</v>
      </c>
      <c r="G16" s="175">
        <v>2796837</v>
      </c>
    </row>
    <row r="17" spans="1:8" ht="12.75" customHeight="1" x14ac:dyDescent="0.2">
      <c r="A17" s="256" t="s">
        <v>144</v>
      </c>
      <c r="B17" s="257"/>
      <c r="C17" s="257"/>
      <c r="D17" s="257"/>
      <c r="E17" s="190" t="s">
        <v>16</v>
      </c>
      <c r="F17" s="118">
        <v>-771031</v>
      </c>
      <c r="G17" s="177">
        <v>-1479289</v>
      </c>
    </row>
    <row r="18" spans="1:8" ht="12.75" customHeight="1" x14ac:dyDescent="0.2">
      <c r="A18" s="254" t="s">
        <v>145</v>
      </c>
      <c r="B18" s="255"/>
      <c r="C18" s="255"/>
      <c r="D18" s="255"/>
      <c r="E18" s="189" t="s">
        <v>17</v>
      </c>
      <c r="F18" s="117">
        <v>59595</v>
      </c>
      <c r="G18" s="175">
        <v>5654</v>
      </c>
    </row>
    <row r="19" spans="1:8" ht="12.75" customHeight="1" x14ac:dyDescent="0.2">
      <c r="A19" s="254" t="s">
        <v>146</v>
      </c>
      <c r="B19" s="255"/>
      <c r="C19" s="255"/>
      <c r="D19" s="255"/>
      <c r="E19" s="191" t="s">
        <v>19</v>
      </c>
      <c r="F19" s="184">
        <v>-1354635</v>
      </c>
      <c r="G19" s="175">
        <v>-2119259</v>
      </c>
    </row>
    <row r="20" spans="1:8" ht="24.75" customHeight="1" x14ac:dyDescent="0.2">
      <c r="A20" s="258" t="s">
        <v>147</v>
      </c>
      <c r="B20" s="259"/>
      <c r="C20" s="259"/>
      <c r="D20" s="259"/>
      <c r="E20" s="189" t="s">
        <v>20</v>
      </c>
      <c r="F20" s="184">
        <v>0</v>
      </c>
      <c r="G20" s="175">
        <v>557941</v>
      </c>
    </row>
    <row r="21" spans="1:8" x14ac:dyDescent="0.2">
      <c r="A21" s="254" t="s">
        <v>148</v>
      </c>
      <c r="B21" s="255"/>
      <c r="C21" s="255"/>
      <c r="D21" s="255"/>
      <c r="E21" s="191" t="s">
        <v>22</v>
      </c>
      <c r="F21" s="184">
        <v>0</v>
      </c>
      <c r="G21" s="178"/>
    </row>
    <row r="22" spans="1:8" x14ac:dyDescent="0.2">
      <c r="A22" s="254" t="s">
        <v>149</v>
      </c>
      <c r="B22" s="255"/>
      <c r="C22" s="255"/>
      <c r="D22" s="255"/>
      <c r="E22" s="189" t="s">
        <v>24</v>
      </c>
      <c r="F22" s="184">
        <v>0</v>
      </c>
      <c r="G22" s="178"/>
    </row>
    <row r="23" spans="1:8" ht="12.75" customHeight="1" x14ac:dyDescent="0.2">
      <c r="A23" s="248" t="s">
        <v>150</v>
      </c>
      <c r="B23" s="249"/>
      <c r="C23" s="249"/>
      <c r="D23" s="249"/>
      <c r="E23" s="192" t="s">
        <v>14</v>
      </c>
      <c r="F23" s="185">
        <v>-2066071</v>
      </c>
      <c r="G23" s="176">
        <v>-3034953</v>
      </c>
    </row>
    <row r="24" spans="1:8" s="37" customFormat="1" ht="12.75" customHeight="1" x14ac:dyDescent="0.2">
      <c r="A24" s="258" t="s">
        <v>151</v>
      </c>
      <c r="B24" s="259"/>
      <c r="C24" s="259"/>
      <c r="D24" s="259"/>
      <c r="E24" s="193" t="s">
        <v>152</v>
      </c>
      <c r="F24" s="116">
        <v>-2740</v>
      </c>
      <c r="G24" s="175">
        <v>-2659</v>
      </c>
    </row>
    <row r="25" spans="1:8" ht="25.5" customHeight="1" x14ac:dyDescent="0.2">
      <c r="A25" s="260" t="s">
        <v>153</v>
      </c>
      <c r="B25" s="261"/>
      <c r="C25" s="261"/>
      <c r="D25" s="261"/>
      <c r="E25" s="190" t="s">
        <v>31</v>
      </c>
      <c r="F25" s="176">
        <v>-2068811</v>
      </c>
      <c r="G25" s="176">
        <v>-3037612</v>
      </c>
    </row>
    <row r="26" spans="1:8" ht="26.25" customHeight="1" x14ac:dyDescent="0.2">
      <c r="A26" s="258" t="s">
        <v>154</v>
      </c>
      <c r="B26" s="259"/>
      <c r="C26" s="259"/>
      <c r="D26" s="259"/>
      <c r="E26" s="194" t="s">
        <v>155</v>
      </c>
      <c r="F26" s="116">
        <v>0</v>
      </c>
      <c r="G26" s="175">
        <v>-361935</v>
      </c>
    </row>
    <row r="27" spans="1:8" ht="12.75" customHeight="1" x14ac:dyDescent="0.2">
      <c r="A27" s="248" t="s">
        <v>251</v>
      </c>
      <c r="B27" s="249"/>
      <c r="C27" s="249"/>
      <c r="D27" s="249"/>
      <c r="E27" s="190" t="s">
        <v>36</v>
      </c>
      <c r="F27" s="176">
        <v>-2068811</v>
      </c>
      <c r="G27" s="176">
        <v>-3399547</v>
      </c>
    </row>
    <row r="28" spans="1:8" ht="11.25" customHeight="1" x14ac:dyDescent="0.2">
      <c r="A28" s="258" t="s">
        <v>156</v>
      </c>
      <c r="B28" s="259"/>
      <c r="C28" s="259"/>
      <c r="D28" s="259"/>
      <c r="E28" s="194"/>
      <c r="F28" s="117">
        <v>-2053486</v>
      </c>
      <c r="G28" s="175">
        <v>-3370257</v>
      </c>
    </row>
    <row r="29" spans="1:8" ht="12" customHeight="1" x14ac:dyDescent="0.2">
      <c r="A29" s="258" t="s">
        <v>157</v>
      </c>
      <c r="B29" s="259"/>
      <c r="C29" s="259"/>
      <c r="D29" s="259"/>
      <c r="E29" s="194"/>
      <c r="F29" s="118">
        <v>-15325</v>
      </c>
      <c r="G29" s="175">
        <v>-29290</v>
      </c>
    </row>
    <row r="30" spans="1:8" ht="27.75" customHeight="1" x14ac:dyDescent="0.2">
      <c r="A30" s="260" t="s">
        <v>158</v>
      </c>
      <c r="B30" s="261"/>
      <c r="C30" s="261"/>
      <c r="D30" s="261"/>
      <c r="E30" s="195" t="s">
        <v>45</v>
      </c>
      <c r="F30" s="117">
        <v>0</v>
      </c>
      <c r="G30" s="177">
        <v>0</v>
      </c>
      <c r="H30" s="171"/>
    </row>
    <row r="31" spans="1:8" ht="25.5" customHeight="1" x14ac:dyDescent="0.2">
      <c r="A31" s="258" t="s">
        <v>263</v>
      </c>
      <c r="B31" s="259"/>
      <c r="C31" s="259"/>
      <c r="D31" s="259"/>
      <c r="E31" s="194" t="s">
        <v>160</v>
      </c>
      <c r="F31" s="118">
        <v>0</v>
      </c>
      <c r="G31" s="175"/>
    </row>
    <row r="32" spans="1:8" ht="27" customHeight="1" x14ac:dyDescent="0.2">
      <c r="A32" s="258" t="s">
        <v>159</v>
      </c>
      <c r="B32" s="259"/>
      <c r="C32" s="259"/>
      <c r="D32" s="259"/>
      <c r="E32" s="194" t="s">
        <v>128</v>
      </c>
      <c r="F32" s="118">
        <v>0</v>
      </c>
      <c r="G32" s="177">
        <v>0</v>
      </c>
    </row>
    <row r="33" spans="1:7" ht="12.75" customHeight="1" x14ac:dyDescent="0.2">
      <c r="A33" s="248" t="s">
        <v>161</v>
      </c>
      <c r="B33" s="249"/>
      <c r="C33" s="249"/>
      <c r="D33" s="249"/>
      <c r="E33" s="195" t="s">
        <v>162</v>
      </c>
      <c r="F33" s="172">
        <v>-2068811</v>
      </c>
      <c r="G33" s="177">
        <v>-3399547</v>
      </c>
    </row>
    <row r="34" spans="1:7" ht="12.75" customHeight="1" x14ac:dyDescent="0.2">
      <c r="A34" s="258" t="s">
        <v>163</v>
      </c>
      <c r="B34" s="259"/>
      <c r="C34" s="259"/>
      <c r="D34" s="259"/>
      <c r="E34" s="194"/>
      <c r="F34" s="172"/>
      <c r="G34" s="179"/>
    </row>
    <row r="35" spans="1:7" ht="12.75" customHeight="1" x14ac:dyDescent="0.2">
      <c r="A35" s="258" t="s">
        <v>156</v>
      </c>
      <c r="B35" s="259"/>
      <c r="C35" s="259"/>
      <c r="D35" s="259"/>
      <c r="E35" s="194"/>
      <c r="F35" s="103">
        <v>-2053486</v>
      </c>
      <c r="G35" s="180">
        <v>-3370257</v>
      </c>
    </row>
    <row r="36" spans="1:7" ht="12.75" customHeight="1" x14ac:dyDescent="0.2">
      <c r="A36" s="258" t="s">
        <v>164</v>
      </c>
      <c r="B36" s="259"/>
      <c r="C36" s="259"/>
      <c r="D36" s="259"/>
      <c r="E36" s="194"/>
      <c r="F36" s="103">
        <v>-15325</v>
      </c>
      <c r="G36" s="180">
        <v>-29290</v>
      </c>
    </row>
    <row r="37" spans="1:7" ht="12.75" customHeight="1" x14ac:dyDescent="0.2">
      <c r="A37" s="248" t="s">
        <v>165</v>
      </c>
      <c r="B37" s="249"/>
      <c r="C37" s="249"/>
      <c r="D37" s="249"/>
      <c r="E37" s="195" t="s">
        <v>166</v>
      </c>
      <c r="G37" s="179"/>
    </row>
    <row r="38" spans="1:7" x14ac:dyDescent="0.2">
      <c r="A38" s="258" t="s">
        <v>167</v>
      </c>
      <c r="B38" s="259"/>
      <c r="C38" s="259"/>
      <c r="D38" s="259"/>
      <c r="E38" s="194"/>
      <c r="F38" s="186"/>
      <c r="G38" s="179"/>
    </row>
    <row r="39" spans="1:7" x14ac:dyDescent="0.2">
      <c r="A39" s="258" t="s">
        <v>168</v>
      </c>
      <c r="B39" s="259"/>
      <c r="C39" s="259"/>
      <c r="D39" s="259"/>
      <c r="E39" s="194"/>
      <c r="F39" s="186">
        <v>-1.66</v>
      </c>
      <c r="G39" s="181">
        <v>-3.17</v>
      </c>
    </row>
    <row r="40" spans="1:7" x14ac:dyDescent="0.2">
      <c r="A40" s="258" t="s">
        <v>169</v>
      </c>
      <c r="B40" s="259"/>
      <c r="C40" s="259"/>
      <c r="D40" s="259"/>
      <c r="E40" s="194"/>
      <c r="F40" s="200">
        <v>-1.66</v>
      </c>
      <c r="G40" s="182">
        <v>-2.75</v>
      </c>
    </row>
    <row r="41" spans="1:7" ht="12.75" customHeight="1" x14ac:dyDescent="0.2">
      <c r="A41" s="258" t="s">
        <v>170</v>
      </c>
      <c r="B41" s="259"/>
      <c r="C41" s="259"/>
      <c r="D41" s="259"/>
      <c r="E41" s="194"/>
      <c r="F41" s="201"/>
      <c r="G41" s="182">
        <v>-0.42</v>
      </c>
    </row>
    <row r="42" spans="1:7" ht="12.75" customHeight="1" x14ac:dyDescent="0.2">
      <c r="A42" s="248" t="s">
        <v>171</v>
      </c>
      <c r="B42" s="249"/>
      <c r="C42" s="249"/>
      <c r="D42" s="249"/>
      <c r="E42" s="194"/>
      <c r="F42" s="118"/>
      <c r="G42" s="175"/>
    </row>
    <row r="43" spans="1:7" x14ac:dyDescent="0.2">
      <c r="A43" s="258" t="s">
        <v>169</v>
      </c>
      <c r="B43" s="259"/>
      <c r="C43" s="259"/>
      <c r="D43" s="259"/>
      <c r="E43" s="194"/>
      <c r="F43" s="103"/>
      <c r="G43" s="177"/>
    </row>
    <row r="44" spans="1:7" ht="13.5" thickBot="1" x14ac:dyDescent="0.25">
      <c r="A44" s="264" t="s">
        <v>170</v>
      </c>
      <c r="B44" s="265"/>
      <c r="C44" s="265"/>
      <c r="D44" s="265"/>
      <c r="E44" s="196"/>
      <c r="F44" s="187"/>
      <c r="G44" s="183"/>
    </row>
    <row r="45" spans="1:7" x14ac:dyDescent="0.2">
      <c r="A45" s="139"/>
      <c r="B45" s="139"/>
      <c r="C45" s="139"/>
      <c r="D45" s="139"/>
      <c r="E45" s="140"/>
      <c r="F45" s="141"/>
      <c r="G45" s="142"/>
    </row>
    <row r="46" spans="1:7" x14ac:dyDescent="0.2">
      <c r="A46" s="139"/>
      <c r="B46" s="139"/>
      <c r="C46" s="139"/>
      <c r="D46" s="139"/>
      <c r="E46" s="140"/>
      <c r="F46" s="141"/>
      <c r="G46" s="142"/>
    </row>
    <row r="47" spans="1:7" ht="12.75" customHeight="1" x14ac:dyDescent="0.2">
      <c r="A47" s="91"/>
      <c r="B47" s="91"/>
      <c r="C47" s="91"/>
      <c r="D47" s="91"/>
      <c r="E47" s="91"/>
      <c r="F47" s="92"/>
      <c r="G47" s="91"/>
    </row>
    <row r="48" spans="1:7" ht="12.75" customHeight="1" x14ac:dyDescent="0.2">
      <c r="B48" s="6" t="s">
        <v>53</v>
      </c>
      <c r="C48" s="263" t="s">
        <v>252</v>
      </c>
      <c r="D48" s="263"/>
      <c r="E48" s="85" t="s">
        <v>54</v>
      </c>
      <c r="F48" s="18"/>
    </row>
    <row r="49" spans="2:6" ht="12.75" customHeight="1" x14ac:dyDescent="0.2">
      <c r="C49" s="262"/>
      <c r="D49" s="262"/>
      <c r="E49" s="38" t="s">
        <v>56</v>
      </c>
      <c r="F49" s="39"/>
    </row>
    <row r="50" spans="2:6" ht="12.75" customHeight="1" x14ac:dyDescent="0.2">
      <c r="B50" s="4" t="s">
        <v>90</v>
      </c>
      <c r="C50" s="263" t="s">
        <v>249</v>
      </c>
      <c r="D50" s="263"/>
      <c r="E50" s="85" t="s">
        <v>54</v>
      </c>
      <c r="F50" s="18"/>
    </row>
    <row r="51" spans="2:6" ht="12.75" customHeight="1" x14ac:dyDescent="0.2">
      <c r="C51" s="262"/>
      <c r="D51" s="262"/>
      <c r="E51" s="38" t="s">
        <v>56</v>
      </c>
      <c r="F51" s="40"/>
    </row>
  </sheetData>
  <mergeCells count="42">
    <mergeCell ref="A33:D33"/>
    <mergeCell ref="A34:D34"/>
    <mergeCell ref="A35:D35"/>
    <mergeCell ref="A36:D36"/>
    <mergeCell ref="A37:D37"/>
    <mergeCell ref="A23:D23"/>
    <mergeCell ref="A19:D19"/>
    <mergeCell ref="A20:D20"/>
    <mergeCell ref="A21:D21"/>
    <mergeCell ref="A22:D22"/>
    <mergeCell ref="C51:D51"/>
    <mergeCell ref="C48:D48"/>
    <mergeCell ref="C50:D50"/>
    <mergeCell ref="A28:D28"/>
    <mergeCell ref="A30:D30"/>
    <mergeCell ref="C49:D49"/>
    <mergeCell ref="A29:D29"/>
    <mergeCell ref="A42:D42"/>
    <mergeCell ref="A43:D43"/>
    <mergeCell ref="A44:D44"/>
    <mergeCell ref="A31:D31"/>
    <mergeCell ref="A32:D32"/>
    <mergeCell ref="A41:D41"/>
    <mergeCell ref="A38:D38"/>
    <mergeCell ref="A39:D39"/>
    <mergeCell ref="A40:D40"/>
    <mergeCell ref="A27:D27"/>
    <mergeCell ref="A3:C3"/>
    <mergeCell ref="D3:F3"/>
    <mergeCell ref="A10:D10"/>
    <mergeCell ref="A15:D15"/>
    <mergeCell ref="A16:D16"/>
    <mergeCell ref="A17:D17"/>
    <mergeCell ref="C7:F7"/>
    <mergeCell ref="A11:D11"/>
    <mergeCell ref="A12:D12"/>
    <mergeCell ref="A13:D13"/>
    <mergeCell ref="A14:D14"/>
    <mergeCell ref="A18:D18"/>
    <mergeCell ref="A24:D24"/>
    <mergeCell ref="A26:D26"/>
    <mergeCell ref="A25:D25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L83"/>
  <sheetViews>
    <sheetView topLeftCell="A46" zoomScale="80" zoomScaleNormal="80" workbookViewId="0">
      <selection activeCell="N17" sqref="N17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2.28515625" style="3" customWidth="1"/>
    <col min="4" max="4" width="45.85546875" style="3" customWidth="1"/>
    <col min="5" max="5" width="6.5703125" style="3" customWidth="1"/>
    <col min="6" max="6" width="13.42578125" style="42" customWidth="1"/>
    <col min="7" max="7" width="14.5703125" style="42" customWidth="1"/>
    <col min="8" max="8" width="22.5703125" style="3" customWidth="1"/>
    <col min="9" max="11" width="8.140625" style="3"/>
    <col min="12" max="12" width="8.140625" style="3" customWidth="1"/>
    <col min="13" max="16384" width="8.140625" style="3"/>
  </cols>
  <sheetData>
    <row r="1" spans="1:11" ht="12.75" customHeight="1" x14ac:dyDescent="0.2">
      <c r="E1" s="56"/>
      <c r="F1" s="56"/>
      <c r="G1" s="78"/>
      <c r="H1" s="57"/>
      <c r="I1" s="57"/>
      <c r="J1" s="57"/>
      <c r="K1" s="57"/>
    </row>
    <row r="2" spans="1:11" ht="15" customHeight="1" x14ac:dyDescent="0.25">
      <c r="B2" s="290" t="s">
        <v>258</v>
      </c>
      <c r="C2" s="290"/>
      <c r="D2" s="290"/>
      <c r="E2" s="290"/>
      <c r="F2" s="290"/>
      <c r="G2" s="290"/>
      <c r="H2" s="57"/>
      <c r="I2" s="57"/>
      <c r="J2" s="57"/>
      <c r="K2" s="57"/>
    </row>
    <row r="3" spans="1:11" ht="15" customHeight="1" x14ac:dyDescent="0.2">
      <c r="E3" s="56"/>
      <c r="F3" s="56"/>
      <c r="G3" s="58"/>
      <c r="H3" s="57"/>
      <c r="I3" s="57"/>
      <c r="J3" s="57"/>
      <c r="K3" s="57"/>
    </row>
    <row r="4" spans="1:11" s="65" customFormat="1" ht="15" customHeight="1" x14ac:dyDescent="0.2">
      <c r="A4" s="64"/>
      <c r="B4" s="280" t="s">
        <v>261</v>
      </c>
      <c r="C4" s="280"/>
      <c r="D4" s="280"/>
      <c r="E4" s="280"/>
      <c r="F4" s="280"/>
      <c r="G4" s="280"/>
      <c r="H4" s="64"/>
      <c r="I4" s="64"/>
    </row>
    <row r="5" spans="1:11" ht="15" customHeight="1" x14ac:dyDescent="0.25">
      <c r="A5" s="41"/>
      <c r="B5" s="69"/>
      <c r="C5" s="223" t="s">
        <v>291</v>
      </c>
      <c r="D5" s="223"/>
      <c r="E5" s="223"/>
      <c r="F5" s="223"/>
      <c r="G5" s="69"/>
      <c r="H5" s="41"/>
      <c r="I5" s="41"/>
    </row>
    <row r="6" spans="1:11" ht="15" customHeight="1" thickBot="1" x14ac:dyDescent="0.25">
      <c r="A6" s="41"/>
      <c r="B6" s="41"/>
      <c r="C6" s="41"/>
      <c r="D6" s="41"/>
      <c r="E6" s="41"/>
      <c r="F6" s="43"/>
      <c r="G6" s="59" t="s">
        <v>93</v>
      </c>
      <c r="H6" s="41"/>
      <c r="I6" s="41"/>
    </row>
    <row r="7" spans="1:11" ht="54.75" customHeight="1" thickBot="1" x14ac:dyDescent="0.25">
      <c r="A7" s="281" t="s">
        <v>59</v>
      </c>
      <c r="B7" s="282"/>
      <c r="C7" s="282"/>
      <c r="D7" s="282"/>
      <c r="E7" s="86" t="s">
        <v>4</v>
      </c>
      <c r="F7" s="87" t="s">
        <v>172</v>
      </c>
      <c r="G7" s="87" t="s">
        <v>292</v>
      </c>
    </row>
    <row r="8" spans="1:11" s="44" customFormat="1" ht="15.95" customHeight="1" thickBot="1" x14ac:dyDescent="0.25">
      <c r="A8" s="283" t="s">
        <v>60</v>
      </c>
      <c r="B8" s="284"/>
      <c r="C8" s="284"/>
      <c r="D8" s="284"/>
      <c r="E8" s="284"/>
      <c r="F8" s="284"/>
      <c r="G8" s="285"/>
    </row>
    <row r="9" spans="1:11" s="44" customFormat="1" ht="15.6" customHeight="1" x14ac:dyDescent="0.2">
      <c r="A9" s="286" t="s">
        <v>173</v>
      </c>
      <c r="B9" s="287"/>
      <c r="C9" s="287"/>
      <c r="D9" s="287"/>
      <c r="E9" s="153">
        <v>10</v>
      </c>
      <c r="F9" s="148">
        <f>F11+F12+F13+F14+F15+F16</f>
        <v>8413140</v>
      </c>
      <c r="G9" s="151">
        <f>SUM(G11:G16)</f>
        <v>6949919</v>
      </c>
    </row>
    <row r="10" spans="1:11" ht="15.6" customHeight="1" x14ac:dyDescent="0.2">
      <c r="A10" s="269" t="s">
        <v>61</v>
      </c>
      <c r="B10" s="270"/>
      <c r="C10" s="270"/>
      <c r="D10" s="270"/>
      <c r="E10" s="154"/>
      <c r="F10" s="149"/>
      <c r="G10" s="149"/>
    </row>
    <row r="11" spans="1:11" ht="15.6" customHeight="1" x14ac:dyDescent="0.2">
      <c r="A11" s="269" t="s">
        <v>177</v>
      </c>
      <c r="B11" s="270"/>
      <c r="C11" s="270"/>
      <c r="D11" s="270"/>
      <c r="E11" s="155" t="s">
        <v>6</v>
      </c>
      <c r="F11" s="150">
        <v>4473337</v>
      </c>
      <c r="G11" s="199">
        <v>496815</v>
      </c>
    </row>
    <row r="12" spans="1:11" ht="15.6" customHeight="1" x14ac:dyDescent="0.2">
      <c r="A12" s="269" t="s">
        <v>178</v>
      </c>
      <c r="B12" s="270"/>
      <c r="C12" s="270"/>
      <c r="D12" s="270"/>
      <c r="E12" s="155" t="s">
        <v>7</v>
      </c>
      <c r="F12" s="150">
        <v>3812</v>
      </c>
      <c r="G12" s="150"/>
    </row>
    <row r="13" spans="1:11" ht="15.6" customHeight="1" x14ac:dyDescent="0.2">
      <c r="A13" s="269" t="s">
        <v>179</v>
      </c>
      <c r="B13" s="270"/>
      <c r="C13" s="270"/>
      <c r="D13" s="270"/>
      <c r="E13" s="155" t="s">
        <v>9</v>
      </c>
      <c r="F13" s="150">
        <v>2280034</v>
      </c>
      <c r="G13" s="150">
        <v>4003988</v>
      </c>
    </row>
    <row r="14" spans="1:11" ht="15.6" customHeight="1" x14ac:dyDescent="0.2">
      <c r="A14" s="269" t="s">
        <v>180</v>
      </c>
      <c r="B14" s="270"/>
      <c r="C14" s="270"/>
      <c r="D14" s="270"/>
      <c r="E14" s="155" t="s">
        <v>10</v>
      </c>
      <c r="F14" s="150">
        <v>0</v>
      </c>
      <c r="G14" s="150"/>
    </row>
    <row r="15" spans="1:11" ht="15.6" customHeight="1" x14ac:dyDescent="0.2">
      <c r="A15" s="269" t="s">
        <v>181</v>
      </c>
      <c r="B15" s="270"/>
      <c r="C15" s="270"/>
      <c r="D15" s="270"/>
      <c r="E15" s="155" t="s">
        <v>11</v>
      </c>
      <c r="F15" s="150">
        <v>814</v>
      </c>
      <c r="G15" s="150"/>
    </row>
    <row r="16" spans="1:11" ht="15.6" customHeight="1" x14ac:dyDescent="0.2">
      <c r="A16" s="269" t="s">
        <v>62</v>
      </c>
      <c r="B16" s="270"/>
      <c r="C16" s="270"/>
      <c r="D16" s="270"/>
      <c r="E16" s="155" t="s">
        <v>13</v>
      </c>
      <c r="F16" s="150">
        <f>981158+673985</f>
        <v>1655143</v>
      </c>
      <c r="G16" s="150">
        <v>2449116</v>
      </c>
    </row>
    <row r="17" spans="1:7" s="44" customFormat="1" ht="15.6" customHeight="1" x14ac:dyDescent="0.2">
      <c r="A17" s="267" t="s">
        <v>174</v>
      </c>
      <c r="B17" s="268"/>
      <c r="C17" s="268"/>
      <c r="D17" s="268"/>
      <c r="E17" s="156" t="s">
        <v>16</v>
      </c>
      <c r="F17" s="151">
        <f>F19+F20+F21+F22+F23+F24+F25</f>
        <v>8493796</v>
      </c>
      <c r="G17" s="151">
        <f>SUM(G19:G25)</f>
        <v>6863094</v>
      </c>
    </row>
    <row r="18" spans="1:7" ht="15.6" customHeight="1" x14ac:dyDescent="0.2">
      <c r="A18" s="269" t="s">
        <v>61</v>
      </c>
      <c r="B18" s="270"/>
      <c r="C18" s="270"/>
      <c r="D18" s="270"/>
      <c r="E18" s="154"/>
      <c r="F18" s="149"/>
      <c r="G18" s="149"/>
    </row>
    <row r="19" spans="1:7" ht="15.6" customHeight="1" x14ac:dyDescent="0.2">
      <c r="A19" s="269" t="s">
        <v>63</v>
      </c>
      <c r="B19" s="270"/>
      <c r="C19" s="270"/>
      <c r="D19" s="270"/>
      <c r="E19" s="155" t="s">
        <v>17</v>
      </c>
      <c r="F19" s="150">
        <v>2727527</v>
      </c>
      <c r="G19" s="150">
        <v>1874487</v>
      </c>
    </row>
    <row r="20" spans="1:7" ht="15.6" customHeight="1" x14ac:dyDescent="0.2">
      <c r="A20" s="269" t="s">
        <v>182</v>
      </c>
      <c r="B20" s="270"/>
      <c r="C20" s="270"/>
      <c r="D20" s="270"/>
      <c r="E20" s="155" t="s">
        <v>19</v>
      </c>
      <c r="F20" s="150">
        <v>2299850</v>
      </c>
      <c r="G20" s="150">
        <v>1132629</v>
      </c>
    </row>
    <row r="21" spans="1:7" ht="15.6" customHeight="1" x14ac:dyDescent="0.2">
      <c r="A21" s="269" t="s">
        <v>183</v>
      </c>
      <c r="B21" s="270"/>
      <c r="C21" s="270"/>
      <c r="D21" s="270"/>
      <c r="E21" s="155" t="s">
        <v>20</v>
      </c>
      <c r="F21" s="150">
        <v>998550</v>
      </c>
      <c r="G21" s="150">
        <v>945910</v>
      </c>
    </row>
    <row r="22" spans="1:7" ht="15.6" customHeight="1" x14ac:dyDescent="0.2">
      <c r="A22" s="269" t="s">
        <v>184</v>
      </c>
      <c r="B22" s="270"/>
      <c r="C22" s="270"/>
      <c r="D22" s="270"/>
      <c r="E22" s="155" t="s">
        <v>22</v>
      </c>
      <c r="F22" s="150">
        <v>45863</v>
      </c>
      <c r="G22" s="150">
        <v>1044466</v>
      </c>
    </row>
    <row r="23" spans="1:7" ht="15.6" customHeight="1" x14ac:dyDescent="0.2">
      <c r="A23" s="269" t="s">
        <v>185</v>
      </c>
      <c r="B23" s="270"/>
      <c r="C23" s="270"/>
      <c r="D23" s="270"/>
      <c r="E23" s="155" t="s">
        <v>24</v>
      </c>
      <c r="F23" s="150">
        <v>0</v>
      </c>
      <c r="G23" s="150">
        <v>476</v>
      </c>
    </row>
    <row r="24" spans="1:7" ht="15.6" customHeight="1" x14ac:dyDescent="0.2">
      <c r="A24" s="269" t="s">
        <v>186</v>
      </c>
      <c r="B24" s="270"/>
      <c r="C24" s="270"/>
      <c r="D24" s="270"/>
      <c r="E24" s="155" t="s">
        <v>26</v>
      </c>
      <c r="F24" s="150">
        <v>462289</v>
      </c>
      <c r="G24" s="150">
        <v>528145</v>
      </c>
    </row>
    <row r="25" spans="1:7" ht="15.6" customHeight="1" x14ac:dyDescent="0.2">
      <c r="A25" s="269" t="s">
        <v>64</v>
      </c>
      <c r="B25" s="270"/>
      <c r="C25" s="270"/>
      <c r="D25" s="270"/>
      <c r="E25" s="155" t="s">
        <v>28</v>
      </c>
      <c r="F25" s="150">
        <v>1959717</v>
      </c>
      <c r="G25" s="150">
        <v>1336981</v>
      </c>
    </row>
    <row r="26" spans="1:7" s="44" customFormat="1" ht="27" customHeight="1" x14ac:dyDescent="0.2">
      <c r="A26" s="271" t="s">
        <v>175</v>
      </c>
      <c r="B26" s="272"/>
      <c r="C26" s="272"/>
      <c r="D26" s="272"/>
      <c r="E26" s="156" t="s">
        <v>34</v>
      </c>
      <c r="F26" s="152">
        <f>F9-F17</f>
        <v>-80656</v>
      </c>
      <c r="G26" s="152">
        <f>G9-G17</f>
        <v>86825</v>
      </c>
    </row>
    <row r="27" spans="1:7" s="44" customFormat="1" ht="21" customHeight="1" x14ac:dyDescent="0.2">
      <c r="A27" s="275" t="s">
        <v>65</v>
      </c>
      <c r="B27" s="276"/>
      <c r="C27" s="276"/>
      <c r="D27" s="276"/>
      <c r="E27" s="276"/>
      <c r="F27" s="276"/>
      <c r="G27" s="277"/>
    </row>
    <row r="28" spans="1:7" s="44" customFormat="1" ht="15.6" customHeight="1" x14ac:dyDescent="0.2">
      <c r="A28" s="267" t="s">
        <v>176</v>
      </c>
      <c r="B28" s="268"/>
      <c r="C28" s="268"/>
      <c r="D28" s="268"/>
      <c r="E28" s="156" t="s">
        <v>38</v>
      </c>
      <c r="F28" s="151">
        <f>F30+F31+F32+F33+F34+F35+F36+F37+F38+F39+F40</f>
        <v>1765174</v>
      </c>
      <c r="G28" s="151">
        <f>G30+G31+G32+G33+G34+G35+G36+G37+G38+G39+G40</f>
        <v>2540565</v>
      </c>
    </row>
    <row r="29" spans="1:7" ht="15.6" customHeight="1" x14ac:dyDescent="0.2">
      <c r="A29" s="269" t="s">
        <v>61</v>
      </c>
      <c r="B29" s="270"/>
      <c r="C29" s="270"/>
      <c r="D29" s="270"/>
      <c r="E29" s="154"/>
      <c r="F29" s="149"/>
      <c r="G29" s="149"/>
    </row>
    <row r="30" spans="1:7" ht="15.6" customHeight="1" x14ac:dyDescent="0.2">
      <c r="A30" s="269" t="s">
        <v>66</v>
      </c>
      <c r="B30" s="270"/>
      <c r="C30" s="270"/>
      <c r="D30" s="270"/>
      <c r="E30" s="155" t="s">
        <v>39</v>
      </c>
      <c r="F30" s="150">
        <f>85171+418690</f>
        <v>503861</v>
      </c>
      <c r="G30" s="150">
        <v>17580</v>
      </c>
    </row>
    <row r="31" spans="1:7" ht="15.6" customHeight="1" x14ac:dyDescent="0.2">
      <c r="A31" s="269" t="s">
        <v>67</v>
      </c>
      <c r="B31" s="270"/>
      <c r="C31" s="270"/>
      <c r="D31" s="270"/>
      <c r="E31" s="155" t="s">
        <v>40</v>
      </c>
      <c r="F31" s="150">
        <v>287580</v>
      </c>
      <c r="G31" s="150"/>
    </row>
    <row r="32" spans="1:7" ht="15.6" customHeight="1" x14ac:dyDescent="0.2">
      <c r="A32" s="269" t="s">
        <v>68</v>
      </c>
      <c r="B32" s="270"/>
      <c r="C32" s="270"/>
      <c r="D32" s="270"/>
      <c r="E32" s="155" t="s">
        <v>42</v>
      </c>
      <c r="F32" s="150">
        <v>0</v>
      </c>
      <c r="G32" s="150">
        <v>51000</v>
      </c>
    </row>
    <row r="33" spans="1:7" ht="28.5" customHeight="1" x14ac:dyDescent="0.2">
      <c r="A33" s="273" t="s">
        <v>187</v>
      </c>
      <c r="B33" s="274"/>
      <c r="C33" s="274"/>
      <c r="D33" s="274"/>
      <c r="E33" s="155" t="s">
        <v>44</v>
      </c>
      <c r="F33" s="150">
        <v>0</v>
      </c>
      <c r="G33" s="150"/>
    </row>
    <row r="34" spans="1:7" ht="15.6" customHeight="1" x14ac:dyDescent="0.2">
      <c r="A34" s="269" t="s">
        <v>188</v>
      </c>
      <c r="B34" s="270"/>
      <c r="C34" s="270"/>
      <c r="D34" s="270"/>
      <c r="E34" s="155" t="s">
        <v>69</v>
      </c>
      <c r="F34" s="150">
        <v>0</v>
      </c>
      <c r="G34" s="150"/>
    </row>
    <row r="35" spans="1:7" ht="15.6" customHeight="1" x14ac:dyDescent="0.2">
      <c r="A35" s="269" t="s">
        <v>189</v>
      </c>
      <c r="B35" s="270"/>
      <c r="C35" s="270"/>
      <c r="D35" s="270"/>
      <c r="E35" s="155" t="s">
        <v>71</v>
      </c>
      <c r="F35" s="150">
        <v>0</v>
      </c>
      <c r="G35" s="150"/>
    </row>
    <row r="36" spans="1:7" ht="15.6" customHeight="1" x14ac:dyDescent="0.2">
      <c r="A36" s="278" t="s">
        <v>190</v>
      </c>
      <c r="B36" s="279"/>
      <c r="C36" s="279"/>
      <c r="D36" s="279"/>
      <c r="E36" s="155" t="s">
        <v>72</v>
      </c>
      <c r="F36" s="150"/>
      <c r="G36" s="150"/>
    </row>
    <row r="37" spans="1:7" ht="15.6" customHeight="1" x14ac:dyDescent="0.2">
      <c r="A37" s="278" t="s">
        <v>70</v>
      </c>
      <c r="B37" s="279"/>
      <c r="C37" s="279"/>
      <c r="D37" s="279"/>
      <c r="E37" s="155" t="s">
        <v>191</v>
      </c>
      <c r="F37" s="150">
        <v>0</v>
      </c>
      <c r="G37" s="150"/>
    </row>
    <row r="38" spans="1:7" ht="15.6" customHeight="1" x14ac:dyDescent="0.2">
      <c r="A38" s="278" t="s">
        <v>193</v>
      </c>
      <c r="B38" s="279"/>
      <c r="C38" s="279"/>
      <c r="D38" s="279"/>
      <c r="E38" s="155" t="s">
        <v>192</v>
      </c>
      <c r="F38" s="150">
        <v>0</v>
      </c>
      <c r="G38" s="150"/>
    </row>
    <row r="39" spans="1:7" ht="15.6" customHeight="1" x14ac:dyDescent="0.2">
      <c r="A39" s="278" t="s">
        <v>181</v>
      </c>
      <c r="B39" s="279"/>
      <c r="C39" s="279"/>
      <c r="D39" s="279"/>
      <c r="E39" s="155" t="s">
        <v>47</v>
      </c>
      <c r="F39" s="150">
        <v>0</v>
      </c>
      <c r="G39" s="150"/>
    </row>
    <row r="40" spans="1:7" ht="15.6" customHeight="1" x14ac:dyDescent="0.2">
      <c r="A40" s="278" t="s">
        <v>62</v>
      </c>
      <c r="B40" s="279"/>
      <c r="C40" s="279"/>
      <c r="D40" s="279"/>
      <c r="E40" s="155" t="s">
        <v>48</v>
      </c>
      <c r="F40" s="150">
        <v>973733</v>
      </c>
      <c r="G40" s="150">
        <v>2471985</v>
      </c>
    </row>
    <row r="41" spans="1:7" s="44" customFormat="1" ht="15.6" customHeight="1" x14ac:dyDescent="0.2">
      <c r="A41" s="267" t="s">
        <v>194</v>
      </c>
      <c r="B41" s="268"/>
      <c r="C41" s="268"/>
      <c r="D41" s="268"/>
      <c r="E41" s="157" t="s">
        <v>76</v>
      </c>
      <c r="F41" s="151">
        <f>F43+F44+F45+F46+F47+F48+F49+F50+F51+F52+F53</f>
        <v>5528549</v>
      </c>
      <c r="G41" s="158">
        <f>G43+G44+G45+G46+G47+G48+G49+G50+G51+G52+G53</f>
        <v>3971787</v>
      </c>
    </row>
    <row r="42" spans="1:7" ht="15.6" customHeight="1" x14ac:dyDescent="0.2">
      <c r="A42" s="269" t="s">
        <v>61</v>
      </c>
      <c r="B42" s="270"/>
      <c r="C42" s="270"/>
      <c r="D42" s="270"/>
      <c r="E42" s="154"/>
      <c r="F42" s="149"/>
      <c r="G42" s="149"/>
    </row>
    <row r="43" spans="1:7" ht="15.6" customHeight="1" x14ac:dyDescent="0.2">
      <c r="A43" s="269" t="s">
        <v>73</v>
      </c>
      <c r="B43" s="270"/>
      <c r="C43" s="270"/>
      <c r="D43" s="270"/>
      <c r="E43" s="159" t="s">
        <v>195</v>
      </c>
      <c r="F43" s="150">
        <v>23187</v>
      </c>
      <c r="G43" s="150">
        <v>17000</v>
      </c>
    </row>
    <row r="44" spans="1:7" ht="15.6" customHeight="1" x14ac:dyDescent="0.2">
      <c r="A44" s="269" t="s">
        <v>74</v>
      </c>
      <c r="B44" s="270"/>
      <c r="C44" s="270"/>
      <c r="D44" s="270"/>
      <c r="E44" s="159" t="s">
        <v>196</v>
      </c>
      <c r="F44" s="150">
        <v>0</v>
      </c>
      <c r="G44" s="150"/>
    </row>
    <row r="45" spans="1:7" ht="15.6" customHeight="1" x14ac:dyDescent="0.2">
      <c r="A45" s="269" t="s">
        <v>75</v>
      </c>
      <c r="B45" s="270"/>
      <c r="C45" s="270"/>
      <c r="D45" s="270"/>
      <c r="E45" s="159" t="s">
        <v>197</v>
      </c>
      <c r="F45" s="150">
        <v>47152</v>
      </c>
      <c r="G45" s="150">
        <v>2374906</v>
      </c>
    </row>
    <row r="46" spans="1:7" ht="31.5" customHeight="1" x14ac:dyDescent="0.2">
      <c r="A46" s="273" t="s">
        <v>204</v>
      </c>
      <c r="B46" s="274"/>
      <c r="C46" s="274"/>
      <c r="D46" s="274"/>
      <c r="E46" s="159" t="s">
        <v>198</v>
      </c>
      <c r="F46" s="150">
        <v>0</v>
      </c>
      <c r="G46" s="150"/>
    </row>
    <row r="47" spans="1:7" ht="15.6" customHeight="1" x14ac:dyDescent="0.2">
      <c r="A47" s="269" t="s">
        <v>205</v>
      </c>
      <c r="B47" s="270"/>
      <c r="C47" s="270"/>
      <c r="D47" s="270"/>
      <c r="E47" s="159" t="s">
        <v>199</v>
      </c>
      <c r="F47" s="150">
        <v>0</v>
      </c>
      <c r="G47" s="150"/>
    </row>
    <row r="48" spans="1:7" ht="15.6" customHeight="1" x14ac:dyDescent="0.2">
      <c r="A48" s="269" t="s">
        <v>206</v>
      </c>
      <c r="B48" s="270"/>
      <c r="C48" s="270"/>
      <c r="D48" s="270"/>
      <c r="E48" s="159" t="s">
        <v>200</v>
      </c>
      <c r="F48" s="150">
        <v>0</v>
      </c>
      <c r="G48" s="150"/>
    </row>
    <row r="49" spans="1:7" ht="15.6" customHeight="1" x14ac:dyDescent="0.2">
      <c r="A49" s="269" t="s">
        <v>207</v>
      </c>
      <c r="B49" s="270"/>
      <c r="C49" s="270"/>
      <c r="D49" s="270"/>
      <c r="E49" s="159" t="s">
        <v>201</v>
      </c>
      <c r="F49" s="150">
        <v>12000</v>
      </c>
      <c r="G49" s="150"/>
    </row>
    <row r="50" spans="1:7" ht="15.6" customHeight="1" x14ac:dyDescent="0.2">
      <c r="A50" s="269" t="s">
        <v>208</v>
      </c>
      <c r="B50" s="270"/>
      <c r="C50" s="270"/>
      <c r="D50" s="270"/>
      <c r="E50" s="159" t="s">
        <v>202</v>
      </c>
      <c r="F50" s="150">
        <v>5103533</v>
      </c>
      <c r="G50" s="150">
        <v>1578879</v>
      </c>
    </row>
    <row r="51" spans="1:7" ht="15.6" customHeight="1" x14ac:dyDescent="0.2">
      <c r="A51" s="269" t="s">
        <v>70</v>
      </c>
      <c r="B51" s="270"/>
      <c r="C51" s="270"/>
      <c r="D51" s="270"/>
      <c r="E51" s="159" t="s">
        <v>203</v>
      </c>
      <c r="F51" s="150">
        <v>0</v>
      </c>
      <c r="G51" s="150"/>
    </row>
    <row r="52" spans="1:7" ht="15.6" customHeight="1" x14ac:dyDescent="0.2">
      <c r="A52" s="269" t="s">
        <v>209</v>
      </c>
      <c r="B52" s="270"/>
      <c r="C52" s="270"/>
      <c r="D52" s="270"/>
      <c r="E52" s="159" t="s">
        <v>78</v>
      </c>
      <c r="F52" s="150">
        <v>0</v>
      </c>
      <c r="G52" s="150"/>
    </row>
    <row r="53" spans="1:7" ht="15.6" customHeight="1" x14ac:dyDescent="0.2">
      <c r="A53" s="269" t="s">
        <v>64</v>
      </c>
      <c r="B53" s="270"/>
      <c r="C53" s="270"/>
      <c r="D53" s="270"/>
      <c r="E53" s="159" t="s">
        <v>79</v>
      </c>
      <c r="F53" s="150">
        <v>342677</v>
      </c>
      <c r="G53" s="150">
        <v>1002</v>
      </c>
    </row>
    <row r="54" spans="1:7" s="44" customFormat="1" ht="37.5" customHeight="1" x14ac:dyDescent="0.2">
      <c r="A54" s="271" t="s">
        <v>210</v>
      </c>
      <c r="B54" s="272"/>
      <c r="C54" s="272"/>
      <c r="D54" s="272"/>
      <c r="E54" s="157" t="s">
        <v>81</v>
      </c>
      <c r="F54" s="151">
        <f>F28-F41</f>
        <v>-3763375</v>
      </c>
      <c r="G54" s="151">
        <f>G28-G41</f>
        <v>-1431222</v>
      </c>
    </row>
    <row r="55" spans="1:7" s="44" customFormat="1" ht="21.75" customHeight="1" x14ac:dyDescent="0.2">
      <c r="A55" s="275" t="s">
        <v>77</v>
      </c>
      <c r="B55" s="276"/>
      <c r="C55" s="276"/>
      <c r="D55" s="276"/>
      <c r="E55" s="276"/>
      <c r="F55" s="276"/>
      <c r="G55" s="277"/>
    </row>
    <row r="56" spans="1:7" s="44" customFormat="1" ht="15.6" customHeight="1" x14ac:dyDescent="0.2">
      <c r="A56" s="267" t="s">
        <v>211</v>
      </c>
      <c r="B56" s="268"/>
      <c r="C56" s="268"/>
      <c r="D56" s="268"/>
      <c r="E56" s="157" t="s">
        <v>84</v>
      </c>
      <c r="F56" s="151">
        <f>F58+F59+F60+F61</f>
        <v>986042</v>
      </c>
      <c r="G56" s="151">
        <f>G58+G59+G60+G61</f>
        <v>4169808</v>
      </c>
    </row>
    <row r="57" spans="1:7" ht="15.6" customHeight="1" x14ac:dyDescent="0.2">
      <c r="A57" s="269" t="s">
        <v>61</v>
      </c>
      <c r="B57" s="270"/>
      <c r="C57" s="270"/>
      <c r="D57" s="270"/>
      <c r="E57" s="160"/>
      <c r="F57" s="149"/>
      <c r="G57" s="149"/>
    </row>
    <row r="58" spans="1:7" ht="15.6" customHeight="1" x14ac:dyDescent="0.2">
      <c r="A58" s="269" t="s">
        <v>213</v>
      </c>
      <c r="B58" s="270"/>
      <c r="C58" s="270"/>
      <c r="D58" s="270"/>
      <c r="E58" s="159" t="s">
        <v>212</v>
      </c>
      <c r="F58" s="150">
        <v>68</v>
      </c>
      <c r="G58" s="150">
        <v>308</v>
      </c>
    </row>
    <row r="59" spans="1:7" ht="15.6" customHeight="1" x14ac:dyDescent="0.2">
      <c r="A59" s="269" t="s">
        <v>80</v>
      </c>
      <c r="B59" s="270"/>
      <c r="C59" s="270"/>
      <c r="D59" s="270"/>
      <c r="E59" s="159" t="s">
        <v>216</v>
      </c>
      <c r="F59" s="150">
        <v>700606</v>
      </c>
      <c r="G59" s="150">
        <v>3897170</v>
      </c>
    </row>
    <row r="60" spans="1:7" ht="15.6" customHeight="1" x14ac:dyDescent="0.2">
      <c r="A60" s="269" t="s">
        <v>214</v>
      </c>
      <c r="B60" s="270"/>
      <c r="C60" s="270"/>
      <c r="D60" s="270"/>
      <c r="E60" s="159" t="s">
        <v>217</v>
      </c>
      <c r="F60" s="150">
        <v>1622</v>
      </c>
      <c r="G60" s="150"/>
    </row>
    <row r="61" spans="1:7" ht="15.6" customHeight="1" x14ac:dyDescent="0.2">
      <c r="A61" s="269" t="s">
        <v>62</v>
      </c>
      <c r="B61" s="270"/>
      <c r="C61" s="270"/>
      <c r="D61" s="270"/>
      <c r="E61" s="159" t="s">
        <v>218</v>
      </c>
      <c r="F61" s="150">
        <v>283746</v>
      </c>
      <c r="G61" s="150">
        <v>272330</v>
      </c>
    </row>
    <row r="62" spans="1:7" s="44" customFormat="1" ht="15.6" customHeight="1" x14ac:dyDescent="0.2">
      <c r="A62" s="267" t="s">
        <v>215</v>
      </c>
      <c r="B62" s="268"/>
      <c r="C62" s="268"/>
      <c r="D62" s="268"/>
      <c r="E62" s="157" t="s">
        <v>14</v>
      </c>
      <c r="F62" s="151">
        <f>F64+F65+F66+F67+F68</f>
        <v>2733874</v>
      </c>
      <c r="G62" s="151">
        <f>SUM(G64:G68)</f>
        <v>2979567</v>
      </c>
    </row>
    <row r="63" spans="1:7" ht="15.6" customHeight="1" x14ac:dyDescent="0.2">
      <c r="A63" s="269" t="s">
        <v>61</v>
      </c>
      <c r="B63" s="270"/>
      <c r="C63" s="270"/>
      <c r="D63" s="270"/>
      <c r="E63" s="160"/>
      <c r="F63" s="149"/>
      <c r="G63" s="149"/>
    </row>
    <row r="64" spans="1:7" ht="15.6" customHeight="1" x14ac:dyDescent="0.2">
      <c r="A64" s="269" t="s">
        <v>82</v>
      </c>
      <c r="B64" s="270"/>
      <c r="C64" s="270"/>
      <c r="D64" s="270"/>
      <c r="E64" s="159" t="s">
        <v>152</v>
      </c>
      <c r="F64" s="150">
        <v>2122290</v>
      </c>
      <c r="G64" s="150">
        <v>2350457</v>
      </c>
    </row>
    <row r="65" spans="1:12" ht="15.6" customHeight="1" x14ac:dyDescent="0.2">
      <c r="A65" s="269" t="s">
        <v>184</v>
      </c>
      <c r="B65" s="270"/>
      <c r="C65" s="270"/>
      <c r="D65" s="270"/>
      <c r="E65" s="159" t="s">
        <v>221</v>
      </c>
      <c r="F65" s="150">
        <v>184586</v>
      </c>
      <c r="G65" s="150">
        <v>524093</v>
      </c>
    </row>
    <row r="66" spans="1:12" ht="15.6" customHeight="1" x14ac:dyDescent="0.2">
      <c r="A66" s="269" t="s">
        <v>83</v>
      </c>
      <c r="B66" s="270"/>
      <c r="C66" s="270"/>
      <c r="D66" s="270"/>
      <c r="E66" s="159" t="s">
        <v>222</v>
      </c>
      <c r="F66" s="150">
        <v>0</v>
      </c>
      <c r="G66" s="150"/>
    </row>
    <row r="67" spans="1:12" ht="15.6" customHeight="1" x14ac:dyDescent="0.2">
      <c r="A67" s="269" t="s">
        <v>219</v>
      </c>
      <c r="B67" s="270"/>
      <c r="C67" s="270"/>
      <c r="D67" s="270"/>
      <c r="E67" s="159" t="s">
        <v>223</v>
      </c>
      <c r="F67" s="150">
        <v>0</v>
      </c>
      <c r="G67" s="150"/>
    </row>
    <row r="68" spans="1:12" ht="15.6" customHeight="1" x14ac:dyDescent="0.2">
      <c r="A68" s="269" t="s">
        <v>220</v>
      </c>
      <c r="B68" s="270"/>
      <c r="C68" s="270"/>
      <c r="D68" s="270"/>
      <c r="E68" s="159" t="s">
        <v>224</v>
      </c>
      <c r="F68" s="150">
        <f>1244528+182470-1000000</f>
        <v>426998</v>
      </c>
      <c r="G68" s="150">
        <v>105017</v>
      </c>
    </row>
    <row r="69" spans="1:12" s="44" customFormat="1" ht="19.5" customHeight="1" x14ac:dyDescent="0.2">
      <c r="A69" s="292" t="s">
        <v>225</v>
      </c>
      <c r="B69" s="293"/>
      <c r="C69" s="293"/>
      <c r="D69" s="293"/>
      <c r="E69" s="296" t="s">
        <v>88</v>
      </c>
      <c r="F69" s="288">
        <f>F56-F62</f>
        <v>-1747832</v>
      </c>
      <c r="G69" s="266">
        <f>G56-G62</f>
        <v>1190241</v>
      </c>
    </row>
    <row r="70" spans="1:12" ht="16.5" customHeight="1" x14ac:dyDescent="0.2">
      <c r="A70" s="292"/>
      <c r="B70" s="293"/>
      <c r="C70" s="293"/>
      <c r="D70" s="293"/>
      <c r="E70" s="296"/>
      <c r="F70" s="289"/>
      <c r="G70" s="266"/>
      <c r="L70" s="173"/>
    </row>
    <row r="71" spans="1:12" ht="16.5" customHeight="1" x14ac:dyDescent="0.2">
      <c r="A71" s="271" t="s">
        <v>226</v>
      </c>
      <c r="B71" s="272"/>
      <c r="C71" s="272"/>
      <c r="D71" s="272"/>
      <c r="E71" s="157" t="s">
        <v>89</v>
      </c>
      <c r="F71" s="152">
        <v>1212</v>
      </c>
      <c r="G71" s="169">
        <v>-4278</v>
      </c>
    </row>
    <row r="72" spans="1:12" s="44" customFormat="1" ht="26.25" customHeight="1" x14ac:dyDescent="0.2">
      <c r="A72" s="271" t="s">
        <v>227</v>
      </c>
      <c r="B72" s="272"/>
      <c r="C72" s="272"/>
      <c r="D72" s="272"/>
      <c r="E72" s="156">
        <v>130</v>
      </c>
      <c r="F72" s="161">
        <f>F26+F54+F69+F71</f>
        <v>-5590651</v>
      </c>
      <c r="G72" s="162">
        <f>G26+G54+G69+G71</f>
        <v>-158434</v>
      </c>
    </row>
    <row r="73" spans="1:12" s="44" customFormat="1" ht="12.75" customHeight="1" x14ac:dyDescent="0.2">
      <c r="A73" s="271" t="s">
        <v>228</v>
      </c>
      <c r="B73" s="272"/>
      <c r="C73" s="272"/>
      <c r="D73" s="272"/>
      <c r="E73" s="156">
        <v>140</v>
      </c>
      <c r="F73" s="152">
        <f>Бух.баланс!H18</f>
        <v>5658654</v>
      </c>
      <c r="G73" s="163">
        <v>333688</v>
      </c>
      <c r="H73" s="97"/>
    </row>
    <row r="74" spans="1:12" s="44" customFormat="1" ht="21" customHeight="1" thickBot="1" x14ac:dyDescent="0.25">
      <c r="A74" s="294" t="s">
        <v>229</v>
      </c>
      <c r="B74" s="295"/>
      <c r="C74" s="295"/>
      <c r="D74" s="295"/>
      <c r="E74" s="164">
        <v>150</v>
      </c>
      <c r="F74" s="165">
        <f>Бух.баланс!G18</f>
        <v>68003</v>
      </c>
      <c r="G74" s="166">
        <f>G72+G73</f>
        <v>175254</v>
      </c>
      <c r="H74" s="97"/>
    </row>
    <row r="75" spans="1:12" s="44" customFormat="1" ht="12.75" customHeight="1" x14ac:dyDescent="0.2">
      <c r="A75" s="100"/>
      <c r="B75" s="100"/>
      <c r="C75" s="100"/>
      <c r="D75" s="100"/>
      <c r="E75" s="101"/>
      <c r="F75" s="127"/>
      <c r="G75" s="127"/>
      <c r="H75" s="97"/>
    </row>
    <row r="76" spans="1:12" s="44" customFormat="1" ht="12.75" customHeight="1" x14ac:dyDescent="0.2">
      <c r="A76" s="100"/>
      <c r="B76" s="100"/>
      <c r="C76" s="100"/>
      <c r="D76" s="100"/>
      <c r="E76" s="101"/>
      <c r="F76" s="127">
        <f>F74-F73-F72</f>
        <v>0</v>
      </c>
      <c r="G76" s="127">
        <f>G74-G73-G72</f>
        <v>0</v>
      </c>
      <c r="H76" s="97"/>
    </row>
    <row r="77" spans="1:12" ht="9" customHeight="1" x14ac:dyDescent="0.2">
      <c r="A77" s="3" t="s">
        <v>52</v>
      </c>
      <c r="F77" s="17"/>
      <c r="G77" s="17"/>
    </row>
    <row r="78" spans="1:12" s="44" customFormat="1" ht="12.75" customHeight="1" x14ac:dyDescent="0.2">
      <c r="B78" s="6" t="s">
        <v>53</v>
      </c>
      <c r="C78" s="263" t="s">
        <v>252</v>
      </c>
      <c r="D78" s="263"/>
      <c r="E78" s="263"/>
      <c r="F78" s="19" t="s">
        <v>54</v>
      </c>
      <c r="G78" s="18"/>
    </row>
    <row r="79" spans="1:12" s="44" customFormat="1" ht="13.5" customHeight="1" x14ac:dyDescent="0.2">
      <c r="B79" s="4"/>
      <c r="C79" s="291"/>
      <c r="D79" s="291"/>
      <c r="E79" s="291"/>
      <c r="F79" s="38" t="s">
        <v>56</v>
      </c>
      <c r="G79" s="39"/>
    </row>
    <row r="80" spans="1:12" ht="12.75" customHeight="1" x14ac:dyDescent="0.2">
      <c r="B80" s="4" t="s">
        <v>90</v>
      </c>
      <c r="C80" s="263" t="s">
        <v>248</v>
      </c>
      <c r="D80" s="263"/>
      <c r="E80" s="263"/>
      <c r="F80" s="19" t="s">
        <v>54</v>
      </c>
      <c r="G80" s="18"/>
    </row>
    <row r="81" spans="2:7" s="44" customFormat="1" ht="12.75" customHeight="1" x14ac:dyDescent="0.2">
      <c r="B81" s="4"/>
      <c r="C81" s="291"/>
      <c r="D81" s="291"/>
      <c r="E81" s="291"/>
      <c r="F81" s="38" t="s">
        <v>56</v>
      </c>
      <c r="G81" s="40"/>
    </row>
    <row r="82" spans="2:7" ht="8.25" customHeight="1" x14ac:dyDescent="0.2">
      <c r="B82" s="4"/>
      <c r="C82" s="4"/>
      <c r="D82" s="4"/>
      <c r="E82" s="4"/>
      <c r="F82" s="4"/>
      <c r="G82" s="34"/>
    </row>
    <row r="83" spans="2:7" x14ac:dyDescent="0.2">
      <c r="B83" s="4" t="s">
        <v>58</v>
      </c>
      <c r="C83" s="4"/>
      <c r="D83" s="4"/>
      <c r="E83" s="4"/>
      <c r="F83" s="4"/>
      <c r="G83" s="34"/>
    </row>
  </sheetData>
  <mergeCells count="77">
    <mergeCell ref="A46:D46"/>
    <mergeCell ref="A47:D47"/>
    <mergeCell ref="A64:D64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C81:E81"/>
    <mergeCell ref="A69:D70"/>
    <mergeCell ref="C78:E78"/>
    <mergeCell ref="C79:E79"/>
    <mergeCell ref="C80:E80"/>
    <mergeCell ref="A73:D73"/>
    <mergeCell ref="A74:D74"/>
    <mergeCell ref="A72:D72"/>
    <mergeCell ref="E69:E70"/>
    <mergeCell ref="A45:D45"/>
    <mergeCell ref="A43:D43"/>
    <mergeCell ref="A36:D36"/>
    <mergeCell ref="A37:D37"/>
    <mergeCell ref="A38:D38"/>
    <mergeCell ref="A39:D39"/>
    <mergeCell ref="A42:D42"/>
    <mergeCell ref="A41:D41"/>
    <mergeCell ref="F69:F70"/>
    <mergeCell ref="B2:G2"/>
    <mergeCell ref="A26:D26"/>
    <mergeCell ref="A10:D10"/>
    <mergeCell ref="A11:D11"/>
    <mergeCell ref="A23:D23"/>
    <mergeCell ref="A24:D24"/>
    <mergeCell ref="A25:D25"/>
    <mergeCell ref="A27:G27"/>
    <mergeCell ref="A28:D28"/>
    <mergeCell ref="A29:D29"/>
    <mergeCell ref="A30:D30"/>
    <mergeCell ref="A31:D31"/>
    <mergeCell ref="A32:D32"/>
    <mergeCell ref="A44:D44"/>
    <mergeCell ref="A19:D19"/>
    <mergeCell ref="B4:G4"/>
    <mergeCell ref="C5:F5"/>
    <mergeCell ref="A16:D16"/>
    <mergeCell ref="A7:D7"/>
    <mergeCell ref="A8:G8"/>
    <mergeCell ref="A9:D9"/>
    <mergeCell ref="A12:D12"/>
    <mergeCell ref="A13:D13"/>
    <mergeCell ref="A14:D14"/>
    <mergeCell ref="A15:D15"/>
    <mergeCell ref="G69:G70"/>
    <mergeCell ref="A17:D17"/>
    <mergeCell ref="A18:D18"/>
    <mergeCell ref="A68:D68"/>
    <mergeCell ref="A71:D71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</mergeCells>
  <phoneticPr fontId="7" type="noConversion"/>
  <pageMargins left="1.1811023622047245" right="0.31496062992125984" top="0.47244094488188981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K40"/>
  <sheetViews>
    <sheetView tabSelected="1" zoomScale="80" zoomScaleNormal="80" workbookViewId="0">
      <selection activeCell="I24" sqref="I24"/>
    </sheetView>
  </sheetViews>
  <sheetFormatPr defaultColWidth="8.85546875" defaultRowHeight="12.75" x14ac:dyDescent="0.2"/>
  <cols>
    <col min="1" max="1" width="10.5703125" style="7" customWidth="1"/>
    <col min="2" max="2" width="14.85546875" style="7" customWidth="1"/>
    <col min="3" max="3" width="6.42578125" style="7" customWidth="1"/>
    <col min="4" max="4" width="14.140625" style="16" customWidth="1"/>
    <col min="5" max="5" width="15.140625" style="16" customWidth="1"/>
    <col min="6" max="6" width="14" style="16" customWidth="1"/>
    <col min="7" max="7" width="14.5703125" style="16" customWidth="1"/>
    <col min="8" max="8" width="14.28515625" style="16" bestFit="1" customWidth="1"/>
    <col min="9" max="9" width="13.140625" style="16" customWidth="1"/>
    <col min="10" max="10" width="14.5703125" style="16" customWidth="1"/>
    <col min="11" max="11" width="11.85546875" style="7" bestFit="1" customWidth="1"/>
    <col min="12" max="16384" width="8.85546875" style="7"/>
  </cols>
  <sheetData>
    <row r="1" spans="1:10" ht="12.75" customHeight="1" x14ac:dyDescent="0.2">
      <c r="C1" s="8"/>
      <c r="D1" s="15"/>
      <c r="H1" s="301"/>
      <c r="I1" s="301"/>
      <c r="J1" s="301"/>
    </row>
    <row r="2" spans="1:10" ht="12.75" customHeight="1" x14ac:dyDescent="0.2">
      <c r="A2" s="9" t="s">
        <v>250</v>
      </c>
      <c r="H2" s="45"/>
      <c r="I2" s="45"/>
      <c r="J2" s="53"/>
    </row>
    <row r="3" spans="1:10" ht="12.75" customHeight="1" x14ac:dyDescent="0.2">
      <c r="H3" s="45"/>
      <c r="I3" s="45"/>
      <c r="J3" s="53"/>
    </row>
    <row r="4" spans="1:10" ht="12.75" customHeight="1" x14ac:dyDescent="0.25">
      <c r="B4" s="69" t="s">
        <v>288</v>
      </c>
      <c r="C4" s="69"/>
      <c r="D4" s="69"/>
      <c r="E4" s="69"/>
      <c r="F4" s="69"/>
      <c r="G4" s="69"/>
      <c r="H4" s="69"/>
      <c r="I4" s="69"/>
    </row>
    <row r="5" spans="1:10" ht="12.75" customHeight="1" thickBot="1" x14ac:dyDescent="0.3">
      <c r="C5" s="68"/>
      <c r="D5" s="68"/>
      <c r="E5" s="68"/>
      <c r="F5" s="96"/>
      <c r="G5" s="93"/>
      <c r="H5" s="68"/>
    </row>
    <row r="6" spans="1:10" ht="25.5" customHeight="1" x14ac:dyDescent="0.2">
      <c r="A6" s="306"/>
      <c r="B6" s="307"/>
      <c r="C6" s="310" t="s">
        <v>4</v>
      </c>
      <c r="D6" s="312" t="s">
        <v>91</v>
      </c>
      <c r="E6" s="313"/>
      <c r="F6" s="313"/>
      <c r="G6" s="313"/>
      <c r="H6" s="314"/>
      <c r="I6" s="302" t="s">
        <v>271</v>
      </c>
      <c r="J6" s="304" t="s">
        <v>51</v>
      </c>
    </row>
    <row r="7" spans="1:10" ht="61.5" customHeight="1" thickBot="1" x14ac:dyDescent="0.25">
      <c r="A7" s="308"/>
      <c r="B7" s="309"/>
      <c r="C7" s="311"/>
      <c r="D7" s="63" t="s">
        <v>272</v>
      </c>
      <c r="E7" s="63" t="s">
        <v>269</v>
      </c>
      <c r="F7" s="63" t="s">
        <v>50</v>
      </c>
      <c r="G7" s="63" t="s">
        <v>266</v>
      </c>
      <c r="H7" s="63" t="s">
        <v>254</v>
      </c>
      <c r="I7" s="303"/>
      <c r="J7" s="305"/>
    </row>
    <row r="8" spans="1:10" ht="23.25" customHeight="1" x14ac:dyDescent="0.2">
      <c r="A8" s="315" t="s">
        <v>92</v>
      </c>
      <c r="B8" s="316"/>
      <c r="C8" s="144" t="s">
        <v>5</v>
      </c>
      <c r="D8" s="145">
        <v>31583510</v>
      </c>
      <c r="E8" s="145">
        <v>-617460</v>
      </c>
      <c r="F8" s="145">
        <v>-15100646</v>
      </c>
      <c r="G8" s="145">
        <v>18194654</v>
      </c>
      <c r="H8" s="145">
        <f>SUM(D8:G8)</f>
        <v>34060058</v>
      </c>
      <c r="I8" s="145">
        <v>-169014</v>
      </c>
      <c r="J8" s="146">
        <f>H8+I8</f>
        <v>33891044</v>
      </c>
    </row>
    <row r="9" spans="1:10" ht="26.25" customHeight="1" x14ac:dyDescent="0.2">
      <c r="A9" s="317" t="s">
        <v>230</v>
      </c>
      <c r="B9" s="318"/>
      <c r="C9" s="82" t="s">
        <v>6</v>
      </c>
      <c r="D9" s="104">
        <v>0</v>
      </c>
      <c r="E9" s="104">
        <v>0</v>
      </c>
      <c r="F9" s="105">
        <v>0</v>
      </c>
      <c r="G9" s="105">
        <v>0</v>
      </c>
      <c r="H9" s="105">
        <f>D9+E9+G9</f>
        <v>0</v>
      </c>
      <c r="I9" s="105">
        <v>0</v>
      </c>
      <c r="J9" s="106">
        <v>0</v>
      </c>
    </row>
    <row r="10" spans="1:10" ht="27" customHeight="1" x14ac:dyDescent="0.2">
      <c r="A10" s="319" t="s">
        <v>264</v>
      </c>
      <c r="B10" s="320"/>
      <c r="C10" s="82" t="s">
        <v>14</v>
      </c>
      <c r="D10" s="128">
        <f>D8</f>
        <v>31583510</v>
      </c>
      <c r="E10" s="128">
        <f t="shared" ref="E10:I10" si="0">E8</f>
        <v>-617460</v>
      </c>
      <c r="F10" s="128">
        <f>F8</f>
        <v>-15100646</v>
      </c>
      <c r="G10" s="128">
        <f>G8</f>
        <v>18194654</v>
      </c>
      <c r="H10" s="128">
        <f>SUM(D10:G10)</f>
        <v>34060058</v>
      </c>
      <c r="I10" s="128">
        <f t="shared" si="0"/>
        <v>-169014</v>
      </c>
      <c r="J10" s="129">
        <f>H10+I10</f>
        <v>33891044</v>
      </c>
    </row>
    <row r="11" spans="1:10" ht="39" customHeight="1" x14ac:dyDescent="0.2">
      <c r="A11" s="321" t="s">
        <v>231</v>
      </c>
      <c r="B11" s="322"/>
      <c r="C11" s="83" t="s">
        <v>31</v>
      </c>
      <c r="D11" s="128">
        <v>0</v>
      </c>
      <c r="E11" s="128">
        <v>0</v>
      </c>
      <c r="F11" s="128">
        <f>F12+F13</f>
        <v>0</v>
      </c>
      <c r="G11" s="128">
        <f>G12+G13</f>
        <v>-3370257</v>
      </c>
      <c r="H11" s="128">
        <f>H12+H13</f>
        <v>-3370257</v>
      </c>
      <c r="I11" s="128">
        <f>I12+I13</f>
        <v>-29290</v>
      </c>
      <c r="J11" s="129">
        <f>SUM(H11:I11)</f>
        <v>-3399547</v>
      </c>
    </row>
    <row r="12" spans="1:10" ht="27.75" customHeight="1" x14ac:dyDescent="0.2">
      <c r="A12" s="317" t="s">
        <v>255</v>
      </c>
      <c r="B12" s="318"/>
      <c r="C12" s="82" t="s">
        <v>241</v>
      </c>
      <c r="D12" s="104">
        <v>0</v>
      </c>
      <c r="E12" s="104">
        <v>0</v>
      </c>
      <c r="F12" s="104">
        <v>0</v>
      </c>
      <c r="G12" s="104">
        <f>'Отчет оПрибылиУбытках'!G28</f>
        <v>-3370257</v>
      </c>
      <c r="H12" s="105">
        <f t="shared" ref="H12" si="1">D12+E12+G12</f>
        <v>-3370257</v>
      </c>
      <c r="I12" s="105">
        <f>'Отчет оПрибылиУбытках'!G29</f>
        <v>-29290</v>
      </c>
      <c r="J12" s="107">
        <f>H12+I12</f>
        <v>-3399547</v>
      </c>
    </row>
    <row r="13" spans="1:10" ht="35.25" customHeight="1" x14ac:dyDescent="0.2">
      <c r="A13" s="317" t="s">
        <v>273</v>
      </c>
      <c r="B13" s="318"/>
      <c r="C13" s="83" t="s">
        <v>242</v>
      </c>
      <c r="D13" s="104">
        <v>0</v>
      </c>
      <c r="E13" s="104">
        <v>0</v>
      </c>
      <c r="F13" s="104"/>
      <c r="G13" s="104">
        <v>0</v>
      </c>
      <c r="H13" s="105">
        <f>D13+E13+F13</f>
        <v>0</v>
      </c>
      <c r="I13" s="105"/>
      <c r="J13" s="107">
        <f>H13+I13</f>
        <v>0</v>
      </c>
    </row>
    <row r="14" spans="1:10" ht="54.75" customHeight="1" x14ac:dyDescent="0.2">
      <c r="A14" s="321" t="s">
        <v>232</v>
      </c>
      <c r="B14" s="322"/>
      <c r="C14" s="83" t="s">
        <v>36</v>
      </c>
      <c r="D14" s="128">
        <f>D16+D17+D18+D19+D20+D21</f>
        <v>307</v>
      </c>
      <c r="E14" s="128">
        <f t="shared" ref="E14:J14" si="2">E16+E17+E18+E19+E20+E21</f>
        <v>-10</v>
      </c>
      <c r="F14" s="128">
        <f t="shared" si="2"/>
        <v>0</v>
      </c>
      <c r="G14" s="128">
        <f t="shared" si="2"/>
        <v>0</v>
      </c>
      <c r="H14" s="128">
        <f t="shared" si="2"/>
        <v>297</v>
      </c>
      <c r="I14" s="128">
        <f t="shared" si="2"/>
        <v>0</v>
      </c>
      <c r="J14" s="129">
        <f t="shared" si="2"/>
        <v>297</v>
      </c>
    </row>
    <row r="15" spans="1:10" x14ac:dyDescent="0.2">
      <c r="A15" s="317" t="s">
        <v>167</v>
      </c>
      <c r="B15" s="318"/>
      <c r="C15" s="82"/>
      <c r="D15" s="104">
        <v>0</v>
      </c>
      <c r="E15" s="104">
        <v>0</v>
      </c>
      <c r="F15" s="104">
        <v>0</v>
      </c>
      <c r="G15" s="104">
        <v>0</v>
      </c>
      <c r="H15" s="105">
        <f>D15+E15+G15</f>
        <v>0</v>
      </c>
      <c r="I15" s="105">
        <v>0</v>
      </c>
      <c r="J15" s="107">
        <v>0</v>
      </c>
    </row>
    <row r="16" spans="1:10" x14ac:dyDescent="0.2">
      <c r="A16" s="317" t="s">
        <v>260</v>
      </c>
      <c r="B16" s="318"/>
      <c r="C16" s="82" t="s">
        <v>243</v>
      </c>
      <c r="D16" s="104">
        <v>0</v>
      </c>
      <c r="E16" s="104">
        <v>0</v>
      </c>
      <c r="F16" s="104">
        <v>0</v>
      </c>
      <c r="G16" s="104">
        <v>0</v>
      </c>
      <c r="H16" s="105">
        <f>D16+E16+G16</f>
        <v>0</v>
      </c>
      <c r="I16" s="105">
        <v>0</v>
      </c>
      <c r="J16" s="107">
        <v>0</v>
      </c>
    </row>
    <row r="17" spans="1:11" x14ac:dyDescent="0.2">
      <c r="A17" s="299" t="s">
        <v>233</v>
      </c>
      <c r="B17" s="300"/>
      <c r="C17" s="82" t="s">
        <v>244</v>
      </c>
      <c r="D17" s="108">
        <v>307</v>
      </c>
      <c r="E17" s="108">
        <v>-10</v>
      </c>
      <c r="F17" s="108"/>
      <c r="G17" s="108">
        <v>0</v>
      </c>
      <c r="H17" s="105">
        <f>D17+E17+G17+F17</f>
        <v>297</v>
      </c>
      <c r="I17" s="105">
        <v>0</v>
      </c>
      <c r="J17" s="109">
        <f>H17</f>
        <v>297</v>
      </c>
    </row>
    <row r="18" spans="1:11" ht="26.25" customHeight="1" x14ac:dyDescent="0.2">
      <c r="A18" s="299" t="s">
        <v>257</v>
      </c>
      <c r="B18" s="300"/>
      <c r="C18" s="60">
        <v>315</v>
      </c>
      <c r="D18" s="104">
        <v>0</v>
      </c>
      <c r="E18" s="104"/>
      <c r="F18" s="104">
        <v>0</v>
      </c>
      <c r="G18" s="104">
        <v>0</v>
      </c>
      <c r="H18" s="105">
        <f>D18+E18+G18</f>
        <v>0</v>
      </c>
      <c r="I18" s="105">
        <v>0</v>
      </c>
      <c r="J18" s="109">
        <f>H18</f>
        <v>0</v>
      </c>
    </row>
    <row r="19" spans="1:11" ht="28.5" customHeight="1" x14ac:dyDescent="0.2">
      <c r="A19" s="299" t="s">
        <v>235</v>
      </c>
      <c r="B19" s="300"/>
      <c r="C19" s="60">
        <v>316</v>
      </c>
      <c r="D19" s="104">
        <v>0</v>
      </c>
      <c r="E19" s="104">
        <v>0</v>
      </c>
      <c r="F19" s="104">
        <v>0</v>
      </c>
      <c r="G19" s="104">
        <v>0</v>
      </c>
      <c r="H19" s="105">
        <f>D19+E19+G19</f>
        <v>0</v>
      </c>
      <c r="I19" s="105">
        <v>0</v>
      </c>
      <c r="J19" s="107">
        <v>0</v>
      </c>
    </row>
    <row r="20" spans="1:11" ht="27" customHeight="1" x14ac:dyDescent="0.2">
      <c r="A20" s="299" t="s">
        <v>236</v>
      </c>
      <c r="B20" s="300"/>
      <c r="C20" s="60">
        <v>317</v>
      </c>
      <c r="D20" s="104">
        <v>0</v>
      </c>
      <c r="E20" s="104">
        <v>0</v>
      </c>
      <c r="F20" s="104">
        <v>0</v>
      </c>
      <c r="G20" s="104">
        <v>0</v>
      </c>
      <c r="H20" s="105">
        <f>D20+E20+G20</f>
        <v>0</v>
      </c>
      <c r="I20" s="105">
        <v>0</v>
      </c>
      <c r="J20" s="107">
        <v>0</v>
      </c>
    </row>
    <row r="21" spans="1:11" ht="40.5" customHeight="1" x14ac:dyDescent="0.2">
      <c r="A21" s="299" t="s">
        <v>237</v>
      </c>
      <c r="B21" s="300"/>
      <c r="C21" s="60">
        <v>318</v>
      </c>
      <c r="D21" s="104">
        <v>0</v>
      </c>
      <c r="E21" s="104">
        <v>0</v>
      </c>
      <c r="F21" s="104">
        <v>0</v>
      </c>
      <c r="G21" s="104"/>
      <c r="H21" s="105">
        <f>F21+G21</f>
        <v>0</v>
      </c>
      <c r="I21" s="105"/>
      <c r="J21" s="107">
        <f>SUM(H21:I21)</f>
        <v>0</v>
      </c>
    </row>
    <row r="22" spans="1:11" ht="26.25" customHeight="1" x14ac:dyDescent="0.2">
      <c r="A22" s="297" t="s">
        <v>289</v>
      </c>
      <c r="B22" s="298"/>
      <c r="C22" s="61">
        <v>400</v>
      </c>
      <c r="D22" s="167">
        <f>D10+D11+SUM(D16:D21)</f>
        <v>31583817</v>
      </c>
      <c r="E22" s="167">
        <f t="shared" ref="E22:J22" si="3">E10+E11+SUM(E16:E21)</f>
        <v>-617470</v>
      </c>
      <c r="F22" s="167">
        <f t="shared" si="3"/>
        <v>-15100646</v>
      </c>
      <c r="G22" s="167">
        <f t="shared" si="3"/>
        <v>14824397</v>
      </c>
      <c r="H22" s="167">
        <f t="shared" si="3"/>
        <v>30690098</v>
      </c>
      <c r="I22" s="167">
        <f t="shared" si="3"/>
        <v>-198304</v>
      </c>
      <c r="J22" s="168">
        <f t="shared" si="3"/>
        <v>30491794</v>
      </c>
    </row>
    <row r="23" spans="1:11" ht="28.5" customHeight="1" x14ac:dyDescent="0.2">
      <c r="A23" s="297" t="s">
        <v>259</v>
      </c>
      <c r="B23" s="298"/>
      <c r="C23" s="61"/>
      <c r="D23" s="128">
        <f>Бух.баланс!H69</f>
        <v>31585557</v>
      </c>
      <c r="E23" s="128">
        <f>Бух.баланс!H71</f>
        <v>-618111</v>
      </c>
      <c r="F23" s="128">
        <f>Бух.баланс!H70+Бух.баланс!H72</f>
        <v>-15699287</v>
      </c>
      <c r="G23" s="128">
        <v>1205128</v>
      </c>
      <c r="H23" s="128">
        <f>SUM(D23:G23)</f>
        <v>16473287</v>
      </c>
      <c r="I23" s="130">
        <v>-941905</v>
      </c>
      <c r="J23" s="129">
        <f>H23+I23</f>
        <v>15531382</v>
      </c>
    </row>
    <row r="24" spans="1:11" ht="27.75" customHeight="1" x14ac:dyDescent="0.2">
      <c r="A24" s="299" t="s">
        <v>230</v>
      </c>
      <c r="B24" s="300"/>
      <c r="C24" s="60">
        <v>401</v>
      </c>
      <c r="D24" s="104"/>
      <c r="E24" s="104"/>
      <c r="F24" s="104"/>
      <c r="G24" s="104"/>
      <c r="H24" s="105">
        <f>D24+E24+G24</f>
        <v>0</v>
      </c>
      <c r="I24" s="105"/>
      <c r="J24" s="107"/>
    </row>
    <row r="25" spans="1:11" ht="28.5" customHeight="1" x14ac:dyDescent="0.2">
      <c r="A25" s="297" t="s">
        <v>265</v>
      </c>
      <c r="B25" s="298"/>
      <c r="C25" s="61">
        <v>500</v>
      </c>
      <c r="D25" s="128">
        <f>D23</f>
        <v>31585557</v>
      </c>
      <c r="E25" s="128">
        <f t="shared" ref="E25" si="4">E23</f>
        <v>-618111</v>
      </c>
      <c r="F25" s="128">
        <f>SUM(F23:F24)</f>
        <v>-15699287</v>
      </c>
      <c r="G25" s="128">
        <f>G23</f>
        <v>1205128</v>
      </c>
      <c r="H25" s="128">
        <f>SUM(D25:G25)</f>
        <v>16473287</v>
      </c>
      <c r="I25" s="128">
        <v>-941905</v>
      </c>
      <c r="J25" s="129">
        <f>H25+I25</f>
        <v>15531382</v>
      </c>
    </row>
    <row r="26" spans="1:11" ht="24.75" customHeight="1" x14ac:dyDescent="0.2">
      <c r="A26" s="297" t="s">
        <v>238</v>
      </c>
      <c r="B26" s="298"/>
      <c r="C26" s="61">
        <v>600</v>
      </c>
      <c r="D26" s="128">
        <v>0</v>
      </c>
      <c r="E26" s="128">
        <v>0</v>
      </c>
      <c r="F26" s="128">
        <f>F27+F28</f>
        <v>0</v>
      </c>
      <c r="G26" s="128">
        <f>G27+G28</f>
        <v>-2053486</v>
      </c>
      <c r="H26" s="130">
        <f>SUM(D26:G26)</f>
        <v>-2053486</v>
      </c>
      <c r="I26" s="128">
        <f>I27+I28</f>
        <v>-15325</v>
      </c>
      <c r="J26" s="132">
        <f>SUM(H26:I26)</f>
        <v>-2068811</v>
      </c>
    </row>
    <row r="27" spans="1:11" ht="23.25" customHeight="1" x14ac:dyDescent="0.2">
      <c r="A27" s="299" t="s">
        <v>256</v>
      </c>
      <c r="B27" s="300"/>
      <c r="C27" s="61">
        <v>610</v>
      </c>
      <c r="D27" s="104">
        <v>0</v>
      </c>
      <c r="E27" s="104">
        <v>0</v>
      </c>
      <c r="F27" s="104">
        <v>0</v>
      </c>
      <c r="G27" s="104">
        <f>'Отчет оПрибылиУбытках'!F28</f>
        <v>-2053486</v>
      </c>
      <c r="H27" s="105">
        <f t="shared" ref="H27:H34" si="5">SUM(D27:G27)</f>
        <v>-2053486</v>
      </c>
      <c r="I27" s="105">
        <f>'Отчет оПрибылиУбытках'!F29</f>
        <v>-15325</v>
      </c>
      <c r="J27" s="107">
        <f>SUM(H27:I27)</f>
        <v>-2068811</v>
      </c>
      <c r="K27" s="98"/>
    </row>
    <row r="28" spans="1:11" ht="36.75" customHeight="1" x14ac:dyDescent="0.2">
      <c r="A28" s="299" t="s">
        <v>239</v>
      </c>
      <c r="B28" s="300"/>
      <c r="C28" s="61">
        <v>620</v>
      </c>
      <c r="D28" s="104">
        <v>0</v>
      </c>
      <c r="E28" s="104">
        <v>0</v>
      </c>
      <c r="F28" s="104"/>
      <c r="G28" s="104"/>
      <c r="H28" s="105">
        <f t="shared" si="5"/>
        <v>0</v>
      </c>
      <c r="I28" s="105"/>
      <c r="J28" s="107">
        <f>SUM(H28:I28)</f>
        <v>0</v>
      </c>
    </row>
    <row r="29" spans="1:11" x14ac:dyDescent="0.2">
      <c r="A29" s="321" t="s">
        <v>240</v>
      </c>
      <c r="B29" s="322"/>
      <c r="C29" s="61">
        <v>700</v>
      </c>
      <c r="D29" s="128">
        <f>D30+D31+D32+D33+D34+D35</f>
        <v>67</v>
      </c>
      <c r="E29" s="128">
        <f t="shared" ref="E29:J29" si="6">E30+E31+E32+E33+E34+E35</f>
        <v>0</v>
      </c>
      <c r="F29" s="128">
        <f t="shared" si="6"/>
        <v>-34</v>
      </c>
      <c r="G29" s="128">
        <f>G30+G32+G33+G34+G35</f>
        <v>0</v>
      </c>
      <c r="H29" s="128">
        <f t="shared" si="6"/>
        <v>33</v>
      </c>
      <c r="I29" s="128">
        <f t="shared" si="6"/>
        <v>0</v>
      </c>
      <c r="J29" s="129">
        <f t="shared" si="6"/>
        <v>33</v>
      </c>
    </row>
    <row r="30" spans="1:11" ht="17.25" customHeight="1" x14ac:dyDescent="0.2">
      <c r="A30" s="299" t="s">
        <v>233</v>
      </c>
      <c r="B30" s="300"/>
      <c r="C30" s="77">
        <v>711</v>
      </c>
      <c r="D30" s="108">
        <v>67</v>
      </c>
      <c r="E30" s="108"/>
      <c r="F30" s="108">
        <v>-34</v>
      </c>
      <c r="G30" s="108">
        <v>0</v>
      </c>
      <c r="H30" s="105">
        <f t="shared" si="5"/>
        <v>33</v>
      </c>
      <c r="I30" s="105">
        <v>0</v>
      </c>
      <c r="J30" s="109">
        <f>H30</f>
        <v>33</v>
      </c>
    </row>
    <row r="31" spans="1:11" ht="25.5" customHeight="1" x14ac:dyDescent="0.2">
      <c r="A31" s="299" t="s">
        <v>257</v>
      </c>
      <c r="B31" s="300"/>
      <c r="C31" s="77">
        <v>712</v>
      </c>
      <c r="D31" s="108">
        <v>0</v>
      </c>
      <c r="E31" s="108"/>
      <c r="F31" s="108"/>
      <c r="G31" s="108"/>
      <c r="H31" s="105">
        <f t="shared" si="5"/>
        <v>0</v>
      </c>
      <c r="I31" s="105">
        <v>0</v>
      </c>
      <c r="J31" s="109">
        <f t="shared" ref="J31:J34" si="7">H31</f>
        <v>0</v>
      </c>
    </row>
    <row r="32" spans="1:11" x14ac:dyDescent="0.2">
      <c r="A32" s="299" t="s">
        <v>234</v>
      </c>
      <c r="B32" s="300"/>
      <c r="C32" s="77">
        <v>715</v>
      </c>
      <c r="D32" s="108">
        <v>0</v>
      </c>
      <c r="E32" s="108">
        <v>0</v>
      </c>
      <c r="F32" s="108">
        <v>0</v>
      </c>
      <c r="G32" s="108"/>
      <c r="H32" s="105">
        <f t="shared" si="5"/>
        <v>0</v>
      </c>
      <c r="I32" s="105">
        <v>0</v>
      </c>
      <c r="J32" s="109">
        <f t="shared" si="7"/>
        <v>0</v>
      </c>
    </row>
    <row r="33" spans="1:10" ht="24" customHeight="1" x14ac:dyDescent="0.2">
      <c r="A33" s="299" t="s">
        <v>235</v>
      </c>
      <c r="B33" s="300"/>
      <c r="C33" s="77">
        <v>716</v>
      </c>
      <c r="D33" s="108">
        <v>0</v>
      </c>
      <c r="E33" s="108">
        <v>0</v>
      </c>
      <c r="F33" s="108">
        <v>0</v>
      </c>
      <c r="G33" s="108"/>
      <c r="H33" s="105">
        <f t="shared" si="5"/>
        <v>0</v>
      </c>
      <c r="I33" s="105">
        <v>0</v>
      </c>
      <c r="J33" s="109">
        <f t="shared" si="7"/>
        <v>0</v>
      </c>
    </row>
    <row r="34" spans="1:10" ht="28.5" customHeight="1" x14ac:dyDescent="0.2">
      <c r="A34" s="299" t="s">
        <v>236</v>
      </c>
      <c r="B34" s="300"/>
      <c r="C34" s="77">
        <v>717</v>
      </c>
      <c r="D34" s="108">
        <v>0</v>
      </c>
      <c r="E34" s="108">
        <v>0</v>
      </c>
      <c r="F34" s="108"/>
      <c r="G34" s="108">
        <v>0</v>
      </c>
      <c r="H34" s="105">
        <f t="shared" si="5"/>
        <v>0</v>
      </c>
      <c r="I34" s="105">
        <v>0</v>
      </c>
      <c r="J34" s="109">
        <f t="shared" si="7"/>
        <v>0</v>
      </c>
    </row>
    <row r="35" spans="1:10" ht="54" customHeight="1" x14ac:dyDescent="0.2">
      <c r="A35" s="299" t="s">
        <v>270</v>
      </c>
      <c r="B35" s="300"/>
      <c r="C35" s="77">
        <v>718</v>
      </c>
      <c r="D35" s="108">
        <v>0</v>
      </c>
      <c r="E35" s="108">
        <v>0</v>
      </c>
      <c r="F35" s="108">
        <v>0</v>
      </c>
      <c r="G35" s="108"/>
      <c r="H35" s="105">
        <f>D35+E35+G35+F35</f>
        <v>0</v>
      </c>
      <c r="I35" s="105"/>
      <c r="J35" s="109">
        <f>H35+I35</f>
        <v>0</v>
      </c>
    </row>
    <row r="36" spans="1:10" ht="39" customHeight="1" thickBot="1" x14ac:dyDescent="0.25">
      <c r="A36" s="324" t="s">
        <v>290</v>
      </c>
      <c r="B36" s="325"/>
      <c r="C36" s="62">
        <v>800</v>
      </c>
      <c r="D36" s="110">
        <f>SUM(D25:D29)</f>
        <v>31585624</v>
      </c>
      <c r="E36" s="110">
        <f>SUM(E25:E29)</f>
        <v>-618111</v>
      </c>
      <c r="F36" s="110">
        <f>F25+F26+SUM(F30:F35)</f>
        <v>-15699321</v>
      </c>
      <c r="G36" s="110">
        <f>SUM(G25:G26)</f>
        <v>-848358</v>
      </c>
      <c r="H36" s="110">
        <f>SUM(D36:G36)</f>
        <v>14419834</v>
      </c>
      <c r="I36" s="110">
        <f>I25+I26+SUM(I30:I35)</f>
        <v>-957230</v>
      </c>
      <c r="J36" s="111">
        <f>J25+J26+J29</f>
        <v>13462604</v>
      </c>
    </row>
    <row r="37" spans="1:10" ht="10.5" customHeight="1" x14ac:dyDescent="0.2">
      <c r="A37" s="134"/>
      <c r="B37" s="134"/>
      <c r="C37" s="135"/>
      <c r="D37" s="136">
        <f>D36-Бух.баланс!G69</f>
        <v>0</v>
      </c>
      <c r="E37" s="136">
        <f>E36-Бух.баланс!G71</f>
        <v>0</v>
      </c>
      <c r="F37" s="136">
        <f>Бух.баланс!G72+Бух.баланс!G70-F36</f>
        <v>0</v>
      </c>
      <c r="G37" s="136">
        <f>Бух.баланс!G73-G36</f>
        <v>0</v>
      </c>
      <c r="H37" s="136">
        <f>Бух.баланс!G74-H36</f>
        <v>0</v>
      </c>
      <c r="I37" s="136"/>
      <c r="J37" s="136">
        <f>Бух.баланс!G76-J36</f>
        <v>0</v>
      </c>
    </row>
    <row r="38" spans="1:10" x14ac:dyDescent="0.2">
      <c r="A38" s="133" t="s">
        <v>53</v>
      </c>
      <c r="B38" s="323" t="s">
        <v>275</v>
      </c>
      <c r="C38" s="323"/>
      <c r="D38" s="323"/>
      <c r="E38" s="95"/>
      <c r="F38" s="81"/>
      <c r="G38" s="81"/>
    </row>
    <row r="39" spans="1:10" x14ac:dyDescent="0.2">
      <c r="E39" s="94"/>
      <c r="F39" s="94"/>
      <c r="G39" s="94"/>
    </row>
    <row r="40" spans="1:10" x14ac:dyDescent="0.2">
      <c r="A40" s="133" t="s">
        <v>57</v>
      </c>
      <c r="B40" s="323" t="s">
        <v>276</v>
      </c>
      <c r="C40" s="323"/>
      <c r="D40" s="323"/>
      <c r="E40" s="95"/>
      <c r="F40" s="81"/>
      <c r="G40" s="81"/>
    </row>
  </sheetData>
  <mergeCells count="37">
    <mergeCell ref="B40:D40"/>
    <mergeCell ref="B38:D38"/>
    <mergeCell ref="A13:B13"/>
    <mergeCell ref="A29:B29"/>
    <mergeCell ref="A36:B36"/>
    <mergeCell ref="A14:B14"/>
    <mergeCell ref="A15:B15"/>
    <mergeCell ref="A16:B16"/>
    <mergeCell ref="A28:B28"/>
    <mergeCell ref="A17:B17"/>
    <mergeCell ref="A18:B18"/>
    <mergeCell ref="A19:B19"/>
    <mergeCell ref="A35:B35"/>
    <mergeCell ref="A30:B30"/>
    <mergeCell ref="A31:B31"/>
    <mergeCell ref="A27:B27"/>
    <mergeCell ref="A33:B33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3:B23"/>
    <mergeCell ref="A32:B32"/>
    <mergeCell ref="A11:B11"/>
    <mergeCell ref="A12:B12"/>
    <mergeCell ref="A25:B25"/>
    <mergeCell ref="A26:B26"/>
    <mergeCell ref="A20:B20"/>
    <mergeCell ref="A21:B21"/>
    <mergeCell ref="A22:B22"/>
    <mergeCell ref="A24:B24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2015-08-21T04:07:20Z</cp:lastPrinted>
  <dcterms:created xsi:type="dcterms:W3CDTF">2007-06-07T10:44:10Z</dcterms:created>
  <dcterms:modified xsi:type="dcterms:W3CDTF">2015-08-21T04:07:36Z</dcterms:modified>
</cp:coreProperties>
</file>