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90" yWindow="165" windowWidth="15195" windowHeight="7380" tabRatio="710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 refMode="R1C1"/>
</workbook>
</file>

<file path=xl/calcChain.xml><?xml version="1.0" encoding="utf-8"?>
<calcChain xmlns="http://schemas.openxmlformats.org/spreadsheetml/2006/main">
  <c r="G27" i="7" l="1"/>
  <c r="G72" i="1" l="1"/>
  <c r="G25" i="1"/>
  <c r="H53" i="1"/>
  <c r="H51" i="1"/>
  <c r="F16" i="5" l="1"/>
  <c r="G57" i="1"/>
  <c r="H76" i="1"/>
  <c r="H74" i="1"/>
  <c r="G74" i="1"/>
  <c r="G76" i="1" s="1"/>
  <c r="H67" i="1"/>
  <c r="G67" i="1"/>
  <c r="H57" i="1"/>
  <c r="H46" i="1"/>
  <c r="H45" i="1"/>
  <c r="G45" i="1"/>
  <c r="H28" i="1"/>
  <c r="G28" i="1"/>
  <c r="G55" i="1"/>
  <c r="G79" i="1" l="1"/>
  <c r="G46" i="1"/>
  <c r="H79" i="1"/>
  <c r="I11" i="7"/>
  <c r="F11" i="7"/>
  <c r="F12" i="6"/>
  <c r="F17" i="6" s="1"/>
  <c r="F23" i="6" l="1"/>
  <c r="F25" i="6" s="1"/>
  <c r="F27" i="6" s="1"/>
  <c r="G36" i="6"/>
  <c r="G35" i="6"/>
  <c r="G33" i="6"/>
  <c r="G17" i="6"/>
  <c r="G23" i="6" s="1"/>
  <c r="H34" i="7" l="1"/>
  <c r="J34" i="7" s="1"/>
  <c r="H19" i="7"/>
  <c r="H20" i="7"/>
  <c r="G28" i="7" l="1"/>
  <c r="I28" i="7"/>
  <c r="F28" i="7"/>
  <c r="F30" i="6" l="1"/>
  <c r="F35" i="6" s="1"/>
  <c r="G23" i="7" l="1"/>
  <c r="G26" i="7" l="1"/>
  <c r="I27" i="7"/>
  <c r="I26" i="7" s="1"/>
  <c r="G25" i="7"/>
  <c r="F23" i="7"/>
  <c r="F25" i="7" s="1"/>
  <c r="I23" i="7"/>
  <c r="I25" i="7" s="1"/>
  <c r="E23" i="7"/>
  <c r="E25" i="7" s="1"/>
  <c r="F33" i="6" l="1"/>
  <c r="F40" i="6" s="1"/>
  <c r="F39" i="6" s="1"/>
  <c r="F36" i="6" l="1"/>
  <c r="G62" i="5" l="1"/>
  <c r="G9" i="5"/>
  <c r="G17" i="5"/>
  <c r="G56" i="5" l="1"/>
  <c r="F56" i="5"/>
  <c r="F62" i="5"/>
  <c r="G41" i="5"/>
  <c r="G28" i="5"/>
  <c r="G69" i="5" l="1"/>
  <c r="G54" i="5"/>
  <c r="G26" i="5"/>
  <c r="F69" i="5"/>
  <c r="D23" i="7"/>
  <c r="H23" i="7" l="1"/>
  <c r="H25" i="7" s="1"/>
  <c r="D25" i="7"/>
  <c r="G72" i="5"/>
  <c r="E29" i="7"/>
  <c r="D29" i="7"/>
  <c r="E14" i="7"/>
  <c r="F14" i="7"/>
  <c r="G14" i="7"/>
  <c r="I14" i="7"/>
  <c r="D14" i="7"/>
  <c r="H33" i="7" l="1"/>
  <c r="H32" i="7"/>
  <c r="H31" i="7"/>
  <c r="H30" i="7"/>
  <c r="H17" i="7" l="1"/>
  <c r="G11" i="7"/>
  <c r="F22" i="7" l="1"/>
  <c r="F41" i="5"/>
  <c r="F26" i="7" l="1"/>
  <c r="F36" i="7" s="1"/>
  <c r="H21" i="7"/>
  <c r="J21" i="7" s="1"/>
  <c r="I36" i="7" l="1"/>
  <c r="H27" i="7"/>
  <c r="H35" i="7"/>
  <c r="H28" i="7" s="1"/>
  <c r="J27" i="7" l="1"/>
  <c r="H26" i="7"/>
  <c r="J35" i="7"/>
  <c r="J17" i="7"/>
  <c r="H12" i="7"/>
  <c r="I22" i="7"/>
  <c r="J23" i="7" s="1"/>
  <c r="J25" i="7" s="1"/>
  <c r="G22" i="7"/>
  <c r="E22" i="7"/>
  <c r="D22" i="7"/>
  <c r="J12" i="7" l="1"/>
  <c r="D36" i="7" l="1"/>
  <c r="H13" i="7"/>
  <c r="H15" i="7"/>
  <c r="H16" i="7"/>
  <c r="H18" i="7"/>
  <c r="J18" i="7" s="1"/>
  <c r="J14" i="7" s="1"/>
  <c r="H24" i="7"/>
  <c r="J30" i="7"/>
  <c r="J31" i="7"/>
  <c r="J32" i="7"/>
  <c r="J33" i="7"/>
  <c r="J28" i="7" l="1"/>
  <c r="J26" i="7" s="1"/>
  <c r="J36" i="7" s="1"/>
  <c r="G36" i="7"/>
  <c r="E36" i="7"/>
  <c r="H14" i="7"/>
  <c r="J13" i="7"/>
  <c r="H11" i="7"/>
  <c r="F28" i="5"/>
  <c r="F9" i="5"/>
  <c r="H36" i="7" l="1"/>
  <c r="J11" i="7"/>
  <c r="J22" i="7" s="1"/>
  <c r="H22" i="7"/>
  <c r="F54" i="5"/>
  <c r="F17" i="5" l="1"/>
  <c r="F26" i="5" s="1"/>
  <c r="F72" i="5" l="1"/>
  <c r="F74" i="5" s="1"/>
</calcChain>
</file>

<file path=xl/sharedStrings.xml><?xml version="1.0" encoding="utf-8"?>
<sst xmlns="http://schemas.openxmlformats.org/spreadsheetml/2006/main" count="361" uniqueCount="281">
  <si>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</si>
  <si>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</si>
  <si>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</si>
  <si>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</si>
  <si>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</si>
  <si>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</si>
  <si>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</si>
  <si>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</si>
  <si>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</si>
  <si>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</si>
  <si>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</si>
  <si>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</si>
  <si>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</si>
  <si>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</si>
  <si>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</si>
  <si>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</si>
  <si>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</si>
  <si>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</si>
  <si>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</si>
  <si>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</si>
  <si>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</si>
  <si>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</si>
  <si>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</si>
  <si>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</si>
  <si>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</si>
  <si>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</si>
  <si>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</si>
  <si>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</si>
  <si>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</si>
  <si>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</si>
  <si>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</si>
  <si>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</si>
  <si>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</si>
  <si>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</si>
  <si>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</si>
  <si>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</si>
  <si>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</si>
  <si>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</si>
  <si>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</si>
  <si>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</si>
  <si>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</si>
  <si>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</si>
  <si>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</si>
  <si>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</si>
  <si>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</si>
  <si>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</si>
  <si>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</si>
  <si>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</si>
  <si>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</si>
  <si>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</si>
  <si>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</si>
  <si>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</si>
  <si>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</si>
  <si>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</si>
  <si>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>подпись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</si>
  <si>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</si>
  <si>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</si>
  <si>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</si>
  <si>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</si>
  <si>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</si>
  <si>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</si>
  <si>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</si>
  <si>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</si>
  <si>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</si>
  <si>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</si>
  <si>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</si>
  <si>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</si>
  <si>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</si>
  <si>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</si>
  <si>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</si>
  <si>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</si>
  <si>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</si>
  <si>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</si>
  <si>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</si>
  <si>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</si>
  <si>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</si>
  <si>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</si>
  <si>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</si>
  <si>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</si>
  <si>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</si>
  <si>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</si>
  <si>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</si>
  <si>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</si>
  <si>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</si>
  <si>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</si>
  <si>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</si>
  <si>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</si>
  <si>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</si>
  <si>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</si>
  <si>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</si>
  <si>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</si>
  <si>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</si>
  <si>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</si>
  <si>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</si>
  <si>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</si>
  <si>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</si>
  <si>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</si>
  <si>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</si>
  <si>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</si>
  <si>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</si>
  <si>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</si>
  <si>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</si>
  <si>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</si>
  <si>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</si>
  <si>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</si>
  <si>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</si>
  <si>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</si>
  <si>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</si>
  <si>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</si>
  <si>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</si>
  <si>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</si>
  <si>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</si>
  <si>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</si>
  <si>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</si>
  <si>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</si>
  <si>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</si>
  <si>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</si>
  <si>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</si>
  <si>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</si>
  <si>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</si>
  <si>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</si>
  <si>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</si>
  <si>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</si>
  <si>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</si>
  <si>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</si>
  <si>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</si>
  <si>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</si>
  <si>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</si>
  <si>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</si>
  <si>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</si>
  <si>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</si>
  <si>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</si>
  <si>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</si>
  <si>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</si>
  <si>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</si>
  <si>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</si>
  <si>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</si>
  <si>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</si>
  <si>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</si>
  <si>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</si>
  <si>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</si>
  <si>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</si>
  <si>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</si>
  <si>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</si>
  <si>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</si>
  <si>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</si>
  <si>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</si>
  <si>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</si>
  <si>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</si>
  <si>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</si>
  <si>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</si>
  <si>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</si>
  <si>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</si>
  <si>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</si>
  <si>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</si>
  <si>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</si>
  <si>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</si>
  <si>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</si>
  <si>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</si>
  <si>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</si>
  <si>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</si>
  <si>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</si>
  <si>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</si>
  <si>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</si>
  <si>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</si>
  <si>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</si>
  <si>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</si>
  <si>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</si>
  <si>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</si>
  <si>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</si>
  <si>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</si>
  <si>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</si>
  <si>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</si>
  <si>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</si>
  <si>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</si>
  <si>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</si>
  <si>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</si>
  <si>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</si>
  <si>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</si>
  <si>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</si>
  <si>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</si>
  <si>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</si>
  <si>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</si>
  <si>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</si>
  <si>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</si>
  <si>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</si>
  <si>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</si>
  <si>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</si>
  <si>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</si>
  <si>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</si>
  <si>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</si>
  <si>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</si>
  <si>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</si>
  <si>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</si>
  <si>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</si>
  <si>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</si>
  <si>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</si>
  <si>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</si>
  <si>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</si>
  <si>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</si>
  <si>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</si>
  <si>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</si>
  <si>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</si>
  <si>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</si>
  <si>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</si>
  <si>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</si>
  <si>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</si>
  <si>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</si>
  <si>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</si>
  <si>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</si>
  <si>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</si>
  <si>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</si>
  <si>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</si>
  <si>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</si>
  <si>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</si>
  <si>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</si>
  <si>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</si>
  <si>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</si>
  <si>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</si>
  <si>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</si>
  <si>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</si>
  <si>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</si>
  <si>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</si>
  <si>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</si>
  <si>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</si>
  <si>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</si>
  <si>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</si>
  <si>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</si>
  <si>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</si>
  <si>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</si>
  <si>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</si>
  <si>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</si>
  <si>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</si>
  <si>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</si>
  <si>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</si>
  <si>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</si>
  <si>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</si>
  <si>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</si>
  <si>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</si>
  <si>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</si>
  <si>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</si>
  <si>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</si>
  <si>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</si>
  <si>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</si>
  <si>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</si>
  <si>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</si>
  <si>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</si>
  <si>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</si>
  <si>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</si>
  <si>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</si>
  <si>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</si>
  <si>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</si>
  <si>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</si>
  <si>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</si>
  <si>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</si>
  <si>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</si>
  <si>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</si>
  <si>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</si>
  <si>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</si>
  <si>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</si>
  <si>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</si>
  <si>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</si>
  <si>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 xml:space="preserve">          Муканова 241</t>
  </si>
  <si>
    <t>Курсовая разница по инвестициям в зарубежные организации</t>
  </si>
  <si>
    <t>АО "SAT&amp;Company"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</si>
  <si>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"SAT&amp;Company"</t>
    </r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</si>
  <si>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</si>
  <si>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Крупного  бизнеса</t>
  </si>
  <si>
    <t>Операции с собственниками , (сумма с 310 по 318):</t>
  </si>
  <si>
    <t xml:space="preserve">              1825 человек</t>
  </si>
  <si>
    <t>на  31.12.2016</t>
  </si>
  <si>
    <t>на 31.03.2017</t>
  </si>
  <si>
    <t>за  период с 01 января по  31 марта  2017 года</t>
  </si>
  <si>
    <t xml:space="preserve">отчетный период </t>
  </si>
  <si>
    <t xml:space="preserve"> сопоставимый период предыдушего года</t>
  </si>
  <si>
    <t>за  период с 01 января по 31 марта 2017 года</t>
  </si>
  <si>
    <t xml:space="preserve"> Консолидированный  Отчет об изменениии в капитале за  период с 01 января  по   31 марта  2017 года</t>
  </si>
  <si>
    <t>Сальдо на 31марта  2016 года</t>
  </si>
  <si>
    <t>Сальдо на 31 марта  2017 года (строка 500 + строка 600 + строка 700)</t>
  </si>
  <si>
    <t>по состоянию на 31 марта 2017 года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</si>
  <si>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 АО "SAT&amp;Company"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</si>
</sst>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</numFmts>
  <fonts count="14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2" fillId="0" borderId="1" xfId="3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3" applyFont="1" applyBorder="1" applyAlignment="1"/>
    <xf numFmtId="0" fontId="12" fillId="0" borderId="0" xfId="3" applyFont="1" applyAlignment="1"/>
    <xf numFmtId="4" fontId="12" fillId="0" borderId="0" xfId="3" applyNumberFormat="1" applyFont="1" applyAlignme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11" fillId="0" borderId="38" xfId="3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4" xfId="1" applyNumberFormat="1" applyFont="1" applyBorder="1" applyAlignment="1"/>
    <xf numFmtId="164" fontId="2" fillId="0" borderId="11" xfId="1" applyNumberFormat="1" applyFont="1" applyBorder="1" applyAlignment="1">
      <alignment horizontal="right"/>
    </xf>
    <xf numFmtId="164" fontId="2" fillId="0" borderId="15" xfId="1" applyNumberFormat="1" applyFont="1" applyBorder="1" applyAlignment="1"/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12" fillId="0" borderId="38" xfId="3" applyNumberFormat="1" applyFont="1" applyFill="1" applyBorder="1" applyAlignment="1">
      <alignment horizontal="center"/>
    </xf>
    <xf numFmtId="164" fontId="11" fillId="0" borderId="38" xfId="3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13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49" fontId="3" fillId="0" borderId="40" xfId="1" applyNumberFormat="1" applyFont="1" applyBorder="1" applyAlignment="1">
      <alignment horizontal="center" vertical="center"/>
    </xf>
    <xf numFmtId="4" fontId="2" fillId="0" borderId="0" xfId="0" applyNumberFormat="1" applyFont="1"/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/>
    <xf numFmtId="166" fontId="11" fillId="0" borderId="38" xfId="3" applyNumberFormat="1" applyFont="1" applyFill="1" applyBorder="1" applyAlignment="1">
      <alignment horizontal="center"/>
    </xf>
    <xf numFmtId="49" fontId="12" fillId="0" borderId="37" xfId="3" applyNumberFormat="1" applyFont="1" applyBorder="1" applyAlignment="1">
      <alignment horizontal="center" vertical="center"/>
    </xf>
    <xf numFmtId="49" fontId="12" fillId="0" borderId="38" xfId="3" applyNumberFormat="1" applyFont="1" applyBorder="1" applyAlignment="1">
      <alignment horizontal="center" vertical="center"/>
    </xf>
    <xf numFmtId="49" fontId="11" fillId="0" borderId="38" xfId="3" applyNumberFormat="1" applyFont="1" applyBorder="1" applyAlignment="1">
      <alignment horizontal="center" vertical="center"/>
    </xf>
    <xf numFmtId="49" fontId="12" fillId="0" borderId="43" xfId="3" applyNumberFormat="1" applyFont="1" applyBorder="1" applyAlignment="1">
      <alignment horizontal="center" vertical="center"/>
    </xf>
    <xf numFmtId="49" fontId="11" fillId="0" borderId="43" xfId="3" applyNumberFormat="1" applyFont="1" applyBorder="1" applyAlignment="1">
      <alignment horizontal="center" vertical="center"/>
    </xf>
    <xf numFmtId="49" fontId="12" fillId="0" borderId="38" xfId="3" applyNumberFormat="1" applyFont="1" applyBorder="1" applyAlignment="1">
      <alignment horizontal="center" wrapText="1"/>
    </xf>
    <xf numFmtId="49" fontId="12" fillId="0" borderId="43" xfId="3" applyNumberFormat="1" applyFont="1" applyBorder="1" applyAlignment="1">
      <alignment horizontal="center"/>
    </xf>
    <xf numFmtId="49" fontId="11" fillId="0" borderId="43" xfId="3" applyNumberFormat="1" applyFont="1" applyBorder="1" applyAlignment="1">
      <alignment horizontal="center"/>
    </xf>
    <xf numFmtId="49" fontId="12" fillId="0" borderId="39" xfId="3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7" fontId="2" fillId="0" borderId="0" xfId="4" applyNumberFormat="1" applyFont="1" applyAlignment="1"/>
    <xf numFmtId="164" fontId="11" fillId="0" borderId="39" xfId="3" applyNumberFormat="1" applyFont="1" applyFill="1" applyBorder="1" applyAlignment="1">
      <alignment horizontal="center"/>
    </xf>
    <xf numFmtId="164" fontId="11" fillId="0" borderId="43" xfId="3" applyNumberFormat="1" applyFont="1" applyFill="1" applyBorder="1" applyAlignment="1">
      <alignment horizontal="center"/>
    </xf>
    <xf numFmtId="167" fontId="2" fillId="0" borderId="0" xfId="0" applyNumberFormat="1" applyFont="1"/>
    <xf numFmtId="0" fontId="2" fillId="0" borderId="2" xfId="0" applyFont="1" applyBorder="1"/>
    <xf numFmtId="167" fontId="2" fillId="0" borderId="45" xfId="4" applyNumberFormat="1" applyFont="1" applyBorder="1" applyAlignment="1"/>
    <xf numFmtId="164" fontId="2" fillId="0" borderId="0" xfId="0" applyNumberFormat="1" applyFont="1"/>
    <xf numFmtId="3" fontId="3" fillId="0" borderId="2" xfId="0" applyNumberFormat="1" applyFont="1" applyBorder="1"/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4" fontId="3" fillId="0" borderId="40" xfId="1" applyNumberFormat="1" applyFont="1" applyBorder="1" applyAlignment="1">
      <alignment horizontal="right"/>
    </xf>
    <xf numFmtId="164" fontId="3" fillId="0" borderId="41" xfId="1" applyNumberFormat="1" applyFont="1" applyBorder="1" applyAlignment="1">
      <alignment horizontal="right"/>
    </xf>
    <xf numFmtId="164" fontId="2" fillId="0" borderId="1" xfId="3" applyNumberFormat="1" applyFont="1" applyBorder="1" applyAlignment="1"/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 wrapText="1"/>
    </xf>
    <xf numFmtId="14" fontId="3" fillId="2" borderId="3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center" vertical="center"/>
    </xf>
    <xf numFmtId="14" fontId="3" fillId="2" borderId="4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/>
    <xf numFmtId="164" fontId="3" fillId="2" borderId="2" xfId="0" applyNumberFormat="1" applyFont="1" applyFill="1" applyBorder="1" applyAlignment="1">
      <alignment horizontal="right" vertical="center"/>
    </xf>
    <xf numFmtId="0" fontId="11" fillId="2" borderId="22" xfId="3" applyFont="1" applyFill="1" applyBorder="1" applyAlignment="1">
      <alignment vertical="center"/>
    </xf>
    <xf numFmtId="0" fontId="11" fillId="2" borderId="14" xfId="3" applyFont="1" applyFill="1" applyBorder="1" applyAlignment="1">
      <alignment vertical="center" wrapText="1"/>
    </xf>
    <xf numFmtId="14" fontId="11" fillId="2" borderId="44" xfId="0" applyNumberFormat="1" applyFont="1" applyFill="1" applyBorder="1" applyAlignment="1">
      <alignment horizontal="center" vertical="center" wrapText="1"/>
    </xf>
    <xf numFmtId="14" fontId="11" fillId="2" borderId="42" xfId="0" applyNumberFormat="1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2" fillId="0" borderId="1" xfId="3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5" fontId="11" fillId="0" borderId="38" xfId="4" applyFont="1" applyFill="1" applyBorder="1" applyAlignment="1">
      <alignment horizontal="center"/>
    </xf>
    <xf numFmtId="4" fontId="2" fillId="0" borderId="45" xfId="3" applyNumberFormat="1" applyFont="1" applyBorder="1" applyAlignment="1"/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1" fillId="0" borderId="10" xfId="3" applyFont="1" applyBorder="1" applyAlignment="1"/>
    <xf numFmtId="167" fontId="2" fillId="0" borderId="37" xfId="4" applyNumberFormat="1" applyFont="1" applyBorder="1" applyAlignment="1"/>
    <xf numFmtId="167" fontId="2" fillId="0" borderId="38" xfId="4" applyNumberFormat="1" applyFont="1" applyBorder="1" applyAlignment="1"/>
    <xf numFmtId="167" fontId="3" fillId="0" borderId="38" xfId="4" applyNumberFormat="1" applyFont="1" applyBorder="1" applyAlignment="1"/>
    <xf numFmtId="164" fontId="11" fillId="0" borderId="39" xfId="3" applyNumberFormat="1" applyFont="1" applyBorder="1" applyAlignment="1">
      <alignment horizontal="center"/>
    </xf>
    <xf numFmtId="0" fontId="2" fillId="0" borderId="19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1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2" borderId="20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3" fillId="0" borderId="19" xfId="0" applyFont="1" applyBorder="1"/>
    <xf numFmtId="0" fontId="3" fillId="0" borderId="2" xfId="0" applyFont="1" applyBorder="1"/>
    <xf numFmtId="0" fontId="11" fillId="0" borderId="17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3" fillId="0" borderId="19" xfId="0" applyFont="1" applyBorder="1" applyAlignment="1"/>
    <xf numFmtId="0" fontId="3" fillId="0" borderId="2" xfId="0" applyFont="1" applyBorder="1" applyAlignment="1"/>
    <xf numFmtId="0" fontId="3" fillId="0" borderId="17" xfId="0" applyFont="1" applyBorder="1"/>
    <xf numFmtId="0" fontId="3" fillId="0" borderId="3" xfId="0" applyFont="1" applyBorder="1"/>
    <xf numFmtId="0" fontId="2" fillId="0" borderId="17" xfId="0" applyFont="1" applyBorder="1"/>
    <xf numFmtId="0" fontId="2" fillId="0" borderId="16" xfId="0" applyFont="1" applyBorder="1"/>
    <xf numFmtId="0" fontId="3" fillId="2" borderId="23" xfId="0" applyFont="1" applyFill="1" applyBorder="1"/>
    <xf numFmtId="0" fontId="3" fillId="2" borderId="14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18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25" xfId="0" applyFont="1" applyBorder="1"/>
    <xf numFmtId="0" fontId="3" fillId="0" borderId="9" xfId="0" applyFont="1" applyBorder="1"/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16" xfId="0" applyFont="1" applyBorder="1"/>
    <xf numFmtId="0" fontId="13" fillId="0" borderId="1" xfId="3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11" fillId="0" borderId="17" xfId="3" applyFont="1" applyBorder="1" applyAlignment="1">
      <alignment horizontal="left" wrapText="1"/>
    </xf>
    <xf numFmtId="0" fontId="11" fillId="0" borderId="16" xfId="3" applyFont="1" applyBorder="1" applyAlignment="1">
      <alignment horizontal="left" wrapText="1"/>
    </xf>
    <xf numFmtId="0" fontId="12" fillId="0" borderId="17" xfId="3" applyFont="1" applyBorder="1" applyAlignment="1">
      <alignment horizontal="left" wrapText="1"/>
    </xf>
    <xf numFmtId="0" fontId="12" fillId="0" borderId="16" xfId="3" applyFont="1" applyBorder="1" applyAlignment="1">
      <alignment horizontal="left" wrapText="1"/>
    </xf>
    <xf numFmtId="0" fontId="12" fillId="0" borderId="17" xfId="3" applyFont="1" applyBorder="1" applyAlignment="1">
      <alignment horizontal="left"/>
    </xf>
    <xf numFmtId="0" fontId="12" fillId="0" borderId="16" xfId="3" applyFont="1" applyBorder="1" applyAlignment="1">
      <alignment horizontal="left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1" fillId="0" borderId="17" xfId="3" applyFont="1" applyBorder="1" applyAlignment="1">
      <alignment wrapText="1"/>
    </xf>
    <xf numFmtId="0" fontId="11" fillId="0" borderId="16" xfId="3" applyFont="1" applyBorder="1" applyAlignment="1">
      <alignment wrapText="1"/>
    </xf>
    <xf numFmtId="0" fontId="12" fillId="0" borderId="26" xfId="3" applyFont="1" applyBorder="1" applyAlignment="1">
      <alignment horizontal="left" wrapText="1"/>
    </xf>
    <xf numFmtId="0" fontId="12" fillId="0" borderId="27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24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1" fillId="0" borderId="17" xfId="3" applyFont="1" applyBorder="1" applyAlignment="1">
      <alignment horizontal="left"/>
    </xf>
    <xf numFmtId="0" fontId="11" fillId="0" borderId="16" xfId="3" applyFont="1" applyBorder="1" applyAlignment="1">
      <alignment horizontal="left"/>
    </xf>
    <xf numFmtId="0" fontId="12" fillId="0" borderId="2" xfId="2" applyFont="1" applyFill="1" applyBorder="1" applyAlignment="1">
      <alignment wrapText="1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left"/>
    </xf>
    <xf numFmtId="0" fontId="11" fillId="0" borderId="2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2" fillId="0" borderId="17" xfId="1" applyFont="1" applyBorder="1" applyAlignment="1">
      <alignment wrapText="1"/>
    </xf>
    <xf numFmtId="0" fontId="2" fillId="0" borderId="48" xfId="1" applyFont="1" applyBorder="1" applyAlignment="1">
      <alignment wrapText="1"/>
    </xf>
    <xf numFmtId="0" fontId="2" fillId="0" borderId="1" xfId="1" applyFont="1" applyBorder="1" applyAlignment="1"/>
    <xf numFmtId="0" fontId="2" fillId="0" borderId="19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19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20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2" fillId="0" borderId="16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8" xfId="1" applyNumberFormat="1" applyFont="1" applyBorder="1" applyAlignment="1">
      <alignment horizontal="center" vertical="center" wrapText="1"/>
    </xf>
    <xf numFmtId="3" fontId="3" fillId="0" borderId="29" xfId="1" applyNumberFormat="1" applyFont="1" applyBorder="1" applyAlignment="1">
      <alignment horizontal="center" vertical="center" wrapText="1"/>
    </xf>
    <xf numFmtId="3" fontId="3" fillId="0" borderId="30" xfId="1" applyNumberFormat="1" applyFont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3" fontId="3" fillId="0" borderId="34" xfId="1" applyNumberFormat="1" applyFont="1" applyBorder="1" applyAlignment="1">
      <alignment horizontal="center" vertical="center"/>
    </xf>
    <xf numFmtId="3" fontId="3" fillId="0" borderId="35" xfId="1" applyNumberFormat="1" applyFont="1" applyBorder="1" applyAlignment="1">
      <alignment horizontal="center" vertical="center"/>
    </xf>
    <xf numFmtId="3" fontId="3" fillId="0" borderId="3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wrapText="1"/>
    </xf>
    <xf numFmtId="0" fontId="3" fillId="0" borderId="16" xfId="1" applyFont="1" applyBorder="1" applyAlignment="1">
      <alignment wrapText="1"/>
    </xf>
    <xf numFmtId="0" fontId="3" fillId="0" borderId="25" xfId="1" applyFont="1" applyBorder="1" applyAlignment="1">
      <alignment wrapText="1"/>
    </xf>
    <xf numFmtId="0" fontId="3" fillId="0" borderId="9" xfId="1" applyFont="1" applyBorder="1" applyAlignment="1">
      <alignment wrapText="1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J91"/>
  <sheetViews>
    <sheetView tabSelected="1" zoomScale="80" zoomScaleNormal="80" workbookViewId="0">
      <selection activeCell="L16" sqref="L16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30.42578125" style="1" customWidth="1"/>
    <col min="6" max="6" width="9.7109375" style="1" customWidth="1"/>
    <col min="7" max="7" width="19.42578125" style="12" customWidth="1"/>
    <col min="8" max="8" width="21.7109375" style="12" customWidth="1"/>
    <col min="9" max="9" width="17.5703125" style="1" customWidth="1"/>
    <col min="10" max="11" width="8.85546875" style="1" customWidth="1"/>
    <col min="12" max="12" width="18.5703125" style="1" customWidth="1"/>
    <col min="13" max="244" width="8.85546875" style="1" customWidth="1"/>
    <col min="245" max="16384" width="8.85546875" style="19"/>
  </cols>
  <sheetData>
    <row r="1" spans="1:244" x14ac:dyDescent="0.2">
      <c r="B1" s="65"/>
      <c r="F1" s="213"/>
      <c r="G1" s="213"/>
      <c r="H1" s="213"/>
    </row>
    <row r="2" spans="1:244" s="2" customFormat="1" ht="12.75" customHeight="1" x14ac:dyDescent="0.2">
      <c r="C2" s="20"/>
      <c r="D2" s="20"/>
      <c r="E2" s="20"/>
      <c r="F2" s="20"/>
      <c r="G2" s="10"/>
      <c r="H2" s="21"/>
    </row>
    <row r="3" spans="1:244" ht="12.75" customHeight="1" x14ac:dyDescent="0.2">
      <c r="A3" s="214" t="s">
        <v>133</v>
      </c>
      <c r="B3" s="214"/>
      <c r="C3" s="214"/>
      <c r="D3" s="214"/>
      <c r="E3" s="230" t="s">
        <v>264</v>
      </c>
      <c r="F3" s="230"/>
      <c r="G3" s="230"/>
      <c r="H3" s="60"/>
    </row>
    <row r="4" spans="1:244" ht="12.75" customHeight="1" x14ac:dyDescent="0.2">
      <c r="A4" s="214" t="s">
        <v>134</v>
      </c>
      <c r="B4" s="214"/>
      <c r="C4" s="214"/>
      <c r="D4" s="214"/>
      <c r="E4" s="223"/>
      <c r="F4" s="223"/>
      <c r="G4" s="223"/>
      <c r="H4" s="60"/>
    </row>
    <row r="5" spans="1:244" ht="12.75" customHeight="1" x14ac:dyDescent="0.2">
      <c r="A5" s="214" t="s">
        <v>1</v>
      </c>
      <c r="B5" s="214"/>
      <c r="C5" s="214"/>
      <c r="D5" s="214"/>
      <c r="E5" s="228" t="s">
        <v>260</v>
      </c>
      <c r="F5" s="228"/>
      <c r="G5" s="228"/>
      <c r="H5" s="63"/>
    </row>
    <row r="6" spans="1:244" ht="12.75" customHeight="1" x14ac:dyDescent="0.2">
      <c r="A6" s="190" t="s">
        <v>2</v>
      </c>
      <c r="B6" s="190"/>
      <c r="C6" s="190"/>
      <c r="D6" s="190"/>
      <c r="E6" s="231" t="s">
        <v>261</v>
      </c>
      <c r="F6" s="231"/>
      <c r="G6" s="231"/>
      <c r="H6" s="29"/>
    </row>
    <row r="7" spans="1:244" ht="13.5" customHeight="1" x14ac:dyDescent="0.2">
      <c r="A7" s="222" t="s">
        <v>266</v>
      </c>
      <c r="B7" s="222"/>
      <c r="C7" s="222"/>
      <c r="D7" s="222"/>
      <c r="E7" s="222"/>
      <c r="F7" s="223"/>
      <c r="G7" s="223"/>
      <c r="H7" s="60"/>
    </row>
    <row r="8" spans="1:244" ht="12.75" customHeight="1" x14ac:dyDescent="0.2">
      <c r="A8" s="63" t="s">
        <v>94</v>
      </c>
      <c r="B8" s="63"/>
      <c r="C8" s="63"/>
      <c r="D8" s="63"/>
      <c r="E8" s="232" t="s">
        <v>269</v>
      </c>
      <c r="F8" s="232"/>
      <c r="G8" s="232"/>
      <c r="H8" s="63"/>
    </row>
    <row r="9" spans="1:244" ht="12.75" customHeight="1" x14ac:dyDescent="0.2">
      <c r="A9" s="190" t="s">
        <v>135</v>
      </c>
      <c r="B9" s="190"/>
      <c r="C9" s="190"/>
      <c r="D9" s="190"/>
      <c r="E9" s="228" t="s">
        <v>267</v>
      </c>
      <c r="F9" s="228"/>
      <c r="G9" s="228"/>
      <c r="H9" s="29"/>
    </row>
    <row r="10" spans="1:244" ht="12.75" customHeight="1" x14ac:dyDescent="0.2">
      <c r="A10" s="66"/>
      <c r="B10" s="66"/>
      <c r="C10" s="66"/>
      <c r="D10" s="66"/>
      <c r="E10" s="132"/>
      <c r="F10" s="133"/>
      <c r="G10" s="132"/>
      <c r="H10" s="29"/>
    </row>
    <row r="11" spans="1:244" ht="12.75" customHeight="1" x14ac:dyDescent="0.2">
      <c r="A11" s="190" t="s">
        <v>136</v>
      </c>
      <c r="B11" s="190"/>
      <c r="C11" s="190"/>
      <c r="D11" s="190"/>
      <c r="E11" s="228" t="s">
        <v>262</v>
      </c>
      <c r="F11" s="228"/>
      <c r="G11" s="228"/>
      <c r="H11" s="29"/>
    </row>
    <row r="12" spans="1:244" ht="12.75" customHeight="1" x14ac:dyDescent="0.2">
      <c r="A12" s="66"/>
      <c r="B12" s="66"/>
      <c r="C12" s="66"/>
      <c r="D12" s="66"/>
      <c r="E12" s="29"/>
      <c r="F12" s="29"/>
      <c r="G12" s="29"/>
      <c r="H12" s="29"/>
    </row>
    <row r="13" spans="1:244" ht="12.75" customHeight="1" x14ac:dyDescent="0.25">
      <c r="A13" s="43"/>
      <c r="B13" s="216" t="s">
        <v>254</v>
      </c>
      <c r="C13" s="216"/>
      <c r="D13" s="216"/>
      <c r="E13" s="216"/>
      <c r="F13" s="216"/>
      <c r="G13" s="216"/>
      <c r="H13" s="44"/>
    </row>
    <row r="14" spans="1:244" ht="12.75" customHeight="1" x14ac:dyDescent="0.25">
      <c r="A14" s="43"/>
      <c r="B14" s="64"/>
      <c r="C14" s="216" t="s">
        <v>279</v>
      </c>
      <c r="D14" s="216"/>
      <c r="E14" s="216"/>
      <c r="F14" s="216"/>
      <c r="G14" s="61"/>
      <c r="H14" s="62"/>
    </row>
    <row r="15" spans="1:244" ht="18.75" customHeight="1" thickBot="1" x14ac:dyDescent="0.25">
      <c r="A15" s="45"/>
      <c r="B15" s="45"/>
      <c r="C15" s="215"/>
      <c r="D15" s="215"/>
      <c r="E15" s="215"/>
      <c r="F15" s="215"/>
      <c r="G15" s="215"/>
      <c r="H15" s="46" t="s">
        <v>91</v>
      </c>
    </row>
    <row r="16" spans="1:244" s="28" customFormat="1" ht="41.25" customHeight="1" thickBot="1" x14ac:dyDescent="0.25">
      <c r="A16" s="217" t="s">
        <v>3</v>
      </c>
      <c r="B16" s="218"/>
      <c r="C16" s="218"/>
      <c r="D16" s="218"/>
      <c r="E16" s="218"/>
      <c r="F16" s="159" t="s">
        <v>4</v>
      </c>
      <c r="G16" s="160" t="s">
        <v>271</v>
      </c>
      <c r="H16" s="160" t="s">
        <v>270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</row>
    <row r="17" spans="1:9" ht="12.75" customHeight="1" x14ac:dyDescent="0.2">
      <c r="A17" s="211" t="s">
        <v>95</v>
      </c>
      <c r="B17" s="212"/>
      <c r="C17" s="212"/>
      <c r="D17" s="212"/>
      <c r="E17" s="212"/>
      <c r="F17" s="140"/>
      <c r="G17" s="143"/>
      <c r="H17" s="143"/>
    </row>
    <row r="18" spans="1:9" ht="12.75" customHeight="1" x14ac:dyDescent="0.2">
      <c r="A18" s="219" t="s">
        <v>96</v>
      </c>
      <c r="B18" s="220"/>
      <c r="C18" s="220"/>
      <c r="D18" s="220"/>
      <c r="E18" s="220"/>
      <c r="F18" s="23" t="s">
        <v>5</v>
      </c>
      <c r="G18" s="99">
        <v>315679</v>
      </c>
      <c r="H18" s="99">
        <v>131253</v>
      </c>
    </row>
    <row r="19" spans="1:9" ht="12.75" customHeight="1" x14ac:dyDescent="0.2">
      <c r="A19" s="205" t="s">
        <v>97</v>
      </c>
      <c r="B19" s="221"/>
      <c r="C19" s="221"/>
      <c r="D19" s="221"/>
      <c r="E19" s="221"/>
      <c r="F19" s="23" t="s">
        <v>6</v>
      </c>
      <c r="G19" s="99"/>
      <c r="H19" s="99"/>
    </row>
    <row r="20" spans="1:9" ht="12.75" customHeight="1" x14ac:dyDescent="0.2">
      <c r="A20" s="205" t="s">
        <v>98</v>
      </c>
      <c r="B20" s="221"/>
      <c r="C20" s="221"/>
      <c r="D20" s="221"/>
      <c r="E20" s="221"/>
      <c r="F20" s="23" t="s">
        <v>7</v>
      </c>
      <c r="G20" s="99"/>
      <c r="H20" s="99"/>
    </row>
    <row r="21" spans="1:9" ht="24" customHeight="1" x14ac:dyDescent="0.2">
      <c r="A21" s="226" t="s">
        <v>99</v>
      </c>
      <c r="B21" s="227"/>
      <c r="C21" s="227"/>
      <c r="D21" s="227"/>
      <c r="E21" s="227"/>
      <c r="F21" s="23" t="s">
        <v>9</v>
      </c>
      <c r="G21" s="99"/>
      <c r="H21" s="99"/>
    </row>
    <row r="22" spans="1:9" x14ac:dyDescent="0.2">
      <c r="A22" s="205" t="s">
        <v>100</v>
      </c>
      <c r="B22" s="221"/>
      <c r="C22" s="221"/>
      <c r="D22" s="221"/>
      <c r="E22" s="221"/>
      <c r="F22" s="23" t="s">
        <v>10</v>
      </c>
      <c r="G22" s="99"/>
      <c r="H22" s="99"/>
    </row>
    <row r="23" spans="1:9" ht="12.75" customHeight="1" x14ac:dyDescent="0.2">
      <c r="A23" s="205" t="s">
        <v>101</v>
      </c>
      <c r="B23" s="221"/>
      <c r="C23" s="221"/>
      <c r="D23" s="221"/>
      <c r="E23" s="221"/>
      <c r="F23" s="23" t="s">
        <v>11</v>
      </c>
      <c r="G23" s="110">
        <v>37425432</v>
      </c>
      <c r="H23" s="99">
        <v>38699974</v>
      </c>
    </row>
    <row r="24" spans="1:9" ht="12.75" customHeight="1" x14ac:dyDescent="0.2">
      <c r="A24" s="205" t="s">
        <v>102</v>
      </c>
      <c r="B24" s="221"/>
      <c r="C24" s="221"/>
      <c r="D24" s="221"/>
      <c r="E24" s="221"/>
      <c r="F24" s="23" t="s">
        <v>13</v>
      </c>
      <c r="G24" s="99">
        <v>2640256</v>
      </c>
      <c r="H24" s="99">
        <v>4683558</v>
      </c>
    </row>
    <row r="25" spans="1:9" ht="12.75" customHeight="1" x14ac:dyDescent="0.2">
      <c r="A25" s="205" t="s">
        <v>103</v>
      </c>
      <c r="B25" s="221"/>
      <c r="C25" s="221"/>
      <c r="D25" s="221"/>
      <c r="E25" s="221"/>
      <c r="F25" s="59" t="s">
        <v>104</v>
      </c>
      <c r="G25" s="99">
        <f>30563</f>
        <v>30563</v>
      </c>
      <c r="H25" s="99"/>
    </row>
    <row r="26" spans="1:9" ht="12.75" customHeight="1" x14ac:dyDescent="0.2">
      <c r="A26" s="205" t="s">
        <v>8</v>
      </c>
      <c r="B26" s="221"/>
      <c r="C26" s="221"/>
      <c r="D26" s="221"/>
      <c r="E26" s="221"/>
      <c r="F26" s="59" t="s">
        <v>105</v>
      </c>
      <c r="G26" s="99">
        <v>3667603</v>
      </c>
      <c r="H26" s="99">
        <v>1967322</v>
      </c>
    </row>
    <row r="27" spans="1:9" ht="16.5" customHeight="1" x14ac:dyDescent="0.2">
      <c r="A27" s="205" t="s">
        <v>12</v>
      </c>
      <c r="B27" s="221"/>
      <c r="C27" s="221"/>
      <c r="D27" s="221"/>
      <c r="E27" s="221"/>
      <c r="F27" s="59" t="s">
        <v>106</v>
      </c>
      <c r="G27" s="99">
        <v>5940492</v>
      </c>
      <c r="H27" s="99">
        <v>4861284</v>
      </c>
    </row>
    <row r="28" spans="1:9" ht="18.75" customHeight="1" x14ac:dyDescent="0.2">
      <c r="A28" s="224" t="s">
        <v>107</v>
      </c>
      <c r="B28" s="225"/>
      <c r="C28" s="225"/>
      <c r="D28" s="225"/>
      <c r="E28" s="225"/>
      <c r="F28" s="25" t="s">
        <v>14</v>
      </c>
      <c r="G28" s="100">
        <f>SUM(G18:G27)</f>
        <v>50020025</v>
      </c>
      <c r="H28" s="100">
        <f>SUM(H18:H27)</f>
        <v>50343391</v>
      </c>
      <c r="I28" s="139"/>
    </row>
    <row r="29" spans="1:9" ht="12.75" customHeight="1" x14ac:dyDescent="0.2">
      <c r="A29" s="203" t="s">
        <v>108</v>
      </c>
      <c r="B29" s="204"/>
      <c r="C29" s="204"/>
      <c r="D29" s="204"/>
      <c r="E29" s="204"/>
      <c r="F29" s="25">
        <v>101</v>
      </c>
      <c r="G29" s="100"/>
      <c r="H29" s="100"/>
    </row>
    <row r="30" spans="1:9" ht="12.75" customHeight="1" x14ac:dyDescent="0.2">
      <c r="A30" s="203" t="s">
        <v>15</v>
      </c>
      <c r="B30" s="229"/>
      <c r="C30" s="229"/>
      <c r="D30" s="229"/>
      <c r="E30" s="229"/>
      <c r="F30" s="140"/>
      <c r="G30" s="101"/>
      <c r="H30" s="101"/>
    </row>
    <row r="31" spans="1:9" ht="12.75" customHeight="1" x14ac:dyDescent="0.2">
      <c r="A31" s="187" t="s">
        <v>97</v>
      </c>
      <c r="B31" s="188"/>
      <c r="C31" s="188"/>
      <c r="D31" s="188"/>
      <c r="E31" s="188"/>
      <c r="F31" s="23">
        <v>110</v>
      </c>
      <c r="G31" s="99">
        <v>0</v>
      </c>
      <c r="H31" s="99"/>
    </row>
    <row r="32" spans="1:9" ht="12.75" customHeight="1" x14ac:dyDescent="0.2">
      <c r="A32" s="187" t="s">
        <v>98</v>
      </c>
      <c r="B32" s="188"/>
      <c r="C32" s="188"/>
      <c r="D32" s="188"/>
      <c r="E32" s="188"/>
      <c r="F32" s="23">
        <v>111</v>
      </c>
      <c r="G32" s="99">
        <v>0</v>
      </c>
      <c r="H32" s="99"/>
    </row>
    <row r="33" spans="1:8" ht="24.75" customHeight="1" x14ac:dyDescent="0.2">
      <c r="A33" s="226" t="s">
        <v>99</v>
      </c>
      <c r="B33" s="227"/>
      <c r="C33" s="227"/>
      <c r="D33" s="227"/>
      <c r="E33" s="227"/>
      <c r="F33" s="23">
        <v>112</v>
      </c>
      <c r="G33" s="99">
        <v>0</v>
      </c>
      <c r="H33" s="99"/>
    </row>
    <row r="34" spans="1:8" ht="12.75" customHeight="1" x14ac:dyDescent="0.2">
      <c r="A34" s="187" t="s">
        <v>100</v>
      </c>
      <c r="B34" s="188"/>
      <c r="C34" s="188"/>
      <c r="D34" s="188"/>
      <c r="E34" s="188"/>
      <c r="F34" s="23">
        <v>113</v>
      </c>
      <c r="G34" s="99">
        <v>0</v>
      </c>
      <c r="H34" s="99"/>
    </row>
    <row r="35" spans="1:8" ht="12.75" customHeight="1" x14ac:dyDescent="0.2">
      <c r="A35" s="187" t="s">
        <v>109</v>
      </c>
      <c r="B35" s="188"/>
      <c r="C35" s="188"/>
      <c r="D35" s="188"/>
      <c r="E35" s="188"/>
      <c r="F35" s="23">
        <v>114</v>
      </c>
      <c r="G35" s="99"/>
      <c r="H35" s="99"/>
    </row>
    <row r="36" spans="1:8" ht="12.75" customHeight="1" x14ac:dyDescent="0.2">
      <c r="A36" s="187" t="s">
        <v>110</v>
      </c>
      <c r="B36" s="188"/>
      <c r="C36" s="188"/>
      <c r="D36" s="188"/>
      <c r="E36" s="188"/>
      <c r="F36" s="23">
        <v>115</v>
      </c>
      <c r="G36" s="99">
        <v>15602</v>
      </c>
      <c r="H36" s="99"/>
    </row>
    <row r="37" spans="1:8" ht="12.75" customHeight="1" x14ac:dyDescent="0.2">
      <c r="A37" s="187" t="s">
        <v>18</v>
      </c>
      <c r="B37" s="188"/>
      <c r="C37" s="188"/>
      <c r="D37" s="188"/>
      <c r="E37" s="188"/>
      <c r="F37" s="23">
        <v>116</v>
      </c>
      <c r="G37" s="110">
        <v>108871</v>
      </c>
      <c r="H37" s="110">
        <v>1</v>
      </c>
    </row>
    <row r="38" spans="1:8" x14ac:dyDescent="0.2">
      <c r="A38" s="187" t="s">
        <v>111</v>
      </c>
      <c r="B38" s="188"/>
      <c r="C38" s="188"/>
      <c r="D38" s="188"/>
      <c r="E38" s="188"/>
      <c r="F38" s="23">
        <v>117</v>
      </c>
      <c r="G38" s="110">
        <v>1281940</v>
      </c>
      <c r="H38" s="110">
        <v>1281940</v>
      </c>
    </row>
    <row r="39" spans="1:8" ht="12.75" customHeight="1" x14ac:dyDescent="0.2">
      <c r="A39" s="187" t="s">
        <v>21</v>
      </c>
      <c r="B39" s="188"/>
      <c r="C39" s="188"/>
      <c r="D39" s="188"/>
      <c r="E39" s="188"/>
      <c r="F39" s="23">
        <v>118</v>
      </c>
      <c r="G39" s="110">
        <v>10374514</v>
      </c>
      <c r="H39" s="110">
        <v>10450958</v>
      </c>
    </row>
    <row r="40" spans="1:8" s="1" customFormat="1" ht="12.75" customHeight="1" x14ac:dyDescent="0.2">
      <c r="A40" s="187" t="s">
        <v>23</v>
      </c>
      <c r="B40" s="188"/>
      <c r="C40" s="188"/>
      <c r="D40" s="188"/>
      <c r="E40" s="188"/>
      <c r="F40" s="23">
        <v>119</v>
      </c>
      <c r="G40" s="99"/>
      <c r="H40" s="99"/>
    </row>
    <row r="41" spans="1:8" s="1" customFormat="1" ht="12.75" customHeight="1" x14ac:dyDescent="0.2">
      <c r="A41" s="187" t="s">
        <v>25</v>
      </c>
      <c r="B41" s="188"/>
      <c r="C41" s="188"/>
      <c r="D41" s="188"/>
      <c r="E41" s="188"/>
      <c r="F41" s="23">
        <v>120</v>
      </c>
      <c r="G41" s="99"/>
      <c r="H41" s="99"/>
    </row>
    <row r="42" spans="1:8" s="1" customFormat="1" ht="12.75" customHeight="1" x14ac:dyDescent="0.2">
      <c r="A42" s="187" t="s">
        <v>27</v>
      </c>
      <c r="B42" s="188"/>
      <c r="C42" s="188"/>
      <c r="D42" s="188"/>
      <c r="E42" s="188"/>
      <c r="F42" s="23">
        <v>121</v>
      </c>
      <c r="G42" s="110">
        <v>1502641</v>
      </c>
      <c r="H42" s="110">
        <v>1327352</v>
      </c>
    </row>
    <row r="43" spans="1:8" s="1" customFormat="1" ht="12.75" customHeight="1" x14ac:dyDescent="0.2">
      <c r="A43" s="187" t="s">
        <v>29</v>
      </c>
      <c r="B43" s="188"/>
      <c r="C43" s="188"/>
      <c r="D43" s="188"/>
      <c r="E43" s="188"/>
      <c r="F43" s="23">
        <v>122</v>
      </c>
      <c r="G43" s="110">
        <v>1353954</v>
      </c>
      <c r="H43" s="110">
        <v>1353954</v>
      </c>
    </row>
    <row r="44" spans="1:8" s="1" customFormat="1" ht="12.75" customHeight="1" x14ac:dyDescent="0.2">
      <c r="A44" s="187" t="s">
        <v>30</v>
      </c>
      <c r="B44" s="188"/>
      <c r="C44" s="188"/>
      <c r="D44" s="188"/>
      <c r="E44" s="188"/>
      <c r="F44" s="23">
        <v>123</v>
      </c>
      <c r="G44" s="99">
        <v>1539981</v>
      </c>
      <c r="H44" s="99">
        <v>840133</v>
      </c>
    </row>
    <row r="45" spans="1:8" s="1" customFormat="1" ht="12.75" customHeight="1" thickBot="1" x14ac:dyDescent="0.25">
      <c r="A45" s="224" t="s">
        <v>112</v>
      </c>
      <c r="B45" s="225"/>
      <c r="C45" s="225"/>
      <c r="D45" s="225"/>
      <c r="E45" s="225"/>
      <c r="F45" s="144" t="s">
        <v>31</v>
      </c>
      <c r="G45" s="145">
        <f>SUM(G31:G44)</f>
        <v>16177503</v>
      </c>
      <c r="H45" s="145">
        <f>SUM(H31:H44)</f>
        <v>15254338</v>
      </c>
    </row>
    <row r="46" spans="1:8" s="1" customFormat="1" ht="24.75" customHeight="1" thickBot="1" x14ac:dyDescent="0.25">
      <c r="A46" s="207" t="s">
        <v>32</v>
      </c>
      <c r="B46" s="208"/>
      <c r="C46" s="208"/>
      <c r="D46" s="208"/>
      <c r="E46" s="208"/>
      <c r="F46" s="161"/>
      <c r="G46" s="162">
        <f>G28+G29+G45</f>
        <v>66197528</v>
      </c>
      <c r="H46" s="162">
        <f>H28+H29+H45</f>
        <v>65597729</v>
      </c>
    </row>
    <row r="47" spans="1:8" s="1" customFormat="1" ht="27" customHeight="1" thickBot="1" x14ac:dyDescent="0.25">
      <c r="A47" s="209" t="s">
        <v>92</v>
      </c>
      <c r="B47" s="210"/>
      <c r="C47" s="210"/>
      <c r="D47" s="210"/>
      <c r="E47" s="210"/>
      <c r="F47" s="163" t="s">
        <v>93</v>
      </c>
      <c r="G47" s="164" t="s">
        <v>271</v>
      </c>
      <c r="H47" s="164" t="s">
        <v>270</v>
      </c>
    </row>
    <row r="48" spans="1:8" s="1" customFormat="1" ht="12.75" customHeight="1" x14ac:dyDescent="0.2">
      <c r="A48" s="211" t="s">
        <v>33</v>
      </c>
      <c r="B48" s="212"/>
      <c r="C48" s="212"/>
      <c r="D48" s="212"/>
      <c r="E48" s="212"/>
      <c r="G48" s="99"/>
      <c r="H48" s="99"/>
    </row>
    <row r="49" spans="1:8" s="1" customFormat="1" ht="12.75" customHeight="1" x14ac:dyDescent="0.2">
      <c r="A49" s="187" t="s">
        <v>113</v>
      </c>
      <c r="B49" s="188"/>
      <c r="C49" s="188"/>
      <c r="D49" s="188"/>
      <c r="E49" s="188"/>
      <c r="F49" s="23">
        <v>210</v>
      </c>
      <c r="G49" s="99">
        <v>8455689</v>
      </c>
      <c r="H49" s="99">
        <v>9197042</v>
      </c>
    </row>
    <row r="50" spans="1:8" s="1" customFormat="1" ht="12.75" customHeight="1" x14ac:dyDescent="0.2">
      <c r="A50" s="187" t="s">
        <v>98</v>
      </c>
      <c r="B50" s="188"/>
      <c r="C50" s="188"/>
      <c r="D50" s="188"/>
      <c r="E50" s="188"/>
      <c r="F50" s="23">
        <v>211</v>
      </c>
      <c r="G50" s="99"/>
      <c r="H50" s="99"/>
    </row>
    <row r="51" spans="1:8" s="1" customFormat="1" ht="12.75" customHeight="1" x14ac:dyDescent="0.2">
      <c r="A51" s="205" t="s">
        <v>114</v>
      </c>
      <c r="B51" s="206"/>
      <c r="C51" s="206"/>
      <c r="D51" s="206"/>
      <c r="E51" s="206"/>
      <c r="F51" s="23">
        <v>212</v>
      </c>
      <c r="G51" s="99">
        <v>3929425</v>
      </c>
      <c r="H51" s="99">
        <f>1809289+936035</f>
        <v>2745324</v>
      </c>
    </row>
    <row r="52" spans="1:8" s="1" customFormat="1" ht="12.75" customHeight="1" x14ac:dyDescent="0.2">
      <c r="A52" s="187" t="s">
        <v>115</v>
      </c>
      <c r="B52" s="188"/>
      <c r="C52" s="188"/>
      <c r="D52" s="188"/>
      <c r="E52" s="188"/>
      <c r="F52" s="23">
        <v>213</v>
      </c>
      <c r="G52" s="110">
        <v>4828888</v>
      </c>
      <c r="H52" s="110">
        <v>4915947</v>
      </c>
    </row>
    <row r="53" spans="1:8" s="1" customFormat="1" x14ac:dyDescent="0.2">
      <c r="A53" s="187" t="s">
        <v>116</v>
      </c>
      <c r="B53" s="188"/>
      <c r="C53" s="188"/>
      <c r="D53" s="188"/>
      <c r="E53" s="188"/>
      <c r="F53" s="23">
        <v>214</v>
      </c>
      <c r="G53" s="99">
        <v>518110</v>
      </c>
      <c r="H53" s="99">
        <f>518110-303474</f>
        <v>214636</v>
      </c>
    </row>
    <row r="54" spans="1:8" s="1" customFormat="1" x14ac:dyDescent="0.2">
      <c r="A54" s="187" t="s">
        <v>117</v>
      </c>
      <c r="B54" s="188"/>
      <c r="C54" s="188"/>
      <c r="D54" s="188"/>
      <c r="E54" s="188"/>
      <c r="F54" s="23">
        <v>215</v>
      </c>
      <c r="G54" s="99"/>
      <c r="H54" s="99">
        <v>303474</v>
      </c>
    </row>
    <row r="55" spans="1:8" s="1" customFormat="1" x14ac:dyDescent="0.2">
      <c r="A55" s="187" t="s">
        <v>118</v>
      </c>
      <c r="B55" s="188"/>
      <c r="C55" s="188"/>
      <c r="D55" s="188"/>
      <c r="E55" s="188"/>
      <c r="F55" s="23">
        <v>216</v>
      </c>
      <c r="G55" s="99">
        <f>217225-1700</f>
        <v>215525</v>
      </c>
      <c r="H55" s="99">
        <v>172169</v>
      </c>
    </row>
    <row r="56" spans="1:8" s="1" customFormat="1" x14ac:dyDescent="0.2">
      <c r="A56" s="187" t="s">
        <v>35</v>
      </c>
      <c r="B56" s="188"/>
      <c r="C56" s="188"/>
      <c r="D56" s="188"/>
      <c r="E56" s="188"/>
      <c r="F56" s="23">
        <v>217</v>
      </c>
      <c r="G56" s="99">
        <v>1729493</v>
      </c>
      <c r="H56" s="99">
        <v>679517</v>
      </c>
    </row>
    <row r="57" spans="1:8" s="1" customFormat="1" ht="12.75" customHeight="1" x14ac:dyDescent="0.2">
      <c r="A57" s="201" t="s">
        <v>119</v>
      </c>
      <c r="B57" s="202"/>
      <c r="C57" s="202"/>
      <c r="D57" s="202"/>
      <c r="E57" s="202"/>
      <c r="F57" s="25" t="s">
        <v>36</v>
      </c>
      <c r="G57" s="100">
        <f>SUM(G49:G56)</f>
        <v>19677130</v>
      </c>
      <c r="H57" s="100">
        <f>SUM(H49:H56)</f>
        <v>18228109</v>
      </c>
    </row>
    <row r="58" spans="1:8" s="1" customFormat="1" ht="12.75" customHeight="1" x14ac:dyDescent="0.2">
      <c r="A58" s="197" t="s">
        <v>120</v>
      </c>
      <c r="B58" s="198"/>
      <c r="C58" s="198"/>
      <c r="D58" s="198"/>
      <c r="E58" s="198"/>
      <c r="F58" s="67">
        <v>301</v>
      </c>
      <c r="G58" s="100">
        <v>0</v>
      </c>
      <c r="H58" s="100"/>
    </row>
    <row r="59" spans="1:8" ht="12.75" customHeight="1" x14ac:dyDescent="0.2">
      <c r="A59" s="203" t="s">
        <v>37</v>
      </c>
      <c r="B59" s="204"/>
      <c r="C59" s="204"/>
      <c r="D59" s="204"/>
      <c r="E59" s="204"/>
      <c r="F59" s="24"/>
      <c r="G59" s="99"/>
      <c r="H59" s="99"/>
    </row>
    <row r="60" spans="1:8" ht="12.75" customHeight="1" x14ac:dyDescent="0.2">
      <c r="A60" s="187" t="s">
        <v>113</v>
      </c>
      <c r="B60" s="188"/>
      <c r="C60" s="188"/>
      <c r="D60" s="188"/>
      <c r="E60" s="188"/>
      <c r="F60" s="23">
        <v>310</v>
      </c>
      <c r="G60" s="110">
        <v>20534151</v>
      </c>
      <c r="H60" s="110">
        <v>22219175</v>
      </c>
    </row>
    <row r="61" spans="1:8" ht="12.75" customHeight="1" x14ac:dyDescent="0.2">
      <c r="A61" s="187" t="s">
        <v>98</v>
      </c>
      <c r="B61" s="188"/>
      <c r="C61" s="188"/>
      <c r="D61" s="188"/>
      <c r="E61" s="188"/>
      <c r="F61" s="23">
        <v>311</v>
      </c>
      <c r="G61" s="99"/>
      <c r="H61" s="99"/>
    </row>
    <row r="62" spans="1:8" ht="12.75" customHeight="1" x14ac:dyDescent="0.2">
      <c r="A62" s="187" t="s">
        <v>121</v>
      </c>
      <c r="B62" s="188"/>
      <c r="C62" s="188"/>
      <c r="D62" s="188"/>
      <c r="E62" s="188"/>
      <c r="F62" s="23">
        <v>312</v>
      </c>
      <c r="G62" s="99">
        <v>12938681</v>
      </c>
      <c r="H62" s="99">
        <v>12938681</v>
      </c>
    </row>
    <row r="63" spans="1:8" ht="12.75" customHeight="1" x14ac:dyDescent="0.2">
      <c r="A63" s="187" t="s">
        <v>122</v>
      </c>
      <c r="B63" s="188"/>
      <c r="C63" s="188"/>
      <c r="D63" s="188"/>
      <c r="E63" s="188"/>
      <c r="F63" s="23">
        <v>313</v>
      </c>
      <c r="G63" s="99"/>
      <c r="H63" s="99"/>
    </row>
    <row r="64" spans="1:8" ht="12.75" customHeight="1" x14ac:dyDescent="0.2">
      <c r="A64" s="187" t="s">
        <v>123</v>
      </c>
      <c r="B64" s="188"/>
      <c r="C64" s="188"/>
      <c r="D64" s="188"/>
      <c r="E64" s="188"/>
      <c r="F64" s="23">
        <v>314</v>
      </c>
      <c r="G64" s="99">
        <v>1974065</v>
      </c>
      <c r="H64" s="99">
        <v>1974066</v>
      </c>
    </row>
    <row r="65" spans="1:244" ht="12.75" customHeight="1" x14ac:dyDescent="0.2">
      <c r="A65" s="187" t="s">
        <v>41</v>
      </c>
      <c r="B65" s="188"/>
      <c r="C65" s="188"/>
      <c r="D65" s="188"/>
      <c r="E65" s="188"/>
      <c r="F65" s="23">
        <v>315</v>
      </c>
      <c r="G65" s="99">
        <v>139076</v>
      </c>
      <c r="H65" s="99">
        <v>139076</v>
      </c>
    </row>
    <row r="66" spans="1:244" ht="12.75" customHeight="1" x14ac:dyDescent="0.2">
      <c r="A66" s="187" t="s">
        <v>43</v>
      </c>
      <c r="B66" s="188"/>
      <c r="C66" s="188"/>
      <c r="D66" s="188"/>
      <c r="E66" s="188"/>
      <c r="F66" s="23">
        <v>316</v>
      </c>
      <c r="G66" s="99">
        <v>5612830</v>
      </c>
      <c r="H66" s="99">
        <v>5692322</v>
      </c>
    </row>
    <row r="67" spans="1:244" ht="12.75" customHeight="1" x14ac:dyDescent="0.2">
      <c r="A67" s="201" t="s">
        <v>124</v>
      </c>
      <c r="B67" s="202"/>
      <c r="C67" s="202"/>
      <c r="D67" s="202"/>
      <c r="E67" s="202"/>
      <c r="F67" s="25" t="s">
        <v>45</v>
      </c>
      <c r="G67" s="100">
        <f>SUM(G60:G66)</f>
        <v>41198803</v>
      </c>
      <c r="H67" s="100">
        <f>SUM(H60:H66)</f>
        <v>42963320</v>
      </c>
    </row>
    <row r="68" spans="1:244" ht="12.75" customHeight="1" x14ac:dyDescent="0.2">
      <c r="A68" s="197" t="s">
        <v>46</v>
      </c>
      <c r="B68" s="198"/>
      <c r="C68" s="198"/>
      <c r="D68" s="198"/>
      <c r="E68" s="198"/>
      <c r="F68" s="22"/>
      <c r="G68" s="99"/>
      <c r="H68" s="99"/>
      <c r="L68" s="116"/>
    </row>
    <row r="69" spans="1:244" x14ac:dyDescent="0.2">
      <c r="A69" s="187" t="s">
        <v>127</v>
      </c>
      <c r="B69" s="188"/>
      <c r="C69" s="188"/>
      <c r="D69" s="188"/>
      <c r="E69" s="188"/>
      <c r="F69" s="23">
        <v>410</v>
      </c>
      <c r="G69" s="110">
        <v>31585624</v>
      </c>
      <c r="H69" s="146">
        <v>31585624</v>
      </c>
      <c r="L69" s="116"/>
    </row>
    <row r="70" spans="1:244" x14ac:dyDescent="0.2">
      <c r="A70" s="187" t="s">
        <v>249</v>
      </c>
      <c r="B70" s="188"/>
      <c r="C70" s="188"/>
      <c r="D70" s="188"/>
      <c r="E70" s="188"/>
      <c r="F70" s="59" t="s">
        <v>125</v>
      </c>
      <c r="G70" s="110">
        <v>-3718096</v>
      </c>
      <c r="H70" s="146">
        <v>-3718096</v>
      </c>
    </row>
    <row r="71" spans="1:244" x14ac:dyDescent="0.2">
      <c r="A71" s="187" t="s">
        <v>49</v>
      </c>
      <c r="B71" s="188"/>
      <c r="C71" s="188"/>
      <c r="D71" s="188"/>
      <c r="E71" s="188"/>
      <c r="F71" s="23">
        <v>412</v>
      </c>
      <c r="G71" s="110">
        <v>-618111</v>
      </c>
      <c r="H71" s="146">
        <v>-618111</v>
      </c>
    </row>
    <row r="72" spans="1:244" x14ac:dyDescent="0.2">
      <c r="A72" s="187" t="s">
        <v>50</v>
      </c>
      <c r="B72" s="188"/>
      <c r="C72" s="188"/>
      <c r="D72" s="188"/>
      <c r="E72" s="188"/>
      <c r="F72" s="59" t="s">
        <v>126</v>
      </c>
      <c r="G72" s="110">
        <f>-1364900-2360</f>
        <v>-1367260</v>
      </c>
      <c r="H72" s="146">
        <v>-1364900</v>
      </c>
    </row>
    <row r="73" spans="1:244" x14ac:dyDescent="0.2">
      <c r="A73" s="187" t="s">
        <v>128</v>
      </c>
      <c r="B73" s="188"/>
      <c r="C73" s="188"/>
      <c r="D73" s="188"/>
      <c r="E73" s="188"/>
      <c r="F73" s="23">
        <v>414</v>
      </c>
      <c r="G73" s="110">
        <v>-18881146</v>
      </c>
      <c r="H73" s="146">
        <v>-19801161</v>
      </c>
    </row>
    <row r="74" spans="1:244" ht="27.75" customHeight="1" x14ac:dyDescent="0.2">
      <c r="A74" s="192" t="s">
        <v>129</v>
      </c>
      <c r="B74" s="193"/>
      <c r="C74" s="193"/>
      <c r="D74" s="193"/>
      <c r="E74" s="193"/>
      <c r="F74" s="25">
        <v>420</v>
      </c>
      <c r="G74" s="147">
        <f>SUM(G69:G73)</f>
        <v>7001011</v>
      </c>
      <c r="H74" s="147">
        <f>SUM(H69:H73)</f>
        <v>6083356</v>
      </c>
    </row>
    <row r="75" spans="1:244" x14ac:dyDescent="0.2">
      <c r="A75" s="197" t="s">
        <v>130</v>
      </c>
      <c r="B75" s="198"/>
      <c r="C75" s="198"/>
      <c r="D75" s="198"/>
      <c r="E75" s="198"/>
      <c r="F75" s="25">
        <v>421</v>
      </c>
      <c r="G75" s="110">
        <v>-1679416</v>
      </c>
      <c r="H75" s="146">
        <v>-1677056</v>
      </c>
      <c r="I75" s="142"/>
    </row>
    <row r="76" spans="1:244" x14ac:dyDescent="0.2">
      <c r="A76" s="197" t="s">
        <v>131</v>
      </c>
      <c r="B76" s="198"/>
      <c r="C76" s="198"/>
      <c r="D76" s="198"/>
      <c r="E76" s="198"/>
      <c r="F76" s="25">
        <v>500</v>
      </c>
      <c r="G76" s="147">
        <f>SUM(G74:G75)</f>
        <v>5321595</v>
      </c>
      <c r="H76" s="147">
        <f>SUM(H74:H75)</f>
        <v>4406300</v>
      </c>
    </row>
    <row r="77" spans="1:244" x14ac:dyDescent="0.2">
      <c r="A77" s="199" t="s">
        <v>239</v>
      </c>
      <c r="B77" s="200"/>
      <c r="C77" s="200"/>
      <c r="D77" s="200"/>
      <c r="E77" s="200"/>
      <c r="F77" s="25" t="s">
        <v>52</v>
      </c>
      <c r="G77" s="148">
        <v>-3.76</v>
      </c>
      <c r="H77" s="149">
        <v>-4.26</v>
      </c>
      <c r="I77" s="142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</row>
    <row r="78" spans="1:244" x14ac:dyDescent="0.2">
      <c r="A78" s="199" t="s">
        <v>240</v>
      </c>
      <c r="B78" s="200"/>
      <c r="C78" s="200"/>
      <c r="D78" s="200"/>
      <c r="E78" s="200"/>
      <c r="F78" s="25"/>
      <c r="G78" s="148">
        <v>31.78</v>
      </c>
      <c r="H78" s="149">
        <v>31.53</v>
      </c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</row>
    <row r="79" spans="1:244" ht="15.75" customHeight="1" thickBot="1" x14ac:dyDescent="0.25">
      <c r="A79" s="194" t="s">
        <v>132</v>
      </c>
      <c r="B79" s="195"/>
      <c r="C79" s="195"/>
      <c r="D79" s="195"/>
      <c r="E79" s="195"/>
      <c r="F79" s="165"/>
      <c r="G79" s="166">
        <f>G57+G67+G76</f>
        <v>66197528</v>
      </c>
      <c r="H79" s="166">
        <f>H57+H67+H76</f>
        <v>65597729</v>
      </c>
      <c r="I79" s="142"/>
    </row>
    <row r="80" spans="1:244" s="96" customFormat="1" ht="15.75" customHeight="1" x14ac:dyDescent="0.2">
      <c r="A80" s="94"/>
      <c r="B80" s="94"/>
      <c r="C80" s="94"/>
      <c r="D80" s="94"/>
      <c r="E80" s="94"/>
      <c r="F80" s="44"/>
      <c r="G80" s="95"/>
      <c r="H80" s="95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  <c r="IC80" s="43"/>
      <c r="ID80" s="43"/>
      <c r="IE80" s="43"/>
      <c r="IF80" s="43"/>
      <c r="IG80" s="43"/>
      <c r="IH80" s="43"/>
      <c r="II80" s="43"/>
      <c r="IJ80" s="43"/>
    </row>
    <row r="81" spans="1:244" s="96" customFormat="1" ht="15.75" customHeight="1" x14ac:dyDescent="0.2">
      <c r="A81" s="94"/>
      <c r="B81" s="94"/>
      <c r="C81" s="94"/>
      <c r="D81" s="94"/>
      <c r="E81" s="94"/>
      <c r="F81" s="44"/>
      <c r="G81" s="95"/>
      <c r="H81" s="95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  <c r="GS81" s="43"/>
      <c r="GT81" s="43"/>
      <c r="GU81" s="43"/>
      <c r="GV81" s="43"/>
      <c r="GW81" s="43"/>
      <c r="GX81" s="43"/>
      <c r="GY81" s="43"/>
      <c r="GZ81" s="43"/>
      <c r="HA81" s="43"/>
      <c r="HB81" s="43"/>
      <c r="HC81" s="43"/>
      <c r="HD81" s="43"/>
      <c r="HE81" s="43"/>
      <c r="HF81" s="43"/>
      <c r="HG81" s="43"/>
      <c r="HH81" s="43"/>
      <c r="HI81" s="43"/>
      <c r="HJ81" s="43"/>
      <c r="HK81" s="43"/>
      <c r="HL81" s="43"/>
      <c r="HM81" s="43"/>
      <c r="HN81" s="43"/>
      <c r="HO81" s="43"/>
      <c r="HP81" s="43"/>
      <c r="HQ81" s="43"/>
      <c r="HR81" s="43"/>
      <c r="HS81" s="43"/>
      <c r="HT81" s="43"/>
      <c r="HU81" s="43"/>
      <c r="HV81" s="43"/>
      <c r="HW81" s="43"/>
      <c r="HX81" s="43"/>
      <c r="HY81" s="43"/>
      <c r="HZ81" s="43"/>
      <c r="IA81" s="43"/>
      <c r="IB81" s="43"/>
      <c r="IC81" s="43"/>
      <c r="ID81" s="43"/>
      <c r="IE81" s="43"/>
      <c r="IF81" s="43"/>
      <c r="IG81" s="43"/>
      <c r="IH81" s="43"/>
      <c r="II81" s="43"/>
      <c r="IJ81" s="43"/>
    </row>
    <row r="82" spans="1:244" s="96" customFormat="1" ht="15.75" customHeight="1" x14ac:dyDescent="0.2">
      <c r="A82" s="94"/>
      <c r="B82" s="94"/>
      <c r="C82" s="94"/>
      <c r="D82" s="94"/>
      <c r="E82" s="94"/>
      <c r="F82" s="44"/>
      <c r="G82" s="155"/>
      <c r="H82" s="155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43"/>
    </row>
    <row r="83" spans="1:244" ht="12.75" customHeight="1" x14ac:dyDescent="0.2">
      <c r="A83" s="1" t="s">
        <v>52</v>
      </c>
      <c r="G83" s="11"/>
      <c r="H83" s="153"/>
    </row>
    <row r="84" spans="1:244" ht="12.75" customHeight="1" x14ac:dyDescent="0.2">
      <c r="B84" s="196" t="s">
        <v>53</v>
      </c>
      <c r="C84" s="196"/>
      <c r="D84" s="191"/>
      <c r="E84" s="191"/>
      <c r="F84" s="191"/>
      <c r="G84" s="13"/>
    </row>
    <row r="85" spans="1:244" ht="12.75" customHeight="1" x14ac:dyDescent="0.2">
      <c r="C85" s="189"/>
      <c r="D85" s="189"/>
      <c r="E85" s="189"/>
      <c r="G85" s="26"/>
    </row>
    <row r="86" spans="1:244" ht="12.75" customHeight="1" x14ac:dyDescent="0.2">
      <c r="A86" s="134"/>
      <c r="B86" s="134"/>
      <c r="C86" s="135"/>
      <c r="D86" s="135"/>
      <c r="E86" s="135"/>
      <c r="F86" s="134"/>
      <c r="G86" s="26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4"/>
      <c r="DT86" s="134"/>
      <c r="DU86" s="134"/>
      <c r="DV86" s="134"/>
      <c r="DW86" s="134"/>
      <c r="DX86" s="134"/>
      <c r="DY86" s="134"/>
      <c r="DZ86" s="134"/>
      <c r="EA86" s="134"/>
      <c r="EB86" s="134"/>
      <c r="EC86" s="134"/>
      <c r="ED86" s="134"/>
      <c r="EE86" s="134"/>
      <c r="EF86" s="134"/>
      <c r="EG86" s="134"/>
      <c r="EH86" s="134"/>
      <c r="EI86" s="134"/>
      <c r="EJ86" s="134"/>
      <c r="EK86" s="134"/>
      <c r="EL86" s="134"/>
      <c r="EM86" s="134"/>
      <c r="EN86" s="134"/>
      <c r="EO86" s="134"/>
      <c r="EP86" s="134"/>
      <c r="EQ86" s="134"/>
      <c r="ER86" s="134"/>
      <c r="ES86" s="134"/>
      <c r="ET86" s="134"/>
      <c r="EU86" s="134"/>
      <c r="EV86" s="134"/>
      <c r="EW86" s="134"/>
      <c r="EX86" s="134"/>
      <c r="EY86" s="134"/>
      <c r="EZ86" s="134"/>
      <c r="FA86" s="134"/>
      <c r="FB86" s="134"/>
      <c r="FC86" s="134"/>
      <c r="FD86" s="134"/>
      <c r="FE86" s="134"/>
      <c r="FF86" s="134"/>
      <c r="FG86" s="134"/>
      <c r="FH86" s="134"/>
      <c r="FI86" s="134"/>
      <c r="FJ86" s="134"/>
      <c r="FK86" s="134"/>
      <c r="FL86" s="134"/>
      <c r="FM86" s="134"/>
      <c r="FN86" s="134"/>
      <c r="FO86" s="134"/>
      <c r="FP86" s="134"/>
      <c r="FQ86" s="134"/>
      <c r="FR86" s="134"/>
      <c r="FS86" s="134"/>
      <c r="FT86" s="134"/>
      <c r="FU86" s="134"/>
      <c r="FV86" s="134"/>
      <c r="FW86" s="134"/>
      <c r="FX86" s="134"/>
      <c r="FY86" s="134"/>
      <c r="FZ86" s="134"/>
      <c r="GA86" s="134"/>
      <c r="GB86" s="134"/>
      <c r="GC86" s="134"/>
      <c r="GD86" s="134"/>
      <c r="GE86" s="134"/>
      <c r="GF86" s="134"/>
      <c r="GG86" s="134"/>
      <c r="GH86" s="134"/>
      <c r="GI86" s="134"/>
      <c r="GJ86" s="134"/>
      <c r="GK86" s="134"/>
      <c r="GL86" s="134"/>
      <c r="GM86" s="134"/>
      <c r="GN86" s="134"/>
      <c r="GO86" s="134"/>
      <c r="GP86" s="134"/>
      <c r="GQ86" s="134"/>
      <c r="GR86" s="134"/>
      <c r="GS86" s="134"/>
      <c r="GT86" s="134"/>
      <c r="GU86" s="134"/>
      <c r="GV86" s="134"/>
      <c r="GW86" s="134"/>
      <c r="GX86" s="134"/>
      <c r="GY86" s="134"/>
      <c r="GZ86" s="134"/>
      <c r="HA86" s="134"/>
      <c r="HB86" s="134"/>
      <c r="HC86" s="134"/>
      <c r="HD86" s="134"/>
      <c r="HE86" s="134"/>
      <c r="HF86" s="134"/>
      <c r="HG86" s="134"/>
      <c r="HH86" s="134"/>
      <c r="HI86" s="134"/>
      <c r="HJ86" s="134"/>
      <c r="HK86" s="134"/>
      <c r="HL86" s="134"/>
      <c r="HM86" s="134"/>
      <c r="HN86" s="134"/>
      <c r="HO86" s="134"/>
      <c r="HP86" s="134"/>
      <c r="HQ86" s="134"/>
      <c r="HR86" s="134"/>
      <c r="HS86" s="134"/>
      <c r="HT86" s="134"/>
      <c r="HU86" s="134"/>
      <c r="HV86" s="134"/>
      <c r="HW86" s="134"/>
      <c r="HX86" s="134"/>
      <c r="HY86" s="134"/>
      <c r="HZ86" s="134"/>
      <c r="IA86" s="134"/>
      <c r="IB86" s="134"/>
      <c r="IC86" s="134"/>
      <c r="ID86" s="134"/>
      <c r="IE86" s="134"/>
      <c r="IF86" s="134"/>
      <c r="IG86" s="134"/>
      <c r="IH86" s="134"/>
      <c r="II86" s="134"/>
      <c r="IJ86" s="134"/>
    </row>
    <row r="87" spans="1:244" ht="12.75" customHeight="1" x14ac:dyDescent="0.2">
      <c r="A87" s="134"/>
      <c r="B87" s="134"/>
      <c r="C87" s="135"/>
      <c r="D87" s="135"/>
      <c r="E87" s="135"/>
      <c r="F87" s="134"/>
      <c r="G87" s="26"/>
      <c r="H87" s="15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4"/>
      <c r="EA87" s="134"/>
      <c r="EB87" s="134"/>
      <c r="EC87" s="134"/>
      <c r="ED87" s="134"/>
      <c r="EE87" s="134"/>
      <c r="EF87" s="134"/>
      <c r="EG87" s="134"/>
      <c r="EH87" s="134"/>
      <c r="EI87" s="134"/>
      <c r="EJ87" s="134"/>
      <c r="EK87" s="134"/>
      <c r="EL87" s="134"/>
      <c r="EM87" s="134"/>
      <c r="EN87" s="134"/>
      <c r="EO87" s="134"/>
      <c r="EP87" s="134"/>
      <c r="EQ87" s="134"/>
      <c r="ER87" s="134"/>
      <c r="ES87" s="134"/>
      <c r="ET87" s="134"/>
      <c r="EU87" s="134"/>
      <c r="EV87" s="134"/>
      <c r="EW87" s="134"/>
      <c r="EX87" s="134"/>
      <c r="EY87" s="134"/>
      <c r="EZ87" s="134"/>
      <c r="FA87" s="134"/>
      <c r="FB87" s="134"/>
      <c r="FC87" s="134"/>
      <c r="FD87" s="134"/>
      <c r="FE87" s="134"/>
      <c r="FF87" s="134"/>
      <c r="FG87" s="134"/>
      <c r="FH87" s="134"/>
      <c r="FI87" s="134"/>
      <c r="FJ87" s="134"/>
      <c r="FK87" s="134"/>
      <c r="FL87" s="134"/>
      <c r="FM87" s="134"/>
      <c r="FN87" s="134"/>
      <c r="FO87" s="134"/>
      <c r="FP87" s="134"/>
      <c r="FQ87" s="134"/>
      <c r="FR87" s="134"/>
      <c r="FS87" s="134"/>
      <c r="FT87" s="134"/>
      <c r="FU87" s="134"/>
      <c r="FV87" s="134"/>
      <c r="FW87" s="134"/>
      <c r="FX87" s="134"/>
      <c r="FY87" s="134"/>
      <c r="FZ87" s="134"/>
      <c r="GA87" s="134"/>
      <c r="GB87" s="134"/>
      <c r="GC87" s="134"/>
      <c r="GD87" s="134"/>
      <c r="GE87" s="134"/>
      <c r="GF87" s="134"/>
      <c r="GG87" s="134"/>
      <c r="GH87" s="134"/>
      <c r="GI87" s="134"/>
      <c r="GJ87" s="134"/>
      <c r="GK87" s="134"/>
      <c r="GL87" s="134"/>
      <c r="GM87" s="134"/>
      <c r="GN87" s="134"/>
      <c r="GO87" s="134"/>
      <c r="GP87" s="134"/>
      <c r="GQ87" s="134"/>
      <c r="GR87" s="134"/>
      <c r="GS87" s="134"/>
      <c r="GT87" s="134"/>
      <c r="GU87" s="134"/>
      <c r="GV87" s="134"/>
      <c r="GW87" s="134"/>
      <c r="GX87" s="134"/>
      <c r="GY87" s="134"/>
      <c r="GZ87" s="134"/>
      <c r="HA87" s="134"/>
      <c r="HB87" s="134"/>
      <c r="HC87" s="134"/>
      <c r="HD87" s="134"/>
      <c r="HE87" s="134"/>
      <c r="HF87" s="134"/>
      <c r="HG87" s="134"/>
      <c r="HH87" s="134"/>
      <c r="HI87" s="134"/>
      <c r="HJ87" s="134"/>
      <c r="HK87" s="134"/>
      <c r="HL87" s="134"/>
      <c r="HM87" s="134"/>
      <c r="HN87" s="134"/>
      <c r="HO87" s="134"/>
      <c r="HP87" s="134"/>
      <c r="HQ87" s="134"/>
      <c r="HR87" s="134"/>
      <c r="HS87" s="134"/>
      <c r="HT87" s="134"/>
      <c r="HU87" s="134"/>
      <c r="HV87" s="134"/>
      <c r="HW87" s="134"/>
      <c r="HX87" s="134"/>
      <c r="HY87" s="134"/>
      <c r="HZ87" s="134"/>
      <c r="IA87" s="134"/>
      <c r="IB87" s="134"/>
      <c r="IC87" s="134"/>
      <c r="ID87" s="134"/>
      <c r="IE87" s="134"/>
      <c r="IF87" s="134"/>
      <c r="IG87" s="134"/>
      <c r="IH87" s="134"/>
      <c r="II87" s="134"/>
      <c r="IJ87" s="134"/>
    </row>
    <row r="88" spans="1:244" s="1" customFormat="1" ht="12.75" customHeight="1" x14ac:dyDescent="0.2">
      <c r="B88" s="190" t="s">
        <v>55</v>
      </c>
      <c r="C88" s="190"/>
      <c r="D88" s="191"/>
      <c r="E88" s="191"/>
      <c r="F88" s="191"/>
      <c r="G88" s="13"/>
      <c r="H88" s="12"/>
    </row>
    <row r="89" spans="1:244" s="1" customFormat="1" ht="12" customHeight="1" x14ac:dyDescent="0.2">
      <c r="C89" s="189"/>
      <c r="D89" s="189"/>
      <c r="E89" s="189"/>
      <c r="G89" s="26"/>
      <c r="H89" s="12"/>
    </row>
    <row r="90" spans="1:244" x14ac:dyDescent="0.2"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</row>
    <row r="91" spans="1:244" s="1" customFormat="1" x14ac:dyDescent="0.2">
      <c r="B91" s="1" t="s">
        <v>56</v>
      </c>
      <c r="G91" s="12"/>
      <c r="H91" s="12"/>
    </row>
  </sheetData>
  <mergeCells count="90">
    <mergeCell ref="E3:G3"/>
    <mergeCell ref="E4:G4"/>
    <mergeCell ref="E5:G5"/>
    <mergeCell ref="E6:G6"/>
    <mergeCell ref="E8:G8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46:E46"/>
    <mergeCell ref="A47:E47"/>
    <mergeCell ref="A48:E48"/>
    <mergeCell ref="A41:E41"/>
    <mergeCell ref="A42:E42"/>
    <mergeCell ref="A43:E43"/>
    <mergeCell ref="A44:E44"/>
    <mergeCell ref="A49:E49"/>
    <mergeCell ref="A50:E50"/>
    <mergeCell ref="A51:E51"/>
    <mergeCell ref="A52:E52"/>
    <mergeCell ref="A53:E53"/>
    <mergeCell ref="A57:E57"/>
    <mergeCell ref="A59:E59"/>
    <mergeCell ref="A60:E60"/>
    <mergeCell ref="A55:E55"/>
    <mergeCell ref="A56:E56"/>
    <mergeCell ref="A58:E5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73:E73"/>
    <mergeCell ref="C89:E89"/>
    <mergeCell ref="B88:C88"/>
    <mergeCell ref="D88:F88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50"/>
  <sheetViews>
    <sheetView zoomScale="80" zoomScaleNormal="80" workbookViewId="0">
      <selection activeCell="M49" sqref="M49"/>
    </sheetView>
  </sheetViews>
  <sheetFormatPr defaultColWidth="8.85546875" defaultRowHeight="12.75" x14ac:dyDescent="0.2"/>
  <cols>
    <col min="1" max="1" width="3.140625" style="4" customWidth="1"/>
    <col min="2" max="2" width="14.7109375" style="4" customWidth="1"/>
    <col min="3" max="3" width="13.5703125" style="4" customWidth="1"/>
    <col min="4" max="4" width="20" style="4" customWidth="1"/>
    <col min="5" max="5" width="10.7109375" style="4" customWidth="1"/>
    <col min="6" max="6" width="14.5703125" style="31" customWidth="1"/>
    <col min="7" max="7" width="14.140625" style="4" customWidth="1"/>
    <col min="8" max="8" width="8.85546875" style="4"/>
    <col min="9" max="9" width="28" style="4" customWidth="1"/>
    <col min="10" max="16384" width="8.85546875" style="4"/>
  </cols>
  <sheetData>
    <row r="1" spans="1:7" ht="12.75" customHeight="1" x14ac:dyDescent="0.2">
      <c r="E1" s="42"/>
      <c r="F1" s="42"/>
      <c r="G1" s="47"/>
    </row>
    <row r="2" spans="1:7" x14ac:dyDescent="0.2">
      <c r="A2" s="30"/>
      <c r="B2" s="30"/>
      <c r="C2" s="30"/>
      <c r="D2" s="30"/>
      <c r="E2" s="30"/>
      <c r="F2" s="32"/>
    </row>
    <row r="3" spans="1:7" ht="12.75" customHeight="1" x14ac:dyDescent="0.2">
      <c r="A3" s="245" t="s">
        <v>0</v>
      </c>
      <c r="B3" s="245"/>
      <c r="C3" s="245"/>
      <c r="D3" s="246" t="s">
        <v>264</v>
      </c>
      <c r="E3" s="246"/>
      <c r="F3" s="246"/>
    </row>
    <row r="4" spans="1:7" ht="12.75" customHeight="1" x14ac:dyDescent="0.2">
      <c r="A4" s="30"/>
      <c r="B4" s="30"/>
      <c r="C4" s="30"/>
      <c r="D4" s="48"/>
      <c r="E4" s="48"/>
      <c r="F4" s="48"/>
    </row>
    <row r="5" spans="1:7" ht="12.75" customHeight="1" x14ac:dyDescent="0.2">
      <c r="A5" s="30"/>
      <c r="B5" s="30"/>
      <c r="C5" s="30"/>
      <c r="D5" s="48"/>
      <c r="E5" s="48"/>
      <c r="F5" s="48"/>
    </row>
    <row r="6" spans="1:7" ht="12.75" customHeight="1" x14ac:dyDescent="0.2">
      <c r="A6" s="30"/>
      <c r="B6" s="81"/>
      <c r="C6" s="84" t="s">
        <v>255</v>
      </c>
      <c r="D6" s="84"/>
      <c r="E6" s="84"/>
      <c r="F6" s="84"/>
      <c r="G6" s="5"/>
    </row>
    <row r="7" spans="1:7" ht="12.75" customHeight="1" x14ac:dyDescent="0.25">
      <c r="A7" s="30"/>
      <c r="B7" s="30"/>
      <c r="C7" s="216" t="s">
        <v>272</v>
      </c>
      <c r="D7" s="216"/>
      <c r="E7" s="216"/>
      <c r="F7" s="216"/>
      <c r="G7" s="61"/>
    </row>
    <row r="8" spans="1:7" ht="12.75" customHeight="1" thickBot="1" x14ac:dyDescent="0.25">
      <c r="F8" s="33"/>
      <c r="G8" s="49" t="s">
        <v>91</v>
      </c>
    </row>
    <row r="9" spans="1:7" ht="72.75" customHeight="1" thickBot="1" x14ac:dyDescent="0.25">
      <c r="A9" s="171" t="s">
        <v>57</v>
      </c>
      <c r="B9" s="167"/>
      <c r="C9" s="167"/>
      <c r="D9" s="167"/>
      <c r="E9" s="168" t="s">
        <v>4</v>
      </c>
      <c r="F9" s="169" t="s">
        <v>273</v>
      </c>
      <c r="G9" s="170" t="s">
        <v>274</v>
      </c>
    </row>
    <row r="10" spans="1:7" ht="12.75" customHeight="1" x14ac:dyDescent="0.2">
      <c r="A10" s="247" t="s">
        <v>137</v>
      </c>
      <c r="B10" s="248"/>
      <c r="C10" s="248"/>
      <c r="D10" s="248"/>
      <c r="E10" s="123" t="s">
        <v>5</v>
      </c>
      <c r="F10" s="183">
        <v>6793523</v>
      </c>
      <c r="G10" s="183">
        <v>3640233</v>
      </c>
    </row>
    <row r="11" spans="1:7" ht="12.75" customHeight="1" x14ac:dyDescent="0.2">
      <c r="A11" s="237" t="s">
        <v>138</v>
      </c>
      <c r="B11" s="238"/>
      <c r="C11" s="238"/>
      <c r="D11" s="238"/>
      <c r="E11" s="124" t="s">
        <v>6</v>
      </c>
      <c r="F11" s="184">
        <v>5256711</v>
      </c>
      <c r="G11" s="184">
        <v>2742164</v>
      </c>
    </row>
    <row r="12" spans="1:7" ht="12.75" customHeight="1" x14ac:dyDescent="0.2">
      <c r="A12" s="249" t="s">
        <v>139</v>
      </c>
      <c r="B12" s="250"/>
      <c r="C12" s="250"/>
      <c r="D12" s="250"/>
      <c r="E12" s="125" t="s">
        <v>7</v>
      </c>
      <c r="F12" s="185">
        <f>F10-F11</f>
        <v>1536812</v>
      </c>
      <c r="G12" s="185">
        <v>898069</v>
      </c>
    </row>
    <row r="13" spans="1:7" x14ac:dyDescent="0.2">
      <c r="A13" s="237" t="s">
        <v>140</v>
      </c>
      <c r="B13" s="238"/>
      <c r="C13" s="238"/>
      <c r="D13" s="238"/>
      <c r="E13" s="124" t="s">
        <v>9</v>
      </c>
      <c r="F13" s="184">
        <v>223451</v>
      </c>
      <c r="G13" s="184">
        <v>106197</v>
      </c>
    </row>
    <row r="14" spans="1:7" ht="12.75" customHeight="1" x14ac:dyDescent="0.2">
      <c r="A14" s="237" t="s">
        <v>84</v>
      </c>
      <c r="B14" s="238"/>
      <c r="C14" s="238"/>
      <c r="D14" s="238"/>
      <c r="E14" s="124" t="s">
        <v>10</v>
      </c>
      <c r="F14" s="184">
        <v>599460</v>
      </c>
      <c r="G14" s="184">
        <v>592463</v>
      </c>
    </row>
    <row r="15" spans="1:7" ht="12.75" customHeight="1" x14ac:dyDescent="0.2">
      <c r="A15" s="237" t="s">
        <v>85</v>
      </c>
      <c r="B15" s="238"/>
      <c r="C15" s="238"/>
      <c r="D15" s="238"/>
      <c r="E15" s="124" t="s">
        <v>11</v>
      </c>
      <c r="F15" s="184">
        <v>349840</v>
      </c>
      <c r="G15" s="184">
        <v>3953751</v>
      </c>
    </row>
    <row r="16" spans="1:7" ht="12.75" customHeight="1" x14ac:dyDescent="0.2">
      <c r="A16" s="237" t="s">
        <v>83</v>
      </c>
      <c r="B16" s="238"/>
      <c r="C16" s="238"/>
      <c r="D16" s="238"/>
      <c r="E16" s="124" t="s">
        <v>13</v>
      </c>
      <c r="F16" s="184">
        <v>1922723</v>
      </c>
      <c r="G16" s="184">
        <v>3380599</v>
      </c>
    </row>
    <row r="17" spans="1:7" ht="12.75" customHeight="1" x14ac:dyDescent="0.2">
      <c r="A17" s="249" t="s">
        <v>141</v>
      </c>
      <c r="B17" s="250"/>
      <c r="C17" s="250"/>
      <c r="D17" s="250"/>
      <c r="E17" s="125" t="s">
        <v>16</v>
      </c>
      <c r="F17" s="185">
        <f>F12-F13-F14-F15+F16</f>
        <v>2286784</v>
      </c>
      <c r="G17" s="185">
        <f>G12-G13-G14-G15+G16</f>
        <v>-373743</v>
      </c>
    </row>
    <row r="18" spans="1:7" ht="12.75" customHeight="1" x14ac:dyDescent="0.2">
      <c r="A18" s="237" t="s">
        <v>142</v>
      </c>
      <c r="B18" s="238"/>
      <c r="C18" s="238"/>
      <c r="D18" s="238"/>
      <c r="E18" s="124" t="s">
        <v>17</v>
      </c>
      <c r="F18" s="184">
        <v>4368</v>
      </c>
      <c r="G18" s="184">
        <v>1766</v>
      </c>
    </row>
    <row r="19" spans="1:7" ht="12.75" customHeight="1" x14ac:dyDescent="0.2">
      <c r="A19" s="237" t="s">
        <v>143</v>
      </c>
      <c r="B19" s="238"/>
      <c r="C19" s="238"/>
      <c r="D19" s="238"/>
      <c r="E19" s="126" t="s">
        <v>19</v>
      </c>
      <c r="F19" s="184">
        <v>1321442</v>
      </c>
      <c r="G19" s="184">
        <v>1067653</v>
      </c>
    </row>
    <row r="20" spans="1:7" ht="24.75" customHeight="1" x14ac:dyDescent="0.2">
      <c r="A20" s="235" t="s">
        <v>144</v>
      </c>
      <c r="B20" s="236"/>
      <c r="C20" s="236"/>
      <c r="D20" s="236"/>
      <c r="E20" s="124" t="s">
        <v>20</v>
      </c>
      <c r="F20" s="184">
        <v>0</v>
      </c>
      <c r="G20" s="184">
        <v>0</v>
      </c>
    </row>
    <row r="21" spans="1:7" x14ac:dyDescent="0.2">
      <c r="A21" s="237" t="s">
        <v>145</v>
      </c>
      <c r="B21" s="238"/>
      <c r="C21" s="238"/>
      <c r="D21" s="238"/>
      <c r="E21" s="126" t="s">
        <v>22</v>
      </c>
      <c r="F21" s="184">
        <v>0</v>
      </c>
      <c r="G21" s="184">
        <v>0</v>
      </c>
    </row>
    <row r="22" spans="1:7" x14ac:dyDescent="0.2">
      <c r="A22" s="237" t="s">
        <v>146</v>
      </c>
      <c r="B22" s="238"/>
      <c r="C22" s="238"/>
      <c r="D22" s="238"/>
      <c r="E22" s="124" t="s">
        <v>24</v>
      </c>
      <c r="F22" s="184">
        <v>0</v>
      </c>
      <c r="G22" s="184">
        <v>0</v>
      </c>
    </row>
    <row r="23" spans="1:7" ht="12.75" customHeight="1" x14ac:dyDescent="0.2">
      <c r="A23" s="233" t="s">
        <v>147</v>
      </c>
      <c r="B23" s="234"/>
      <c r="C23" s="234"/>
      <c r="D23" s="234"/>
      <c r="E23" s="127" t="s">
        <v>14</v>
      </c>
      <c r="F23" s="185">
        <f>F17+F18-F19-G20</f>
        <v>969710</v>
      </c>
      <c r="G23" s="185">
        <f>G17+G18-G19</f>
        <v>-1439630</v>
      </c>
    </row>
    <row r="24" spans="1:7" s="34" customFormat="1" ht="12.75" customHeight="1" x14ac:dyDescent="0.2">
      <c r="A24" s="235" t="s">
        <v>148</v>
      </c>
      <c r="B24" s="236"/>
      <c r="C24" s="236"/>
      <c r="D24" s="236"/>
      <c r="E24" s="128" t="s">
        <v>149</v>
      </c>
      <c r="F24" s="184">
        <v>52055</v>
      </c>
      <c r="G24" s="184">
        <v>-7594</v>
      </c>
    </row>
    <row r="25" spans="1:7" ht="25.5" customHeight="1" x14ac:dyDescent="0.2">
      <c r="A25" s="241" t="s">
        <v>150</v>
      </c>
      <c r="B25" s="242"/>
      <c r="C25" s="242"/>
      <c r="D25" s="242"/>
      <c r="E25" s="125" t="s">
        <v>31</v>
      </c>
      <c r="F25" s="185">
        <f>F23-F24</f>
        <v>917655</v>
      </c>
      <c r="G25" s="185">
        <v>-1447224</v>
      </c>
    </row>
    <row r="26" spans="1:7" ht="26.25" customHeight="1" x14ac:dyDescent="0.2">
      <c r="A26" s="235" t="s">
        <v>151</v>
      </c>
      <c r="B26" s="236"/>
      <c r="C26" s="236"/>
      <c r="D26" s="236"/>
      <c r="E26" s="129" t="s">
        <v>152</v>
      </c>
      <c r="F26" s="184">
        <v>0</v>
      </c>
      <c r="G26" s="184">
        <v>0</v>
      </c>
    </row>
    <row r="27" spans="1:7" ht="12.75" customHeight="1" x14ac:dyDescent="0.2">
      <c r="A27" s="233" t="s">
        <v>241</v>
      </c>
      <c r="B27" s="234"/>
      <c r="C27" s="234"/>
      <c r="D27" s="234"/>
      <c r="E27" s="125" t="s">
        <v>36</v>
      </c>
      <c r="F27" s="185">
        <f>F25-F26</f>
        <v>917655</v>
      </c>
      <c r="G27" s="185">
        <v>-1447224</v>
      </c>
    </row>
    <row r="28" spans="1:7" ht="11.25" customHeight="1" x14ac:dyDescent="0.2">
      <c r="A28" s="235" t="s">
        <v>153</v>
      </c>
      <c r="B28" s="236"/>
      <c r="C28" s="236"/>
      <c r="D28" s="236"/>
      <c r="E28" s="129"/>
      <c r="F28" s="184">
        <v>920015</v>
      </c>
      <c r="G28" s="184">
        <v>-1446807</v>
      </c>
    </row>
    <row r="29" spans="1:7" ht="12" customHeight="1" x14ac:dyDescent="0.2">
      <c r="A29" s="235" t="s">
        <v>154</v>
      </c>
      <c r="B29" s="236"/>
      <c r="C29" s="236"/>
      <c r="D29" s="236"/>
      <c r="E29" s="129"/>
      <c r="F29" s="184">
        <v>-2360</v>
      </c>
      <c r="G29" s="184">
        <v>-417</v>
      </c>
    </row>
    <row r="30" spans="1:7" ht="27.75" customHeight="1" x14ac:dyDescent="0.2">
      <c r="A30" s="241" t="s">
        <v>155</v>
      </c>
      <c r="B30" s="242"/>
      <c r="C30" s="242"/>
      <c r="D30" s="242"/>
      <c r="E30" s="130" t="s">
        <v>45</v>
      </c>
      <c r="F30" s="184">
        <f>F31</f>
        <v>0</v>
      </c>
      <c r="G30" s="184">
        <v>0</v>
      </c>
    </row>
    <row r="31" spans="1:7" ht="25.5" customHeight="1" x14ac:dyDescent="0.2">
      <c r="A31" s="235" t="s">
        <v>250</v>
      </c>
      <c r="B31" s="236"/>
      <c r="C31" s="236"/>
      <c r="D31" s="236"/>
      <c r="E31" s="129" t="s">
        <v>157</v>
      </c>
      <c r="F31" s="184"/>
      <c r="G31" s="184"/>
    </row>
    <row r="32" spans="1:7" ht="27" customHeight="1" x14ac:dyDescent="0.2">
      <c r="A32" s="235" t="s">
        <v>156</v>
      </c>
      <c r="B32" s="236"/>
      <c r="C32" s="236"/>
      <c r="D32" s="236"/>
      <c r="E32" s="129" t="s">
        <v>125</v>
      </c>
      <c r="F32" s="184">
        <v>0</v>
      </c>
      <c r="G32" s="184">
        <v>0</v>
      </c>
    </row>
    <row r="33" spans="1:7" ht="12.75" customHeight="1" x14ac:dyDescent="0.2">
      <c r="A33" s="233" t="s">
        <v>158</v>
      </c>
      <c r="B33" s="234"/>
      <c r="C33" s="234"/>
      <c r="D33" s="234"/>
      <c r="E33" s="130" t="s">
        <v>159</v>
      </c>
      <c r="F33" s="184">
        <f>F27+F30</f>
        <v>917655</v>
      </c>
      <c r="G33" s="184">
        <f>G27</f>
        <v>-1447224</v>
      </c>
    </row>
    <row r="34" spans="1:7" ht="12.75" customHeight="1" x14ac:dyDescent="0.2">
      <c r="A34" s="235" t="s">
        <v>160</v>
      </c>
      <c r="B34" s="236"/>
      <c r="C34" s="236"/>
      <c r="D34" s="236"/>
      <c r="E34" s="129"/>
      <c r="F34" s="85"/>
      <c r="G34" s="85"/>
    </row>
    <row r="35" spans="1:7" ht="12.75" customHeight="1" x14ac:dyDescent="0.2">
      <c r="A35" s="235" t="s">
        <v>153</v>
      </c>
      <c r="B35" s="236"/>
      <c r="C35" s="236"/>
      <c r="D35" s="236"/>
      <c r="E35" s="129"/>
      <c r="F35" s="141">
        <f>F28+F30</f>
        <v>920015</v>
      </c>
      <c r="G35" s="141">
        <f>G28</f>
        <v>-1446807</v>
      </c>
    </row>
    <row r="36" spans="1:7" ht="12.75" customHeight="1" x14ac:dyDescent="0.2">
      <c r="A36" s="235" t="s">
        <v>161</v>
      </c>
      <c r="B36" s="236"/>
      <c r="C36" s="236"/>
      <c r="D36" s="236"/>
      <c r="E36" s="129"/>
      <c r="F36" s="85">
        <f>F29</f>
        <v>-2360</v>
      </c>
      <c r="G36" s="85">
        <f>G29</f>
        <v>-417</v>
      </c>
    </row>
    <row r="37" spans="1:7" ht="12.75" customHeight="1" x14ac:dyDescent="0.2">
      <c r="A37" s="233" t="s">
        <v>162</v>
      </c>
      <c r="B37" s="234"/>
      <c r="C37" s="234"/>
      <c r="D37" s="234"/>
      <c r="E37" s="130" t="s">
        <v>163</v>
      </c>
      <c r="F37" s="179"/>
      <c r="G37" s="179"/>
    </row>
    <row r="38" spans="1:7" x14ac:dyDescent="0.2">
      <c r="A38" s="235" t="s">
        <v>164</v>
      </c>
      <c r="B38" s="236"/>
      <c r="C38" s="236"/>
      <c r="D38" s="236"/>
      <c r="E38" s="129"/>
      <c r="F38" s="122"/>
      <c r="G38" s="122"/>
    </row>
    <row r="39" spans="1:7" x14ac:dyDescent="0.2">
      <c r="A39" s="235" t="s">
        <v>165</v>
      </c>
      <c r="B39" s="236"/>
      <c r="C39" s="236"/>
      <c r="D39" s="236"/>
      <c r="E39" s="129"/>
      <c r="F39" s="122">
        <f>F40</f>
        <v>0.74224234992655669</v>
      </c>
      <c r="G39" s="122">
        <v>-1.17</v>
      </c>
    </row>
    <row r="40" spans="1:7" x14ac:dyDescent="0.2">
      <c r="A40" s="235" t="s">
        <v>166</v>
      </c>
      <c r="B40" s="236"/>
      <c r="C40" s="236"/>
      <c r="D40" s="236"/>
      <c r="E40" s="129"/>
      <c r="F40" s="122">
        <f>F33/1236328</f>
        <v>0.74224234992655669</v>
      </c>
      <c r="G40" s="178">
        <v>-1.17</v>
      </c>
    </row>
    <row r="41" spans="1:7" ht="12.75" customHeight="1" x14ac:dyDescent="0.2">
      <c r="A41" s="235" t="s">
        <v>167</v>
      </c>
      <c r="B41" s="236"/>
      <c r="C41" s="236"/>
      <c r="D41" s="236"/>
      <c r="E41" s="129"/>
      <c r="F41" s="122">
        <v>0</v>
      </c>
      <c r="G41" s="122"/>
    </row>
    <row r="42" spans="1:7" ht="12.75" customHeight="1" x14ac:dyDescent="0.2">
      <c r="A42" s="233" t="s">
        <v>168</v>
      </c>
      <c r="B42" s="234"/>
      <c r="C42" s="234"/>
      <c r="D42" s="234"/>
      <c r="E42" s="129"/>
      <c r="F42" s="98"/>
      <c r="G42" s="97"/>
    </row>
    <row r="43" spans="1:7" x14ac:dyDescent="0.2">
      <c r="A43" s="235" t="s">
        <v>166</v>
      </c>
      <c r="B43" s="236"/>
      <c r="C43" s="236"/>
      <c r="D43" s="236"/>
      <c r="E43" s="129"/>
      <c r="F43" s="85"/>
      <c r="G43" s="138"/>
    </row>
    <row r="44" spans="1:7" ht="13.5" thickBot="1" x14ac:dyDescent="0.25">
      <c r="A44" s="243" t="s">
        <v>167</v>
      </c>
      <c r="B44" s="244"/>
      <c r="C44" s="244"/>
      <c r="D44" s="244"/>
      <c r="E44" s="131"/>
      <c r="F44" s="186"/>
      <c r="G44" s="137"/>
    </row>
    <row r="45" spans="1:7" x14ac:dyDescent="0.2">
      <c r="A45" s="111"/>
      <c r="B45" s="111"/>
      <c r="C45" s="111"/>
      <c r="D45" s="111"/>
      <c r="E45" s="112"/>
      <c r="F45" s="113"/>
      <c r="G45" s="114"/>
    </row>
    <row r="46" spans="1:7" ht="12.75" customHeight="1" x14ac:dyDescent="0.2">
      <c r="A46" s="75"/>
      <c r="B46" s="75"/>
      <c r="C46" s="75"/>
      <c r="D46" s="75"/>
      <c r="E46" s="75"/>
      <c r="F46" s="76"/>
      <c r="G46" s="75"/>
    </row>
    <row r="47" spans="1:7" ht="12.75" customHeight="1" x14ac:dyDescent="0.2">
      <c r="B47" s="6" t="s">
        <v>53</v>
      </c>
      <c r="C47" s="240"/>
      <c r="D47" s="240"/>
      <c r="E47" s="74"/>
      <c r="F47" s="17"/>
    </row>
    <row r="48" spans="1:7" ht="12.75" customHeight="1" x14ac:dyDescent="0.2">
      <c r="C48" s="239"/>
      <c r="D48" s="239"/>
      <c r="E48" s="35" t="s">
        <v>54</v>
      </c>
      <c r="F48" s="36"/>
    </row>
    <row r="49" spans="2:6" ht="12.75" customHeight="1" x14ac:dyDescent="0.2">
      <c r="B49" s="4" t="s">
        <v>88</v>
      </c>
      <c r="C49" s="240"/>
      <c r="D49" s="240"/>
      <c r="E49" s="74"/>
      <c r="F49" s="17"/>
    </row>
    <row r="50" spans="2:6" ht="12.75" customHeight="1" x14ac:dyDescent="0.2">
      <c r="C50" s="239"/>
      <c r="D50" s="239"/>
      <c r="E50" s="35" t="s">
        <v>54</v>
      </c>
      <c r="F50" s="37"/>
    </row>
  </sheetData>
  <mergeCells count="42">
    <mergeCell ref="A27:D27"/>
    <mergeCell ref="A3:C3"/>
    <mergeCell ref="D3:F3"/>
    <mergeCell ref="A10:D10"/>
    <mergeCell ref="A15:D15"/>
    <mergeCell ref="A16:D16"/>
    <mergeCell ref="A17:D17"/>
    <mergeCell ref="C7:F7"/>
    <mergeCell ref="A11:D11"/>
    <mergeCell ref="A12:D12"/>
    <mergeCell ref="A13:D13"/>
    <mergeCell ref="A14:D14"/>
    <mergeCell ref="A18:D18"/>
    <mergeCell ref="A24:D24"/>
    <mergeCell ref="A26:D26"/>
    <mergeCell ref="A25:D25"/>
    <mergeCell ref="C50:D50"/>
    <mergeCell ref="C47:D47"/>
    <mergeCell ref="C49:D49"/>
    <mergeCell ref="A28:D28"/>
    <mergeCell ref="A30:D30"/>
    <mergeCell ref="C48:D48"/>
    <mergeCell ref="A29:D29"/>
    <mergeCell ref="A42:D42"/>
    <mergeCell ref="A43:D43"/>
    <mergeCell ref="A44:D44"/>
    <mergeCell ref="A31:D31"/>
    <mergeCell ref="A32:D32"/>
    <mergeCell ref="A41:D41"/>
    <mergeCell ref="A38:D38"/>
    <mergeCell ref="A39:D39"/>
    <mergeCell ref="A40:D40"/>
    <mergeCell ref="A23:D23"/>
    <mergeCell ref="A19:D19"/>
    <mergeCell ref="A20:D20"/>
    <mergeCell ref="A21:D21"/>
    <mergeCell ref="A22:D22"/>
    <mergeCell ref="A33:D33"/>
    <mergeCell ref="A34:D34"/>
    <mergeCell ref="A35:D35"/>
    <mergeCell ref="A36:D36"/>
    <mergeCell ref="A37:D3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83"/>
  <sheetViews>
    <sheetView topLeftCell="A46" zoomScale="80" zoomScaleNormal="80" workbookViewId="0">
      <selection activeCell="R22" sqref="R22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9" customWidth="1"/>
    <col min="7" max="7" width="22.28515625" style="39" customWidth="1"/>
    <col min="8" max="8" width="29.5703125" style="3" customWidth="1"/>
    <col min="9" max="16384" width="8.140625" style="3"/>
  </cols>
  <sheetData>
    <row r="1" spans="1:7" ht="12.75" customHeight="1" x14ac:dyDescent="0.2">
      <c r="E1" s="50"/>
      <c r="F1" s="50"/>
      <c r="G1" s="69"/>
    </row>
    <row r="2" spans="1:7" ht="15" customHeight="1" x14ac:dyDescent="0.2">
      <c r="B2" s="246" t="s">
        <v>280</v>
      </c>
      <c r="C2" s="246"/>
      <c r="D2" s="246"/>
      <c r="E2" s="246"/>
      <c r="F2" s="246"/>
      <c r="G2" s="246"/>
    </row>
    <row r="3" spans="1:7" ht="15" customHeight="1" x14ac:dyDescent="0.2">
      <c r="E3" s="50"/>
      <c r="F3" s="50"/>
      <c r="G3" s="51"/>
    </row>
    <row r="4" spans="1:7" s="58" customFormat="1" ht="15" customHeight="1" x14ac:dyDescent="0.2">
      <c r="A4" s="57"/>
      <c r="B4" s="255" t="s">
        <v>248</v>
      </c>
      <c r="C4" s="255"/>
      <c r="D4" s="255"/>
      <c r="E4" s="255"/>
      <c r="F4" s="255"/>
      <c r="G4" s="255"/>
    </row>
    <row r="5" spans="1:7" ht="15" customHeight="1" x14ac:dyDescent="0.25">
      <c r="A5" s="38"/>
      <c r="B5" s="62"/>
      <c r="C5" s="216" t="s">
        <v>275</v>
      </c>
      <c r="D5" s="216"/>
      <c r="E5" s="216"/>
      <c r="F5" s="216"/>
      <c r="G5" s="62"/>
    </row>
    <row r="6" spans="1:7" ht="15" customHeight="1" x14ac:dyDescent="0.2">
      <c r="A6" s="38"/>
      <c r="B6" s="38"/>
      <c r="C6" s="38"/>
      <c r="D6" s="38"/>
      <c r="E6" s="38"/>
      <c r="F6" s="40"/>
      <c r="G6" s="52" t="s">
        <v>91</v>
      </c>
    </row>
    <row r="7" spans="1:7" ht="54.75" customHeight="1" x14ac:dyDescent="0.2">
      <c r="A7" s="256" t="s">
        <v>57</v>
      </c>
      <c r="B7" s="256"/>
      <c r="C7" s="256"/>
      <c r="D7" s="256"/>
      <c r="E7" s="172" t="s">
        <v>4</v>
      </c>
      <c r="F7" s="173" t="s">
        <v>273</v>
      </c>
      <c r="G7" s="173" t="s">
        <v>274</v>
      </c>
    </row>
    <row r="8" spans="1:7" s="41" customFormat="1" ht="15.95" customHeight="1" x14ac:dyDescent="0.2">
      <c r="A8" s="261" t="s">
        <v>58</v>
      </c>
      <c r="B8" s="261"/>
      <c r="C8" s="261"/>
      <c r="D8" s="261"/>
      <c r="E8" s="261"/>
      <c r="F8" s="261"/>
      <c r="G8" s="261"/>
    </row>
    <row r="9" spans="1:7" s="41" customFormat="1" ht="15.6" customHeight="1" x14ac:dyDescent="0.2">
      <c r="A9" s="254" t="s">
        <v>169</v>
      </c>
      <c r="B9" s="254"/>
      <c r="C9" s="254"/>
      <c r="D9" s="254"/>
      <c r="E9" s="177">
        <v>10</v>
      </c>
      <c r="F9" s="180">
        <f>F11+F12+F13+F14+F15+F16</f>
        <v>4580652</v>
      </c>
      <c r="G9" s="180">
        <f>SUM(G11:G16)</f>
        <v>3028251</v>
      </c>
    </row>
    <row r="10" spans="1:7" ht="15.6" customHeight="1" x14ac:dyDescent="0.2">
      <c r="A10" s="252" t="s">
        <v>59</v>
      </c>
      <c r="B10" s="252"/>
      <c r="C10" s="252"/>
      <c r="D10" s="252"/>
      <c r="E10" s="176"/>
      <c r="F10" s="174"/>
      <c r="G10" s="174"/>
    </row>
    <row r="11" spans="1:7" ht="15.6" customHeight="1" x14ac:dyDescent="0.2">
      <c r="A11" s="252" t="s">
        <v>173</v>
      </c>
      <c r="B11" s="252"/>
      <c r="C11" s="252"/>
      <c r="D11" s="252"/>
      <c r="E11" s="117" t="s">
        <v>6</v>
      </c>
      <c r="F11" s="174">
        <v>3621897</v>
      </c>
      <c r="G11" s="174">
        <v>893556</v>
      </c>
    </row>
    <row r="12" spans="1:7" ht="15.6" customHeight="1" x14ac:dyDescent="0.2">
      <c r="A12" s="252" t="s">
        <v>174</v>
      </c>
      <c r="B12" s="252"/>
      <c r="C12" s="252"/>
      <c r="D12" s="252"/>
      <c r="E12" s="117" t="s">
        <v>7</v>
      </c>
      <c r="F12" s="174">
        <v>0</v>
      </c>
      <c r="G12" s="174">
        <v>0</v>
      </c>
    </row>
    <row r="13" spans="1:7" ht="15.6" customHeight="1" x14ac:dyDescent="0.2">
      <c r="A13" s="252" t="s">
        <v>175</v>
      </c>
      <c r="B13" s="252"/>
      <c r="C13" s="252"/>
      <c r="D13" s="252"/>
      <c r="E13" s="117" t="s">
        <v>9</v>
      </c>
      <c r="F13" s="174">
        <v>343177</v>
      </c>
      <c r="G13" s="174">
        <v>1402860</v>
      </c>
    </row>
    <row r="14" spans="1:7" ht="15.6" customHeight="1" x14ac:dyDescent="0.2">
      <c r="A14" s="252" t="s">
        <v>176</v>
      </c>
      <c r="B14" s="252"/>
      <c r="C14" s="252"/>
      <c r="D14" s="252"/>
      <c r="E14" s="117" t="s">
        <v>10</v>
      </c>
      <c r="F14" s="174">
        <v>0</v>
      </c>
      <c r="G14" s="174">
        <v>0</v>
      </c>
    </row>
    <row r="15" spans="1:7" ht="15.6" customHeight="1" x14ac:dyDescent="0.2">
      <c r="A15" s="252" t="s">
        <v>177</v>
      </c>
      <c r="B15" s="252"/>
      <c r="C15" s="252"/>
      <c r="D15" s="252"/>
      <c r="E15" s="117" t="s">
        <v>11</v>
      </c>
      <c r="F15" s="174">
        <v>1304</v>
      </c>
      <c r="G15" s="174">
        <v>0</v>
      </c>
    </row>
    <row r="16" spans="1:7" ht="15.6" customHeight="1" x14ac:dyDescent="0.2">
      <c r="A16" s="252" t="s">
        <v>60</v>
      </c>
      <c r="B16" s="252"/>
      <c r="C16" s="252"/>
      <c r="D16" s="252"/>
      <c r="E16" s="117" t="s">
        <v>13</v>
      </c>
      <c r="F16" s="174">
        <f>737535-123261</f>
        <v>614274</v>
      </c>
      <c r="G16" s="174">
        <v>731835</v>
      </c>
    </row>
    <row r="17" spans="1:7" s="41" customFormat="1" ht="15.6" customHeight="1" x14ac:dyDescent="0.2">
      <c r="A17" s="254" t="s">
        <v>170</v>
      </c>
      <c r="B17" s="254"/>
      <c r="C17" s="254"/>
      <c r="D17" s="254"/>
      <c r="E17" s="177" t="s">
        <v>16</v>
      </c>
      <c r="F17" s="180">
        <f>F19+F20+F21+F22+F23+F24+F25</f>
        <v>4278143</v>
      </c>
      <c r="G17" s="180">
        <f>SUM(G19:G25)</f>
        <v>3017336</v>
      </c>
    </row>
    <row r="18" spans="1:7" ht="15.6" customHeight="1" x14ac:dyDescent="0.2">
      <c r="A18" s="252" t="s">
        <v>59</v>
      </c>
      <c r="B18" s="252"/>
      <c r="C18" s="252"/>
      <c r="D18" s="252"/>
      <c r="E18" s="176"/>
      <c r="F18" s="174"/>
      <c r="G18" s="174"/>
    </row>
    <row r="19" spans="1:7" ht="15.6" customHeight="1" x14ac:dyDescent="0.2">
      <c r="A19" s="252" t="s">
        <v>61</v>
      </c>
      <c r="B19" s="252"/>
      <c r="C19" s="252"/>
      <c r="D19" s="252"/>
      <c r="E19" s="117" t="s">
        <v>17</v>
      </c>
      <c r="F19" s="174">
        <v>615445</v>
      </c>
      <c r="G19" s="174">
        <v>1281755</v>
      </c>
    </row>
    <row r="20" spans="1:7" ht="15.6" customHeight="1" x14ac:dyDescent="0.2">
      <c r="A20" s="252" t="s">
        <v>178</v>
      </c>
      <c r="B20" s="252"/>
      <c r="C20" s="252"/>
      <c r="D20" s="252"/>
      <c r="E20" s="117" t="s">
        <v>19</v>
      </c>
      <c r="F20" s="174">
        <v>1852482</v>
      </c>
      <c r="G20" s="174">
        <v>222913</v>
      </c>
    </row>
    <row r="21" spans="1:7" ht="15.6" customHeight="1" x14ac:dyDescent="0.2">
      <c r="A21" s="252" t="s">
        <v>179</v>
      </c>
      <c r="B21" s="252"/>
      <c r="C21" s="252"/>
      <c r="D21" s="252"/>
      <c r="E21" s="117" t="s">
        <v>20</v>
      </c>
      <c r="F21" s="174">
        <v>506432</v>
      </c>
      <c r="G21" s="174">
        <v>477167</v>
      </c>
    </row>
    <row r="22" spans="1:7" ht="15.6" customHeight="1" x14ac:dyDescent="0.2">
      <c r="A22" s="252" t="s">
        <v>180</v>
      </c>
      <c r="B22" s="252"/>
      <c r="C22" s="252"/>
      <c r="D22" s="252"/>
      <c r="E22" s="117" t="s">
        <v>22</v>
      </c>
      <c r="F22" s="174">
        <v>180634</v>
      </c>
      <c r="G22" s="174">
        <v>77058</v>
      </c>
    </row>
    <row r="23" spans="1:7" ht="15.6" customHeight="1" x14ac:dyDescent="0.2">
      <c r="A23" s="252" t="s">
        <v>181</v>
      </c>
      <c r="B23" s="252"/>
      <c r="C23" s="252"/>
      <c r="D23" s="252"/>
      <c r="E23" s="117" t="s">
        <v>24</v>
      </c>
      <c r="F23" s="174">
        <v>0</v>
      </c>
      <c r="G23" s="174">
        <v>0</v>
      </c>
    </row>
    <row r="24" spans="1:7" ht="15.6" customHeight="1" x14ac:dyDescent="0.2">
      <c r="A24" s="252" t="s">
        <v>182</v>
      </c>
      <c r="B24" s="252"/>
      <c r="C24" s="252"/>
      <c r="D24" s="252"/>
      <c r="E24" s="117" t="s">
        <v>26</v>
      </c>
      <c r="F24" s="174">
        <v>323000</v>
      </c>
      <c r="G24" s="174">
        <v>186763</v>
      </c>
    </row>
    <row r="25" spans="1:7" ht="15.6" customHeight="1" x14ac:dyDescent="0.2">
      <c r="A25" s="252" t="s">
        <v>62</v>
      </c>
      <c r="B25" s="252"/>
      <c r="C25" s="252"/>
      <c r="D25" s="252"/>
      <c r="E25" s="117" t="s">
        <v>28</v>
      </c>
      <c r="F25" s="174">
        <v>800150</v>
      </c>
      <c r="G25" s="174">
        <v>771680</v>
      </c>
    </row>
    <row r="26" spans="1:7" s="41" customFormat="1" ht="27" customHeight="1" x14ac:dyDescent="0.2">
      <c r="A26" s="257" t="s">
        <v>171</v>
      </c>
      <c r="B26" s="257"/>
      <c r="C26" s="257"/>
      <c r="D26" s="257"/>
      <c r="E26" s="177" t="s">
        <v>34</v>
      </c>
      <c r="F26" s="180">
        <f>F9-F17</f>
        <v>302509</v>
      </c>
      <c r="G26" s="180">
        <f>G9-G17</f>
        <v>10915</v>
      </c>
    </row>
    <row r="27" spans="1:7" s="41" customFormat="1" ht="21" customHeight="1" x14ac:dyDescent="0.2">
      <c r="A27" s="262" t="s">
        <v>63</v>
      </c>
      <c r="B27" s="262"/>
      <c r="C27" s="262"/>
      <c r="D27" s="262"/>
      <c r="E27" s="262"/>
      <c r="F27" s="262"/>
      <c r="G27" s="262"/>
    </row>
    <row r="28" spans="1:7" s="41" customFormat="1" ht="15.6" customHeight="1" x14ac:dyDescent="0.2">
      <c r="A28" s="254" t="s">
        <v>172</v>
      </c>
      <c r="B28" s="254"/>
      <c r="C28" s="254"/>
      <c r="D28" s="254"/>
      <c r="E28" s="157" t="s">
        <v>38</v>
      </c>
      <c r="F28" s="180">
        <f>F30+F31+F32+F33+F34+F35+F36+F37+F38+F39+F40</f>
        <v>165654</v>
      </c>
      <c r="G28" s="180">
        <f>G30+G31+G32+G33+G34+G35+G36+G37+G38+G39+G40</f>
        <v>584024</v>
      </c>
    </row>
    <row r="29" spans="1:7" ht="15.6" customHeight="1" x14ac:dyDescent="0.2">
      <c r="A29" s="252" t="s">
        <v>59</v>
      </c>
      <c r="B29" s="252"/>
      <c r="C29" s="252"/>
      <c r="D29" s="252"/>
      <c r="E29" s="156"/>
      <c r="F29" s="174"/>
      <c r="G29" s="174"/>
    </row>
    <row r="30" spans="1:7" ht="15.6" customHeight="1" x14ac:dyDescent="0.2">
      <c r="A30" s="252" t="s">
        <v>64</v>
      </c>
      <c r="B30" s="252"/>
      <c r="C30" s="252"/>
      <c r="D30" s="252"/>
      <c r="E30" s="117" t="s">
        <v>39</v>
      </c>
      <c r="F30" s="174">
        <v>1000</v>
      </c>
      <c r="G30" s="174"/>
    </row>
    <row r="31" spans="1:7" ht="15.6" customHeight="1" x14ac:dyDescent="0.2">
      <c r="A31" s="252" t="s">
        <v>65</v>
      </c>
      <c r="B31" s="252"/>
      <c r="C31" s="252"/>
      <c r="D31" s="252"/>
      <c r="E31" s="117" t="s">
        <v>40</v>
      </c>
      <c r="F31" s="174">
        <v>0</v>
      </c>
      <c r="G31" s="174"/>
    </row>
    <row r="32" spans="1:7" ht="15.6" customHeight="1" x14ac:dyDescent="0.2">
      <c r="A32" s="252" t="s">
        <v>66</v>
      </c>
      <c r="B32" s="252"/>
      <c r="C32" s="252"/>
      <c r="D32" s="252"/>
      <c r="E32" s="117" t="s">
        <v>42</v>
      </c>
      <c r="F32" s="174">
        <v>0</v>
      </c>
      <c r="G32" s="174"/>
    </row>
    <row r="33" spans="1:7" ht="28.5" customHeight="1" x14ac:dyDescent="0.2">
      <c r="A33" s="251" t="s">
        <v>183</v>
      </c>
      <c r="B33" s="251"/>
      <c r="C33" s="251"/>
      <c r="D33" s="251"/>
      <c r="E33" s="117" t="s">
        <v>44</v>
      </c>
      <c r="F33" s="174">
        <v>0</v>
      </c>
      <c r="G33" s="174"/>
    </row>
    <row r="34" spans="1:7" ht="15.6" customHeight="1" x14ac:dyDescent="0.2">
      <c r="A34" s="252" t="s">
        <v>184</v>
      </c>
      <c r="B34" s="252"/>
      <c r="C34" s="252"/>
      <c r="D34" s="252"/>
      <c r="E34" s="117" t="s">
        <v>67</v>
      </c>
      <c r="F34" s="174">
        <v>0</v>
      </c>
      <c r="G34" s="174"/>
    </row>
    <row r="35" spans="1:7" ht="15.6" customHeight="1" x14ac:dyDescent="0.2">
      <c r="A35" s="252" t="s">
        <v>185</v>
      </c>
      <c r="B35" s="252"/>
      <c r="C35" s="252"/>
      <c r="D35" s="252"/>
      <c r="E35" s="117" t="s">
        <v>69</v>
      </c>
      <c r="F35" s="174">
        <v>0</v>
      </c>
      <c r="G35" s="174"/>
    </row>
    <row r="36" spans="1:7" ht="15.6" customHeight="1" x14ac:dyDescent="0.2">
      <c r="A36" s="253" t="s">
        <v>186</v>
      </c>
      <c r="B36" s="253"/>
      <c r="C36" s="253"/>
      <c r="D36" s="253"/>
      <c r="E36" s="117" t="s">
        <v>70</v>
      </c>
      <c r="F36" s="174">
        <v>143</v>
      </c>
      <c r="G36" s="174">
        <v>185</v>
      </c>
    </row>
    <row r="37" spans="1:7" ht="15.6" customHeight="1" x14ac:dyDescent="0.2">
      <c r="A37" s="253" t="s">
        <v>68</v>
      </c>
      <c r="B37" s="253"/>
      <c r="C37" s="253"/>
      <c r="D37" s="253"/>
      <c r="E37" s="117" t="s">
        <v>187</v>
      </c>
      <c r="F37" s="174">
        <v>0</v>
      </c>
      <c r="G37" s="174">
        <v>0</v>
      </c>
    </row>
    <row r="38" spans="1:7" ht="15.6" customHeight="1" x14ac:dyDescent="0.2">
      <c r="A38" s="253" t="s">
        <v>189</v>
      </c>
      <c r="B38" s="253"/>
      <c r="C38" s="253"/>
      <c r="D38" s="253"/>
      <c r="E38" s="117" t="s">
        <v>188</v>
      </c>
      <c r="F38" s="174">
        <v>0</v>
      </c>
      <c r="G38" s="174">
        <v>0</v>
      </c>
    </row>
    <row r="39" spans="1:7" ht="15.6" customHeight="1" x14ac:dyDescent="0.2">
      <c r="A39" s="253" t="s">
        <v>177</v>
      </c>
      <c r="B39" s="253"/>
      <c r="C39" s="253"/>
      <c r="D39" s="253"/>
      <c r="E39" s="117" t="s">
        <v>47</v>
      </c>
      <c r="F39" s="174">
        <v>0</v>
      </c>
      <c r="G39" s="174">
        <v>0</v>
      </c>
    </row>
    <row r="40" spans="1:7" ht="15.6" customHeight="1" x14ac:dyDescent="0.2">
      <c r="A40" s="253" t="s">
        <v>60</v>
      </c>
      <c r="B40" s="253"/>
      <c r="C40" s="253"/>
      <c r="D40" s="253"/>
      <c r="E40" s="117" t="s">
        <v>48</v>
      </c>
      <c r="F40" s="174">
        <v>164511</v>
      </c>
      <c r="G40" s="174">
        <v>583839</v>
      </c>
    </row>
    <row r="41" spans="1:7" s="41" customFormat="1" ht="15.6" customHeight="1" x14ac:dyDescent="0.2">
      <c r="A41" s="254" t="s">
        <v>190</v>
      </c>
      <c r="B41" s="254"/>
      <c r="C41" s="254"/>
      <c r="D41" s="254"/>
      <c r="E41" s="158" t="s">
        <v>74</v>
      </c>
      <c r="F41" s="180">
        <f>F43+F44+F45+F46+F47+F48+F49+F50+F51+F52+F53</f>
        <v>286959</v>
      </c>
      <c r="G41" s="180">
        <f>G43+G44+G45+G46+G47+G48+G49+G50+G51+G52+G53</f>
        <v>552432</v>
      </c>
    </row>
    <row r="42" spans="1:7" ht="15.6" customHeight="1" x14ac:dyDescent="0.2">
      <c r="A42" s="252" t="s">
        <v>59</v>
      </c>
      <c r="B42" s="252"/>
      <c r="C42" s="252"/>
      <c r="D42" s="252"/>
      <c r="E42" s="156"/>
      <c r="F42" s="174"/>
      <c r="G42" s="174"/>
    </row>
    <row r="43" spans="1:7" ht="15.6" customHeight="1" x14ac:dyDescent="0.2">
      <c r="A43" s="252" t="s">
        <v>71</v>
      </c>
      <c r="B43" s="252"/>
      <c r="C43" s="252"/>
      <c r="D43" s="252"/>
      <c r="E43" s="118" t="s">
        <v>191</v>
      </c>
      <c r="F43" s="174">
        <v>121106</v>
      </c>
      <c r="G43" s="174">
        <v>216</v>
      </c>
    </row>
    <row r="44" spans="1:7" ht="15.6" customHeight="1" x14ac:dyDescent="0.2">
      <c r="A44" s="252" t="s">
        <v>72</v>
      </c>
      <c r="B44" s="252"/>
      <c r="C44" s="252"/>
      <c r="D44" s="252"/>
      <c r="E44" s="118" t="s">
        <v>192</v>
      </c>
      <c r="F44" s="174">
        <v>0</v>
      </c>
      <c r="G44" s="174">
        <v>0</v>
      </c>
    </row>
    <row r="45" spans="1:7" ht="15.6" customHeight="1" x14ac:dyDescent="0.2">
      <c r="A45" s="252" t="s">
        <v>73</v>
      </c>
      <c r="B45" s="252"/>
      <c r="C45" s="252"/>
      <c r="D45" s="252"/>
      <c r="E45" s="118" t="s">
        <v>193</v>
      </c>
      <c r="F45" s="174">
        <v>0</v>
      </c>
      <c r="G45" s="174">
        <v>15819</v>
      </c>
    </row>
    <row r="46" spans="1:7" ht="31.5" customHeight="1" x14ac:dyDescent="0.2">
      <c r="A46" s="251" t="s">
        <v>200</v>
      </c>
      <c r="B46" s="251"/>
      <c r="C46" s="251"/>
      <c r="D46" s="251"/>
      <c r="E46" s="118" t="s">
        <v>194</v>
      </c>
      <c r="F46" s="174">
        <v>0</v>
      </c>
      <c r="G46" s="174">
        <v>0</v>
      </c>
    </row>
    <row r="47" spans="1:7" ht="15.6" customHeight="1" x14ac:dyDescent="0.2">
      <c r="A47" s="252" t="s">
        <v>201</v>
      </c>
      <c r="B47" s="252"/>
      <c r="C47" s="252"/>
      <c r="D47" s="252"/>
      <c r="E47" s="118" t="s">
        <v>195</v>
      </c>
      <c r="F47" s="174">
        <v>0</v>
      </c>
      <c r="G47" s="174">
        <v>0</v>
      </c>
    </row>
    <row r="48" spans="1:7" ht="15.6" customHeight="1" x14ac:dyDescent="0.2">
      <c r="A48" s="252" t="s">
        <v>202</v>
      </c>
      <c r="B48" s="252"/>
      <c r="C48" s="252"/>
      <c r="D48" s="252"/>
      <c r="E48" s="118" t="s">
        <v>196</v>
      </c>
      <c r="F48" s="174">
        <v>0</v>
      </c>
      <c r="G48" s="174">
        <v>0</v>
      </c>
    </row>
    <row r="49" spans="1:7" ht="15.6" customHeight="1" x14ac:dyDescent="0.2">
      <c r="A49" s="252" t="s">
        <v>203</v>
      </c>
      <c r="B49" s="252"/>
      <c r="C49" s="252"/>
      <c r="D49" s="252"/>
      <c r="E49" s="118" t="s">
        <v>197</v>
      </c>
      <c r="F49" s="174">
        <v>0</v>
      </c>
      <c r="G49" s="174">
        <v>0</v>
      </c>
    </row>
    <row r="50" spans="1:7" ht="15.6" customHeight="1" x14ac:dyDescent="0.2">
      <c r="A50" s="252" t="s">
        <v>204</v>
      </c>
      <c r="B50" s="252"/>
      <c r="C50" s="252"/>
      <c r="D50" s="252"/>
      <c r="E50" s="118" t="s">
        <v>198</v>
      </c>
      <c r="F50" s="174">
        <v>52378</v>
      </c>
      <c r="G50" s="174">
        <v>602908</v>
      </c>
    </row>
    <row r="51" spans="1:7" ht="15.6" customHeight="1" x14ac:dyDescent="0.2">
      <c r="A51" s="252" t="s">
        <v>68</v>
      </c>
      <c r="B51" s="252"/>
      <c r="C51" s="252"/>
      <c r="D51" s="252"/>
      <c r="E51" s="118" t="s">
        <v>199</v>
      </c>
      <c r="F51" s="174">
        <v>0</v>
      </c>
      <c r="G51" s="174">
        <v>0</v>
      </c>
    </row>
    <row r="52" spans="1:7" ht="15.6" customHeight="1" x14ac:dyDescent="0.2">
      <c r="A52" s="252" t="s">
        <v>205</v>
      </c>
      <c r="B52" s="252"/>
      <c r="C52" s="252"/>
      <c r="D52" s="252"/>
      <c r="E52" s="118" t="s">
        <v>76</v>
      </c>
      <c r="F52" s="174">
        <v>0</v>
      </c>
      <c r="G52" s="174">
        <v>0</v>
      </c>
    </row>
    <row r="53" spans="1:7" ht="15.6" customHeight="1" x14ac:dyDescent="0.2">
      <c r="A53" s="252" t="s">
        <v>62</v>
      </c>
      <c r="B53" s="252"/>
      <c r="C53" s="252"/>
      <c r="D53" s="252"/>
      <c r="E53" s="118" t="s">
        <v>77</v>
      </c>
      <c r="F53" s="174">
        <v>113475</v>
      </c>
      <c r="G53" s="174">
        <v>-66511</v>
      </c>
    </row>
    <row r="54" spans="1:7" s="41" customFormat="1" ht="37.5" customHeight="1" x14ac:dyDescent="0.2">
      <c r="A54" s="257" t="s">
        <v>206</v>
      </c>
      <c r="B54" s="257"/>
      <c r="C54" s="257"/>
      <c r="D54" s="257"/>
      <c r="E54" s="158" t="s">
        <v>79</v>
      </c>
      <c r="F54" s="174">
        <f>F28-F41</f>
        <v>-121305</v>
      </c>
      <c r="G54" s="174">
        <f>G28-G41</f>
        <v>31592</v>
      </c>
    </row>
    <row r="55" spans="1:7" s="41" customFormat="1" ht="21.75" customHeight="1" x14ac:dyDescent="0.2">
      <c r="A55" s="262" t="s">
        <v>75</v>
      </c>
      <c r="B55" s="262"/>
      <c r="C55" s="262"/>
      <c r="D55" s="262"/>
      <c r="E55" s="262"/>
      <c r="F55" s="262"/>
      <c r="G55" s="262"/>
    </row>
    <row r="56" spans="1:7" s="41" customFormat="1" ht="15.6" customHeight="1" x14ac:dyDescent="0.2">
      <c r="A56" s="254" t="s">
        <v>207</v>
      </c>
      <c r="B56" s="254"/>
      <c r="C56" s="254"/>
      <c r="D56" s="254"/>
      <c r="E56" s="158" t="s">
        <v>82</v>
      </c>
      <c r="F56" s="180">
        <f>F58+F59+F60+F61</f>
        <v>621494</v>
      </c>
      <c r="G56" s="180">
        <f>G58+G59+G60+G61</f>
        <v>15972</v>
      </c>
    </row>
    <row r="57" spans="1:7" ht="15.6" customHeight="1" x14ac:dyDescent="0.2">
      <c r="A57" s="252" t="s">
        <v>59</v>
      </c>
      <c r="B57" s="252"/>
      <c r="C57" s="252"/>
      <c r="D57" s="252"/>
      <c r="E57" s="119"/>
      <c r="F57" s="174"/>
      <c r="G57" s="174"/>
    </row>
    <row r="58" spans="1:7" ht="15.6" customHeight="1" x14ac:dyDescent="0.2">
      <c r="A58" s="252" t="s">
        <v>209</v>
      </c>
      <c r="B58" s="252"/>
      <c r="C58" s="252"/>
      <c r="D58" s="252"/>
      <c r="E58" s="118" t="s">
        <v>208</v>
      </c>
      <c r="F58" s="174">
        <v>0</v>
      </c>
      <c r="G58" s="174">
        <v>0</v>
      </c>
    </row>
    <row r="59" spans="1:7" ht="15.6" customHeight="1" x14ac:dyDescent="0.2">
      <c r="A59" s="252" t="s">
        <v>78</v>
      </c>
      <c r="B59" s="252"/>
      <c r="C59" s="252"/>
      <c r="D59" s="252"/>
      <c r="E59" s="118" t="s">
        <v>212</v>
      </c>
      <c r="F59" s="174">
        <v>205382</v>
      </c>
      <c r="G59" s="174">
        <v>13921</v>
      </c>
    </row>
    <row r="60" spans="1:7" ht="15.6" customHeight="1" x14ac:dyDescent="0.2">
      <c r="A60" s="252" t="s">
        <v>210</v>
      </c>
      <c r="B60" s="252"/>
      <c r="C60" s="252"/>
      <c r="D60" s="252"/>
      <c r="E60" s="118" t="s">
        <v>213</v>
      </c>
      <c r="F60" s="174">
        <v>2415</v>
      </c>
      <c r="G60" s="174">
        <v>0</v>
      </c>
    </row>
    <row r="61" spans="1:7" ht="15.6" customHeight="1" x14ac:dyDescent="0.2">
      <c r="A61" s="252" t="s">
        <v>60</v>
      </c>
      <c r="B61" s="252"/>
      <c r="C61" s="252"/>
      <c r="D61" s="252"/>
      <c r="E61" s="118" t="s">
        <v>214</v>
      </c>
      <c r="F61" s="174">
        <v>413697</v>
      </c>
      <c r="G61" s="174">
        <v>2051</v>
      </c>
    </row>
    <row r="62" spans="1:7" s="41" customFormat="1" ht="15.6" customHeight="1" x14ac:dyDescent="0.2">
      <c r="A62" s="254" t="s">
        <v>211</v>
      </c>
      <c r="B62" s="254"/>
      <c r="C62" s="254"/>
      <c r="D62" s="254"/>
      <c r="E62" s="158" t="s">
        <v>14</v>
      </c>
      <c r="F62" s="180">
        <f>F64+F65+F66+F67+F68</f>
        <v>618272</v>
      </c>
      <c r="G62" s="180">
        <f>SUM(G64:G68)</f>
        <v>159178</v>
      </c>
    </row>
    <row r="63" spans="1:7" ht="15.6" customHeight="1" x14ac:dyDescent="0.2">
      <c r="A63" s="252" t="s">
        <v>59</v>
      </c>
      <c r="B63" s="252"/>
      <c r="C63" s="252"/>
      <c r="D63" s="252"/>
      <c r="E63" s="119"/>
      <c r="F63" s="174"/>
      <c r="G63" s="174"/>
    </row>
    <row r="64" spans="1:7" ht="15.6" customHeight="1" x14ac:dyDescent="0.2">
      <c r="A64" s="252" t="s">
        <v>80</v>
      </c>
      <c r="B64" s="252"/>
      <c r="C64" s="252"/>
      <c r="D64" s="252"/>
      <c r="E64" s="118" t="s">
        <v>149</v>
      </c>
      <c r="F64" s="174">
        <v>618272</v>
      </c>
      <c r="G64" s="174">
        <v>159178</v>
      </c>
    </row>
    <row r="65" spans="1:7" ht="15.6" customHeight="1" x14ac:dyDescent="0.2">
      <c r="A65" s="252" t="s">
        <v>180</v>
      </c>
      <c r="B65" s="252"/>
      <c r="C65" s="252"/>
      <c r="D65" s="252"/>
      <c r="E65" s="118" t="s">
        <v>217</v>
      </c>
      <c r="F65" s="174">
        <v>0</v>
      </c>
      <c r="G65" s="174">
        <v>0</v>
      </c>
    </row>
    <row r="66" spans="1:7" ht="15.6" customHeight="1" x14ac:dyDescent="0.2">
      <c r="A66" s="252" t="s">
        <v>81</v>
      </c>
      <c r="B66" s="252"/>
      <c r="C66" s="252"/>
      <c r="D66" s="252"/>
      <c r="E66" s="118" t="s">
        <v>218</v>
      </c>
      <c r="F66" s="174">
        <v>0</v>
      </c>
      <c r="G66" s="174">
        <v>0</v>
      </c>
    </row>
    <row r="67" spans="1:7" ht="15.6" customHeight="1" x14ac:dyDescent="0.2">
      <c r="A67" s="252" t="s">
        <v>215</v>
      </c>
      <c r="B67" s="252"/>
      <c r="C67" s="252"/>
      <c r="D67" s="252"/>
      <c r="E67" s="118" t="s">
        <v>219</v>
      </c>
      <c r="F67" s="174">
        <v>0</v>
      </c>
      <c r="G67" s="174">
        <v>0</v>
      </c>
    </row>
    <row r="68" spans="1:7" ht="15.6" customHeight="1" x14ac:dyDescent="0.2">
      <c r="A68" s="252" t="s">
        <v>216</v>
      </c>
      <c r="B68" s="252"/>
      <c r="C68" s="252"/>
      <c r="D68" s="252"/>
      <c r="E68" s="118" t="s">
        <v>220</v>
      </c>
      <c r="F68" s="174"/>
      <c r="G68" s="174"/>
    </row>
    <row r="69" spans="1:7" s="41" customFormat="1" ht="19.5" customHeight="1" x14ac:dyDescent="0.2">
      <c r="A69" s="259" t="s">
        <v>221</v>
      </c>
      <c r="B69" s="259"/>
      <c r="C69" s="259"/>
      <c r="D69" s="259"/>
      <c r="E69" s="260" t="s">
        <v>86</v>
      </c>
      <c r="F69" s="180">
        <f>F56-F62</f>
        <v>3222</v>
      </c>
      <c r="G69" s="180">
        <f>G56-G62</f>
        <v>-143206</v>
      </c>
    </row>
    <row r="70" spans="1:7" ht="16.5" customHeight="1" x14ac:dyDescent="0.2">
      <c r="A70" s="259"/>
      <c r="B70" s="259"/>
      <c r="C70" s="259"/>
      <c r="D70" s="259"/>
      <c r="E70" s="260"/>
      <c r="F70" s="174"/>
      <c r="G70" s="174"/>
    </row>
    <row r="71" spans="1:7" ht="16.5" customHeight="1" x14ac:dyDescent="0.2">
      <c r="A71" s="257" t="s">
        <v>222</v>
      </c>
      <c r="B71" s="257"/>
      <c r="C71" s="257"/>
      <c r="D71" s="257"/>
      <c r="E71" s="158" t="s">
        <v>87</v>
      </c>
      <c r="F71" s="174"/>
      <c r="G71" s="174"/>
    </row>
    <row r="72" spans="1:7" s="41" customFormat="1" ht="26.25" customHeight="1" x14ac:dyDescent="0.2">
      <c r="A72" s="257" t="s">
        <v>223</v>
      </c>
      <c r="B72" s="257"/>
      <c r="C72" s="257"/>
      <c r="D72" s="257"/>
      <c r="E72" s="157">
        <v>130</v>
      </c>
      <c r="F72" s="180">
        <f>F26+F54+F69+F71</f>
        <v>184426</v>
      </c>
      <c r="G72" s="180">
        <f>G26+G54+G69+G71</f>
        <v>-100699</v>
      </c>
    </row>
    <row r="73" spans="1:7" s="41" customFormat="1" ht="12.75" customHeight="1" x14ac:dyDescent="0.2">
      <c r="A73" s="257" t="s">
        <v>224</v>
      </c>
      <c r="B73" s="257"/>
      <c r="C73" s="257"/>
      <c r="D73" s="257"/>
      <c r="E73" s="157">
        <v>140</v>
      </c>
      <c r="F73" s="180">
        <v>131253</v>
      </c>
      <c r="G73" s="180">
        <v>207915</v>
      </c>
    </row>
    <row r="74" spans="1:7" s="41" customFormat="1" ht="21" customHeight="1" x14ac:dyDescent="0.2">
      <c r="A74" s="257" t="s">
        <v>225</v>
      </c>
      <c r="B74" s="257"/>
      <c r="C74" s="257"/>
      <c r="D74" s="257"/>
      <c r="E74" s="177">
        <v>150</v>
      </c>
      <c r="F74" s="180">
        <f>F73+F72</f>
        <v>315679</v>
      </c>
      <c r="G74" s="180">
        <v>107216</v>
      </c>
    </row>
    <row r="75" spans="1:7" s="41" customFormat="1" ht="12.75" customHeight="1" x14ac:dyDescent="0.2">
      <c r="A75" s="82"/>
      <c r="B75" s="82"/>
      <c r="C75" s="82"/>
      <c r="D75" s="82"/>
      <c r="E75" s="83"/>
      <c r="F75" s="181"/>
      <c r="G75" s="181"/>
    </row>
    <row r="76" spans="1:7" s="41" customFormat="1" ht="12.75" customHeight="1" x14ac:dyDescent="0.2">
      <c r="A76" s="82"/>
      <c r="B76" s="82"/>
      <c r="C76" s="82"/>
      <c r="D76" s="82"/>
      <c r="E76" s="83"/>
      <c r="F76" s="102"/>
      <c r="G76" s="102"/>
    </row>
    <row r="77" spans="1:7" ht="9" customHeight="1" x14ac:dyDescent="0.2">
      <c r="A77" s="3" t="s">
        <v>52</v>
      </c>
      <c r="F77" s="16"/>
      <c r="G77" s="16"/>
    </row>
    <row r="78" spans="1:7" s="41" customFormat="1" ht="12.75" customHeight="1" x14ac:dyDescent="0.2">
      <c r="B78" s="6" t="s">
        <v>53</v>
      </c>
      <c r="C78" s="175"/>
      <c r="D78" s="175"/>
      <c r="E78" s="175"/>
      <c r="F78" s="152"/>
      <c r="G78" s="17"/>
    </row>
    <row r="79" spans="1:7" s="41" customFormat="1" ht="13.5" customHeight="1" x14ac:dyDescent="0.2">
      <c r="B79" s="4"/>
      <c r="C79" s="182"/>
      <c r="D79" s="182"/>
      <c r="E79" s="182"/>
      <c r="F79" s="35"/>
      <c r="G79" s="36"/>
    </row>
    <row r="80" spans="1:7" ht="12.75" customHeight="1" x14ac:dyDescent="0.2">
      <c r="B80" s="4" t="s">
        <v>88</v>
      </c>
      <c r="C80" s="175"/>
      <c r="D80" s="175"/>
      <c r="E80" s="175"/>
      <c r="F80" s="18"/>
      <c r="G80" s="17"/>
    </row>
    <row r="81" spans="2:7" s="41" customFormat="1" ht="12.75" customHeight="1" x14ac:dyDescent="0.2">
      <c r="B81" s="4"/>
      <c r="C81" s="258"/>
      <c r="D81" s="258"/>
      <c r="E81" s="258"/>
      <c r="F81" s="35"/>
      <c r="G81" s="37"/>
    </row>
    <row r="82" spans="2:7" ht="8.25" customHeight="1" x14ac:dyDescent="0.2">
      <c r="B82" s="4"/>
      <c r="C82" s="4"/>
      <c r="D82" s="4"/>
      <c r="E82" s="4"/>
      <c r="F82" s="4"/>
      <c r="G82" s="31"/>
    </row>
    <row r="83" spans="2:7" x14ac:dyDescent="0.2">
      <c r="B83" s="4" t="s">
        <v>56</v>
      </c>
      <c r="C83" s="4"/>
      <c r="D83" s="4"/>
      <c r="E83" s="4"/>
      <c r="F83" s="4"/>
      <c r="G83" s="31"/>
    </row>
  </sheetData>
  <mergeCells count="73"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  <mergeCell ref="A8:G8"/>
    <mergeCell ref="A9:D9"/>
    <mergeCell ref="A12:D12"/>
    <mergeCell ref="A13:D13"/>
    <mergeCell ref="A14:D14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C81:E81"/>
    <mergeCell ref="A69:D70"/>
    <mergeCell ref="A73:D73"/>
    <mergeCell ref="A74:D74"/>
    <mergeCell ref="A72:D72"/>
    <mergeCell ref="E69:E70"/>
    <mergeCell ref="A71:D71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B2:D2"/>
    <mergeCell ref="E2:G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1"/>
  <sheetViews>
    <sheetView topLeftCell="A19" zoomScale="80" zoomScaleNormal="80" workbookViewId="0">
      <selection activeCell="O40" sqref="O40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5" customWidth="1"/>
    <col min="5" max="5" width="15.140625" style="15" customWidth="1"/>
    <col min="6" max="6" width="14" style="15" customWidth="1"/>
    <col min="7" max="7" width="14.5703125" style="15" customWidth="1"/>
    <col min="8" max="8" width="14.28515625" style="15" bestFit="1" customWidth="1"/>
    <col min="9" max="9" width="13.140625" style="15" customWidth="1"/>
    <col min="10" max="10" width="14.5703125" style="15" customWidth="1"/>
    <col min="11" max="11" width="16.7109375" style="7" customWidth="1"/>
    <col min="12" max="16384" width="8.85546875" style="7"/>
  </cols>
  <sheetData>
    <row r="1" spans="1:10" ht="12.75" customHeight="1" x14ac:dyDescent="0.2">
      <c r="C1" s="8"/>
      <c r="D1" s="14"/>
      <c r="H1" s="273"/>
      <c r="I1" s="273"/>
      <c r="J1" s="273"/>
    </row>
    <row r="2" spans="1:10" ht="12.75" customHeight="1" x14ac:dyDescent="0.2">
      <c r="A2" s="9" t="s">
        <v>265</v>
      </c>
      <c r="H2" s="42"/>
      <c r="I2" s="42"/>
      <c r="J2" s="47"/>
    </row>
    <row r="3" spans="1:10" ht="12.75" customHeight="1" x14ac:dyDescent="0.2">
      <c r="H3" s="42"/>
      <c r="I3" s="42"/>
      <c r="J3" s="47"/>
    </row>
    <row r="4" spans="1:10" ht="12.75" customHeight="1" x14ac:dyDescent="0.25">
      <c r="B4" s="62" t="s">
        <v>276</v>
      </c>
      <c r="C4" s="62"/>
      <c r="D4" s="62"/>
      <c r="E4" s="62"/>
      <c r="F4" s="62"/>
      <c r="G4" s="62"/>
      <c r="H4" s="62"/>
      <c r="I4" s="62"/>
    </row>
    <row r="5" spans="1:10" ht="12.75" customHeight="1" thickBot="1" x14ac:dyDescent="0.3">
      <c r="C5" s="61"/>
      <c r="D5" s="61"/>
      <c r="E5" s="61"/>
      <c r="F5" s="80"/>
      <c r="G5" s="77"/>
      <c r="H5" s="61"/>
    </row>
    <row r="6" spans="1:10" ht="25.5" customHeight="1" x14ac:dyDescent="0.2">
      <c r="A6" s="278"/>
      <c r="B6" s="279"/>
      <c r="C6" s="282" t="s">
        <v>4</v>
      </c>
      <c r="D6" s="284" t="s">
        <v>89</v>
      </c>
      <c r="E6" s="285"/>
      <c r="F6" s="285"/>
      <c r="G6" s="285"/>
      <c r="H6" s="286"/>
      <c r="I6" s="274" t="s">
        <v>257</v>
      </c>
      <c r="J6" s="276" t="s">
        <v>51</v>
      </c>
    </row>
    <row r="7" spans="1:10" ht="61.5" customHeight="1" thickBot="1" x14ac:dyDescent="0.25">
      <c r="A7" s="280"/>
      <c r="B7" s="281"/>
      <c r="C7" s="283"/>
      <c r="D7" s="56" t="s">
        <v>258</v>
      </c>
      <c r="E7" s="56" t="s">
        <v>256</v>
      </c>
      <c r="F7" s="56" t="s">
        <v>50</v>
      </c>
      <c r="G7" s="56" t="s">
        <v>253</v>
      </c>
      <c r="H7" s="56" t="s">
        <v>242</v>
      </c>
      <c r="I7" s="275"/>
      <c r="J7" s="277"/>
    </row>
    <row r="8" spans="1:10" ht="29.25" customHeight="1" x14ac:dyDescent="0.2">
      <c r="A8" s="287" t="s">
        <v>90</v>
      </c>
      <c r="B8" s="288"/>
      <c r="C8" s="115" t="s">
        <v>5</v>
      </c>
      <c r="D8" s="150">
        <v>31585624</v>
      </c>
      <c r="E8" s="150">
        <v>-618111</v>
      </c>
      <c r="F8" s="150">
        <v>-16598509</v>
      </c>
      <c r="G8" s="150">
        <v>-9396269</v>
      </c>
      <c r="H8" s="150">
        <v>4972735</v>
      </c>
      <c r="I8" s="150">
        <v>-1036720</v>
      </c>
      <c r="J8" s="151">
        <v>3936015</v>
      </c>
    </row>
    <row r="9" spans="1:10" ht="26.25" customHeight="1" x14ac:dyDescent="0.2">
      <c r="A9" s="266" t="s">
        <v>226</v>
      </c>
      <c r="B9" s="267"/>
      <c r="C9" s="71" t="s">
        <v>6</v>
      </c>
      <c r="D9" s="86"/>
      <c r="E9" s="86"/>
      <c r="F9" s="87"/>
      <c r="G9" s="87"/>
      <c r="H9" s="87">
        <v>0</v>
      </c>
      <c r="I9" s="87"/>
      <c r="J9" s="88"/>
    </row>
    <row r="10" spans="1:10" ht="27" customHeight="1" x14ac:dyDescent="0.2">
      <c r="A10" s="289" t="s">
        <v>251</v>
      </c>
      <c r="B10" s="290"/>
      <c r="C10" s="71" t="s">
        <v>14</v>
      </c>
      <c r="D10" s="103">
        <v>31585624</v>
      </c>
      <c r="E10" s="103">
        <v>-618111</v>
      </c>
      <c r="F10" s="103">
        <v>-16598509</v>
      </c>
      <c r="G10" s="103">
        <v>-9396269</v>
      </c>
      <c r="H10" s="103">
        <v>4972735</v>
      </c>
      <c r="I10" s="103">
        <v>-1036720</v>
      </c>
      <c r="J10" s="104">
        <v>3936015</v>
      </c>
    </row>
    <row r="11" spans="1:10" ht="39" customHeight="1" x14ac:dyDescent="0.2">
      <c r="A11" s="268" t="s">
        <v>227</v>
      </c>
      <c r="B11" s="269"/>
      <c r="C11" s="72" t="s">
        <v>31</v>
      </c>
      <c r="D11" s="103">
        <v>0</v>
      </c>
      <c r="E11" s="103">
        <v>0</v>
      </c>
      <c r="F11" s="103">
        <f>F12+F13</f>
        <v>0</v>
      </c>
      <c r="G11" s="103">
        <f>G12+G13</f>
        <v>-1446807</v>
      </c>
      <c r="H11" s="103">
        <f>H12+H13</f>
        <v>-1446807</v>
      </c>
      <c r="I11" s="103">
        <f>I12</f>
        <v>-417</v>
      </c>
      <c r="J11" s="104">
        <f>SUM(H11:I11)</f>
        <v>-1447224</v>
      </c>
    </row>
    <row r="12" spans="1:10" ht="27.75" customHeight="1" x14ac:dyDescent="0.2">
      <c r="A12" s="266" t="s">
        <v>243</v>
      </c>
      <c r="B12" s="267"/>
      <c r="C12" s="71" t="s">
        <v>235</v>
      </c>
      <c r="D12" s="86">
        <v>0</v>
      </c>
      <c r="E12" s="86">
        <v>0</v>
      </c>
      <c r="F12" s="86">
        <v>0</v>
      </c>
      <c r="G12" s="136">
        <v>-1446807</v>
      </c>
      <c r="H12" s="87">
        <f t="shared" ref="H12" si="0">D12+E12+G12</f>
        <v>-1446807</v>
      </c>
      <c r="I12" s="87">
        <v>-417</v>
      </c>
      <c r="J12" s="89">
        <f>H12+I12</f>
        <v>-1447224</v>
      </c>
    </row>
    <row r="13" spans="1:10" ht="35.25" customHeight="1" x14ac:dyDescent="0.2">
      <c r="A13" s="266" t="s">
        <v>259</v>
      </c>
      <c r="B13" s="267"/>
      <c r="C13" s="72" t="s">
        <v>236</v>
      </c>
      <c r="D13" s="86">
        <v>0</v>
      </c>
      <c r="E13" s="86">
        <v>0</v>
      </c>
      <c r="F13" s="86"/>
      <c r="G13" s="86">
        <v>0</v>
      </c>
      <c r="H13" s="87">
        <f>D13+E13+F13</f>
        <v>0</v>
      </c>
      <c r="I13" s="87"/>
      <c r="J13" s="89">
        <f>H13+I13</f>
        <v>0</v>
      </c>
    </row>
    <row r="14" spans="1:10" ht="37.5" customHeight="1" x14ac:dyDescent="0.2">
      <c r="A14" s="268" t="s">
        <v>268</v>
      </c>
      <c r="B14" s="269"/>
      <c r="C14" s="72" t="s">
        <v>36</v>
      </c>
      <c r="D14" s="103">
        <f t="shared" ref="D14:J14" si="1">D16+D17+D18+D19+D20+D21</f>
        <v>0</v>
      </c>
      <c r="E14" s="103">
        <f t="shared" si="1"/>
        <v>0</v>
      </c>
      <c r="F14" s="103">
        <f t="shared" si="1"/>
        <v>0</v>
      </c>
      <c r="G14" s="103">
        <f t="shared" si="1"/>
        <v>0</v>
      </c>
      <c r="H14" s="103">
        <f t="shared" si="1"/>
        <v>0</v>
      </c>
      <c r="I14" s="103">
        <f t="shared" si="1"/>
        <v>0</v>
      </c>
      <c r="J14" s="104">
        <f t="shared" si="1"/>
        <v>0</v>
      </c>
    </row>
    <row r="15" spans="1:10" x14ac:dyDescent="0.2">
      <c r="A15" s="266" t="s">
        <v>164</v>
      </c>
      <c r="B15" s="267"/>
      <c r="C15" s="71"/>
      <c r="D15" s="86">
        <v>0</v>
      </c>
      <c r="E15" s="86">
        <v>0</v>
      </c>
      <c r="F15" s="86">
        <v>0</v>
      </c>
      <c r="G15" s="86">
        <v>0</v>
      </c>
      <c r="H15" s="87">
        <f>D15+E15+G15</f>
        <v>0</v>
      </c>
      <c r="I15" s="87">
        <v>0</v>
      </c>
      <c r="J15" s="89">
        <v>0</v>
      </c>
    </row>
    <row r="16" spans="1:10" x14ac:dyDescent="0.2">
      <c r="A16" s="266" t="s">
        <v>247</v>
      </c>
      <c r="B16" s="267"/>
      <c r="C16" s="71" t="s">
        <v>237</v>
      </c>
      <c r="D16" s="86">
        <v>0</v>
      </c>
      <c r="E16" s="86">
        <v>0</v>
      </c>
      <c r="F16" s="86">
        <v>0</v>
      </c>
      <c r="G16" s="86">
        <v>0</v>
      </c>
      <c r="H16" s="87">
        <f>D16+E16+G16</f>
        <v>0</v>
      </c>
      <c r="I16" s="87">
        <v>0</v>
      </c>
      <c r="J16" s="89">
        <v>0</v>
      </c>
    </row>
    <row r="17" spans="1:10" x14ac:dyDescent="0.2">
      <c r="A17" s="263" t="s">
        <v>228</v>
      </c>
      <c r="B17" s="272"/>
      <c r="C17" s="71" t="s">
        <v>238</v>
      </c>
      <c r="D17" s="90"/>
      <c r="E17" s="90"/>
      <c r="F17" s="90"/>
      <c r="G17" s="90">
        <v>0</v>
      </c>
      <c r="H17" s="87">
        <f>D17+E17+G17+F17</f>
        <v>0</v>
      </c>
      <c r="I17" s="87">
        <v>0</v>
      </c>
      <c r="J17" s="91">
        <f>H17</f>
        <v>0</v>
      </c>
    </row>
    <row r="18" spans="1:10" ht="26.25" customHeight="1" x14ac:dyDescent="0.2">
      <c r="A18" s="263" t="s">
        <v>245</v>
      </c>
      <c r="B18" s="272"/>
      <c r="C18" s="53">
        <v>315</v>
      </c>
      <c r="D18" s="86">
        <v>0</v>
      </c>
      <c r="E18" s="86"/>
      <c r="F18" s="86">
        <v>0</v>
      </c>
      <c r="G18" s="86">
        <v>0</v>
      </c>
      <c r="H18" s="87">
        <f>D18+E18+G18</f>
        <v>0</v>
      </c>
      <c r="I18" s="87">
        <v>0</v>
      </c>
      <c r="J18" s="91">
        <f>H18</f>
        <v>0</v>
      </c>
    </row>
    <row r="19" spans="1:10" ht="28.5" customHeight="1" x14ac:dyDescent="0.2">
      <c r="A19" s="263" t="s">
        <v>230</v>
      </c>
      <c r="B19" s="264"/>
      <c r="C19" s="53">
        <v>316</v>
      </c>
      <c r="D19" s="86">
        <v>0</v>
      </c>
      <c r="E19" s="86">
        <v>0</v>
      </c>
      <c r="F19" s="86">
        <v>0</v>
      </c>
      <c r="G19" s="86">
        <v>0</v>
      </c>
      <c r="H19" s="87">
        <f>D19+E19+G19</f>
        <v>0</v>
      </c>
      <c r="I19" s="87">
        <v>0</v>
      </c>
      <c r="J19" s="89">
        <v>0</v>
      </c>
    </row>
    <row r="20" spans="1:10" ht="27" customHeight="1" x14ac:dyDescent="0.2">
      <c r="A20" s="263" t="s">
        <v>231</v>
      </c>
      <c r="B20" s="264"/>
      <c r="C20" s="53">
        <v>317</v>
      </c>
      <c r="D20" s="86">
        <v>0</v>
      </c>
      <c r="E20" s="86">
        <v>0</v>
      </c>
      <c r="F20" s="86">
        <v>0</v>
      </c>
      <c r="G20" s="86">
        <v>0</v>
      </c>
      <c r="H20" s="87">
        <f>D20+E20+G20</f>
        <v>0</v>
      </c>
      <c r="I20" s="87">
        <v>0</v>
      </c>
      <c r="J20" s="89">
        <v>0</v>
      </c>
    </row>
    <row r="21" spans="1:10" ht="40.5" customHeight="1" x14ac:dyDescent="0.2">
      <c r="A21" s="263" t="s">
        <v>263</v>
      </c>
      <c r="B21" s="272"/>
      <c r="C21" s="53">
        <v>318</v>
      </c>
      <c r="D21" s="86">
        <v>0</v>
      </c>
      <c r="E21" s="86">
        <v>0</v>
      </c>
      <c r="F21" s="86"/>
      <c r="G21" s="86"/>
      <c r="H21" s="87">
        <f>F21+G21</f>
        <v>0</v>
      </c>
      <c r="I21" s="87"/>
      <c r="J21" s="89">
        <f>SUM(H21:I21)</f>
        <v>0</v>
      </c>
    </row>
    <row r="22" spans="1:10" ht="26.25" customHeight="1" x14ac:dyDescent="0.2">
      <c r="A22" s="287" t="s">
        <v>277</v>
      </c>
      <c r="B22" s="288"/>
      <c r="C22" s="54">
        <v>400</v>
      </c>
      <c r="D22" s="120">
        <f t="shared" ref="D22:J22" si="2">D10+D11+SUM(D16:D21)</f>
        <v>31585624</v>
      </c>
      <c r="E22" s="120">
        <f t="shared" si="2"/>
        <v>-618111</v>
      </c>
      <c r="F22" s="120">
        <f t="shared" si="2"/>
        <v>-16598509</v>
      </c>
      <c r="G22" s="120">
        <f t="shared" si="2"/>
        <v>-10843076</v>
      </c>
      <c r="H22" s="120">
        <f t="shared" si="2"/>
        <v>3525928</v>
      </c>
      <c r="I22" s="120">
        <f t="shared" si="2"/>
        <v>-1037137</v>
      </c>
      <c r="J22" s="121">
        <f t="shared" si="2"/>
        <v>2488791</v>
      </c>
    </row>
    <row r="23" spans="1:10" ht="28.5" customHeight="1" x14ac:dyDescent="0.2">
      <c r="A23" s="287" t="s">
        <v>246</v>
      </c>
      <c r="B23" s="288"/>
      <c r="C23" s="54"/>
      <c r="D23" s="103">
        <f>Бух.баланс!H69</f>
        <v>31585624</v>
      </c>
      <c r="E23" s="103">
        <f>Бух.баланс!H71</f>
        <v>-618111</v>
      </c>
      <c r="F23" s="103">
        <f>Бух.баланс!H70+Бух.баланс!H72</f>
        <v>-5082996</v>
      </c>
      <c r="G23" s="103">
        <f>Бух.баланс!H73</f>
        <v>-19801161</v>
      </c>
      <c r="H23" s="120">
        <f>SUM(D23:G23)</f>
        <v>6083356</v>
      </c>
      <c r="I23" s="105">
        <f>Бух.баланс!H75</f>
        <v>-1677056</v>
      </c>
      <c r="J23" s="104">
        <f>H23+I23</f>
        <v>4406300</v>
      </c>
    </row>
    <row r="24" spans="1:10" ht="27.75" customHeight="1" x14ac:dyDescent="0.2">
      <c r="A24" s="263" t="s">
        <v>226</v>
      </c>
      <c r="B24" s="272"/>
      <c r="C24" s="53">
        <v>401</v>
      </c>
      <c r="D24" s="86"/>
      <c r="E24" s="86"/>
      <c r="F24" s="86"/>
      <c r="G24" s="86"/>
      <c r="H24" s="87">
        <f>D24+E24+G24</f>
        <v>0</v>
      </c>
      <c r="I24" s="87"/>
      <c r="J24" s="89"/>
    </row>
    <row r="25" spans="1:10" ht="28.5" customHeight="1" x14ac:dyDescent="0.2">
      <c r="A25" s="287" t="s">
        <v>252</v>
      </c>
      <c r="B25" s="288"/>
      <c r="C25" s="54">
        <v>500</v>
      </c>
      <c r="D25" s="103">
        <f>D23</f>
        <v>31585624</v>
      </c>
      <c r="E25" s="103">
        <f t="shared" ref="E25:J25" si="3">E23</f>
        <v>-618111</v>
      </c>
      <c r="F25" s="103">
        <f t="shared" si="3"/>
        <v>-5082996</v>
      </c>
      <c r="G25" s="103">
        <f t="shared" si="3"/>
        <v>-19801161</v>
      </c>
      <c r="H25" s="103">
        <f t="shared" si="3"/>
        <v>6083356</v>
      </c>
      <c r="I25" s="103">
        <f t="shared" si="3"/>
        <v>-1677056</v>
      </c>
      <c r="J25" s="104">
        <f t="shared" si="3"/>
        <v>4406300</v>
      </c>
    </row>
    <row r="26" spans="1:10" ht="24.75" customHeight="1" x14ac:dyDescent="0.2">
      <c r="A26" s="287" t="s">
        <v>232</v>
      </c>
      <c r="B26" s="288"/>
      <c r="C26" s="54">
        <v>600</v>
      </c>
      <c r="D26" s="103">
        <v>0</v>
      </c>
      <c r="E26" s="103">
        <v>0</v>
      </c>
      <c r="F26" s="103">
        <f>F27+F28</f>
        <v>-2360</v>
      </c>
      <c r="G26" s="103">
        <f t="shared" ref="G26:J26" si="4">G27+G28</f>
        <v>920015</v>
      </c>
      <c r="H26" s="103">
        <f t="shared" si="4"/>
        <v>917655</v>
      </c>
      <c r="I26" s="103">
        <f t="shared" si="4"/>
        <v>-2360</v>
      </c>
      <c r="J26" s="104">
        <f t="shared" si="4"/>
        <v>915295</v>
      </c>
    </row>
    <row r="27" spans="1:10" ht="23.25" customHeight="1" x14ac:dyDescent="0.2">
      <c r="A27" s="263" t="s">
        <v>244</v>
      </c>
      <c r="B27" s="272"/>
      <c r="C27" s="54">
        <v>610</v>
      </c>
      <c r="D27" s="86">
        <v>0</v>
      </c>
      <c r="E27" s="86">
        <v>0</v>
      </c>
      <c r="F27" s="86">
        <v>0</v>
      </c>
      <c r="G27" s="86">
        <f>'Отчет оПрибылиУбытках'!F28</f>
        <v>920015</v>
      </c>
      <c r="H27" s="87">
        <f t="shared" ref="H27:H34" si="5">SUM(D27:G27)</f>
        <v>920015</v>
      </c>
      <c r="I27" s="87">
        <f>'Отчет оПрибылиУбытках'!F29</f>
        <v>-2360</v>
      </c>
      <c r="J27" s="89">
        <f>SUM(H27:I27)</f>
        <v>917655</v>
      </c>
    </row>
    <row r="28" spans="1:10" ht="36.75" customHeight="1" x14ac:dyDescent="0.2">
      <c r="A28" s="263" t="s">
        <v>233</v>
      </c>
      <c r="B28" s="272"/>
      <c r="C28" s="54">
        <v>620</v>
      </c>
      <c r="D28" s="86">
        <v>0</v>
      </c>
      <c r="E28" s="86">
        <v>0</v>
      </c>
      <c r="F28" s="103">
        <f>SUM(F30:F35)</f>
        <v>-2360</v>
      </c>
      <c r="G28" s="103">
        <f>SUM(G30:G35)</f>
        <v>0</v>
      </c>
      <c r="H28" s="103">
        <f>SUM(H30:H35)</f>
        <v>-2360</v>
      </c>
      <c r="I28" s="103">
        <f>SUM(I30:I35)</f>
        <v>0</v>
      </c>
      <c r="J28" s="104">
        <f>SUM(J30:J35)</f>
        <v>-2360</v>
      </c>
    </row>
    <row r="29" spans="1:10" ht="24.75" customHeight="1" x14ac:dyDescent="0.2">
      <c r="A29" s="268" t="s">
        <v>234</v>
      </c>
      <c r="B29" s="269"/>
      <c r="C29" s="54">
        <v>700</v>
      </c>
      <c r="D29" s="103">
        <f>D30+D31+D32+D33+D34+D35</f>
        <v>0</v>
      </c>
      <c r="E29" s="103">
        <f>E30+E31+E32+E33+E34+E35</f>
        <v>0</v>
      </c>
      <c r="F29" s="103"/>
      <c r="G29" s="103"/>
      <c r="H29" s="103"/>
      <c r="I29" s="103"/>
      <c r="J29" s="104"/>
    </row>
    <row r="30" spans="1:10" ht="17.25" customHeight="1" x14ac:dyDescent="0.2">
      <c r="A30" s="263" t="s">
        <v>228</v>
      </c>
      <c r="B30" s="272"/>
      <c r="C30" s="68">
        <v>711</v>
      </c>
      <c r="D30" s="90"/>
      <c r="E30" s="90"/>
      <c r="F30" s="90"/>
      <c r="G30" s="90">
        <v>0</v>
      </c>
      <c r="H30" s="87">
        <f t="shared" si="5"/>
        <v>0</v>
      </c>
      <c r="I30" s="87">
        <v>0</v>
      </c>
      <c r="J30" s="91">
        <f>H30</f>
        <v>0</v>
      </c>
    </row>
    <row r="31" spans="1:10" ht="25.5" customHeight="1" x14ac:dyDescent="0.2">
      <c r="A31" s="263" t="s">
        <v>245</v>
      </c>
      <c r="B31" s="272"/>
      <c r="C31" s="68">
        <v>712</v>
      </c>
      <c r="D31" s="90">
        <v>0</v>
      </c>
      <c r="E31" s="90"/>
      <c r="F31" s="90"/>
      <c r="G31" s="90"/>
      <c r="H31" s="87">
        <f t="shared" si="5"/>
        <v>0</v>
      </c>
      <c r="I31" s="87">
        <v>0</v>
      </c>
      <c r="J31" s="91">
        <f t="shared" ref="J31:J34" si="6">H31</f>
        <v>0</v>
      </c>
    </row>
    <row r="32" spans="1:10" x14ac:dyDescent="0.2">
      <c r="A32" s="263" t="s">
        <v>229</v>
      </c>
      <c r="B32" s="272"/>
      <c r="C32" s="68">
        <v>715</v>
      </c>
      <c r="D32" s="90">
        <v>0</v>
      </c>
      <c r="E32" s="90">
        <v>0</v>
      </c>
      <c r="F32" s="90">
        <v>0</v>
      </c>
      <c r="G32" s="90"/>
      <c r="H32" s="87">
        <f t="shared" si="5"/>
        <v>0</v>
      </c>
      <c r="I32" s="87">
        <v>0</v>
      </c>
      <c r="J32" s="91">
        <f t="shared" si="6"/>
        <v>0</v>
      </c>
    </row>
    <row r="33" spans="1:10" ht="24" customHeight="1" x14ac:dyDescent="0.2">
      <c r="A33" s="263" t="s">
        <v>230</v>
      </c>
      <c r="B33" s="272"/>
      <c r="C33" s="68">
        <v>716</v>
      </c>
      <c r="D33" s="90">
        <v>0</v>
      </c>
      <c r="E33" s="90">
        <v>0</v>
      </c>
      <c r="F33" s="90">
        <v>0</v>
      </c>
      <c r="G33" s="90"/>
      <c r="H33" s="87">
        <f t="shared" si="5"/>
        <v>0</v>
      </c>
      <c r="I33" s="87">
        <v>0</v>
      </c>
      <c r="J33" s="91">
        <f t="shared" si="6"/>
        <v>0</v>
      </c>
    </row>
    <row r="34" spans="1:10" ht="28.5" customHeight="1" x14ac:dyDescent="0.2">
      <c r="A34" s="263" t="s">
        <v>231</v>
      </c>
      <c r="B34" s="264"/>
      <c r="C34" s="68">
        <v>717</v>
      </c>
      <c r="D34" s="90">
        <v>0</v>
      </c>
      <c r="E34" s="90">
        <v>0</v>
      </c>
      <c r="F34" s="90"/>
      <c r="G34" s="90">
        <v>0</v>
      </c>
      <c r="H34" s="87">
        <f t="shared" si="5"/>
        <v>0</v>
      </c>
      <c r="I34" s="87">
        <v>0</v>
      </c>
      <c r="J34" s="91">
        <f t="shared" si="6"/>
        <v>0</v>
      </c>
    </row>
    <row r="35" spans="1:10" ht="35.25" customHeight="1" x14ac:dyDescent="0.2">
      <c r="A35" s="263" t="s">
        <v>263</v>
      </c>
      <c r="B35" s="272"/>
      <c r="C35" s="68">
        <v>718</v>
      </c>
      <c r="D35" s="90">
        <v>0</v>
      </c>
      <c r="E35" s="90">
        <v>0</v>
      </c>
      <c r="F35" s="90">
        <v>-2360</v>
      </c>
      <c r="G35" s="90"/>
      <c r="H35" s="87">
        <f>D35+E35+G35+F35</f>
        <v>-2360</v>
      </c>
      <c r="I35" s="87"/>
      <c r="J35" s="91">
        <f>H35+I35</f>
        <v>-2360</v>
      </c>
    </row>
    <row r="36" spans="1:10" ht="39" customHeight="1" thickBot="1" x14ac:dyDescent="0.25">
      <c r="A36" s="270" t="s">
        <v>278</v>
      </c>
      <c r="B36" s="271"/>
      <c r="C36" s="55">
        <v>800</v>
      </c>
      <c r="D36" s="92">
        <f>SUM(D25:D29)</f>
        <v>31585624</v>
      </c>
      <c r="E36" s="92">
        <f>SUM(E25:E29)</f>
        <v>-618111</v>
      </c>
      <c r="F36" s="92">
        <f>F25+F26</f>
        <v>-5085356</v>
      </c>
      <c r="G36" s="92">
        <f>SUM(G25:G26)</f>
        <v>-18881146</v>
      </c>
      <c r="H36" s="92">
        <f>SUM(D36:G36)</f>
        <v>7001011</v>
      </c>
      <c r="I36" s="92">
        <f>I25+I26+SUM(I30:I35)</f>
        <v>-1679416</v>
      </c>
      <c r="J36" s="93">
        <f>J25+J26</f>
        <v>5321595</v>
      </c>
    </row>
    <row r="37" spans="1:10" ht="21" customHeight="1" x14ac:dyDescent="0.2">
      <c r="A37" s="107"/>
      <c r="B37" s="107"/>
      <c r="C37" s="108"/>
      <c r="D37" s="109"/>
      <c r="E37" s="109"/>
      <c r="F37" s="109"/>
      <c r="G37" s="109"/>
      <c r="H37" s="109"/>
      <c r="I37" s="109"/>
      <c r="J37" s="109"/>
    </row>
    <row r="38" spans="1:10" ht="10.5" customHeight="1" x14ac:dyDescent="0.2">
      <c r="A38" s="107"/>
      <c r="B38" s="107"/>
      <c r="C38" s="108"/>
      <c r="D38" s="109"/>
      <c r="E38" s="109"/>
      <c r="F38" s="109"/>
      <c r="G38" s="109"/>
      <c r="H38" s="109"/>
      <c r="I38" s="109"/>
      <c r="J38" s="109"/>
    </row>
    <row r="39" spans="1:10" x14ac:dyDescent="0.2">
      <c r="A39" s="106"/>
      <c r="B39" s="265" t="s">
        <v>53</v>
      </c>
      <c r="C39" s="265"/>
      <c r="D39" s="265"/>
      <c r="E39" s="79"/>
      <c r="F39" s="70"/>
      <c r="G39" s="70"/>
    </row>
    <row r="40" spans="1:10" x14ac:dyDescent="0.2">
      <c r="E40" s="78"/>
      <c r="F40" s="78"/>
      <c r="G40" s="78"/>
    </row>
    <row r="41" spans="1:10" x14ac:dyDescent="0.2">
      <c r="A41" s="106"/>
      <c r="B41" s="265" t="s">
        <v>55</v>
      </c>
      <c r="C41" s="265"/>
      <c r="D41" s="265"/>
      <c r="E41" s="79"/>
      <c r="F41" s="70"/>
      <c r="G41" s="70"/>
    </row>
  </sheetData>
  <mergeCells count="37">
    <mergeCell ref="A25:B25"/>
    <mergeCell ref="A26:B26"/>
    <mergeCell ref="A21:B21"/>
    <mergeCell ref="A22:B22"/>
    <mergeCell ref="A24:B24"/>
    <mergeCell ref="A31:B31"/>
    <mergeCell ref="A27:B27"/>
    <mergeCell ref="A33:B33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3:B23"/>
    <mergeCell ref="A32:B32"/>
    <mergeCell ref="A11:B11"/>
    <mergeCell ref="A12:B12"/>
    <mergeCell ref="A20:B20"/>
    <mergeCell ref="A34:B34"/>
    <mergeCell ref="B41:D41"/>
    <mergeCell ref="B39:D39"/>
    <mergeCell ref="A13:B13"/>
    <mergeCell ref="A29:B29"/>
    <mergeCell ref="A36:B36"/>
    <mergeCell ref="A14:B14"/>
    <mergeCell ref="A15:B15"/>
    <mergeCell ref="A16:B16"/>
    <mergeCell ref="A28:B28"/>
    <mergeCell ref="A17:B17"/>
    <mergeCell ref="A18:B18"/>
    <mergeCell ref="A19:B19"/>
    <mergeCell ref="A35:B35"/>
    <mergeCell ref="A30:B30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2017-05-10T10:34:25Z</cp:lastPrinted>
  <dcterms:created xsi:type="dcterms:W3CDTF">2007-06-07T10:44:10Z</dcterms:created>
  <dcterms:modified xsi:type="dcterms:W3CDTF">2017-05-10T10:48:18Z</dcterms:modified>
</cp:coreProperties>
</file>