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0" windowWidth="15195" windowHeight="8340" tabRatio="710" activeTab="3"/>
  </bookViews>
  <sheets>
    <sheet name="Form 1" sheetId="1" r:id="rId1"/>
    <sheet name="Form 2" sheetId="6" r:id="rId2"/>
    <sheet name="Form 3" sheetId="5" r:id="rId3"/>
    <sheet name="Form 4" sheetId="7" r:id="rId4"/>
  </sheets>
  <calcPr calcId="145621"/>
</workbook>
</file>

<file path=xl/calcChain.xml><?xml version="1.0" encoding="utf-8"?>
<calcChain xmlns="http://schemas.openxmlformats.org/spreadsheetml/2006/main">
  <c r="K23" i="7" l="1"/>
  <c r="I23" i="7"/>
  <c r="H23" i="7"/>
  <c r="G23" i="7"/>
  <c r="F23" i="7"/>
  <c r="K21" i="7"/>
  <c r="I21" i="7"/>
  <c r="I19" i="7"/>
  <c r="H19" i="7"/>
  <c r="G19" i="7"/>
  <c r="K8" i="7"/>
  <c r="I8" i="7"/>
  <c r="H8" i="7"/>
  <c r="G8" i="7"/>
  <c r="F8" i="7"/>
  <c r="J7" i="7"/>
  <c r="L7" i="7" s="1"/>
  <c r="J9" i="7"/>
  <c r="L9" i="7" s="1"/>
  <c r="J10" i="7"/>
  <c r="L10" i="7" s="1"/>
  <c r="F73" i="5"/>
  <c r="A1" i="6"/>
  <c r="A1" i="5" s="1"/>
  <c r="A1" i="7" s="1"/>
  <c r="I62" i="1"/>
  <c r="F19" i="7" s="1"/>
  <c r="F35" i="6"/>
  <c r="F34" i="6"/>
  <c r="J23" i="7" l="1"/>
  <c r="L23" i="7" s="1"/>
  <c r="J8" i="7"/>
  <c r="L8" i="7" l="1"/>
  <c r="J29" i="7"/>
  <c r="J28" i="7"/>
  <c r="J27" i="7"/>
  <c r="J25" i="7"/>
  <c r="K11" i="7"/>
  <c r="K18" i="7" s="1"/>
  <c r="I11" i="7"/>
  <c r="I18" i="7" s="1"/>
  <c r="H11" i="7"/>
  <c r="H18" i="7" s="1"/>
  <c r="G11" i="7"/>
  <c r="G18" i="7" s="1"/>
  <c r="F11" i="7"/>
  <c r="F18" i="7" s="1"/>
  <c r="J17" i="7"/>
  <c r="L17" i="7" s="1"/>
  <c r="J16" i="7"/>
  <c r="L16" i="7" s="1"/>
  <c r="J13" i="7"/>
  <c r="G28" i="6"/>
  <c r="F28" i="6"/>
  <c r="G10" i="6"/>
  <c r="G15" i="6" s="1"/>
  <c r="G21" i="6" s="1"/>
  <c r="G23" i="6" s="1"/>
  <c r="G25" i="6" s="1"/>
  <c r="F10" i="6"/>
  <c r="F15" i="6" s="1"/>
  <c r="F21" i="6" s="1"/>
  <c r="F23" i="6" s="1"/>
  <c r="F25" i="6" s="1"/>
  <c r="L13" i="7" l="1"/>
  <c r="J30" i="7"/>
  <c r="L30" i="7" s="1"/>
  <c r="J26" i="7"/>
  <c r="L26" i="7" s="1"/>
  <c r="G20" i="7"/>
  <c r="G31" i="7" s="1"/>
  <c r="F20" i="7"/>
  <c r="F31" i="7" s="1"/>
  <c r="J15" i="7"/>
  <c r="L15" i="7" s="1"/>
  <c r="J14" i="7"/>
  <c r="G62" i="5"/>
  <c r="F62" i="5"/>
  <c r="G56" i="5"/>
  <c r="F56" i="5"/>
  <c r="G41" i="5"/>
  <c r="F41" i="5"/>
  <c r="G28" i="5"/>
  <c r="F28" i="5"/>
  <c r="G17" i="5"/>
  <c r="F17" i="5"/>
  <c r="G9" i="5"/>
  <c r="F9" i="5"/>
  <c r="J11" i="7" l="1"/>
  <c r="J18" i="7" s="1"/>
  <c r="L14" i="7"/>
  <c r="L11" i="7" s="1"/>
  <c r="L18" i="7" s="1"/>
  <c r="J22" i="7" l="1"/>
  <c r="H20" i="7"/>
  <c r="H31" i="7" s="1"/>
  <c r="K19" i="7"/>
  <c r="J21" i="7" l="1"/>
  <c r="L21" i="7" s="1"/>
  <c r="I20" i="7"/>
  <c r="K22" i="7"/>
  <c r="K20" i="7" s="1"/>
  <c r="K31" i="7" s="1"/>
  <c r="J20" i="7" l="1"/>
  <c r="L20" i="7" s="1"/>
  <c r="I31" i="7"/>
  <c r="L22" i="7"/>
  <c r="H32" i="7" l="1"/>
  <c r="J19" i="7"/>
  <c r="L19" i="7" l="1"/>
  <c r="L31" i="7" s="1"/>
  <c r="J31" i="7"/>
  <c r="F74" i="5"/>
  <c r="L25" i="7" l="1"/>
  <c r="L27" i="7"/>
  <c r="L28" i="7"/>
  <c r="L29" i="7"/>
  <c r="G32" i="7" l="1"/>
  <c r="K32" i="7"/>
  <c r="I32" i="7"/>
  <c r="H67" i="1"/>
  <c r="H69" i="1" s="1"/>
  <c r="H59" i="1"/>
  <c r="H48" i="1"/>
  <c r="H36" i="1"/>
  <c r="H19" i="1"/>
  <c r="I67" i="1"/>
  <c r="I69" i="1" s="1"/>
  <c r="I59" i="1"/>
  <c r="I48" i="1"/>
  <c r="I36" i="1"/>
  <c r="I19" i="1"/>
  <c r="J32" i="7" l="1"/>
  <c r="H72" i="1"/>
  <c r="H37" i="1"/>
  <c r="F32" i="7"/>
  <c r="I72" i="1"/>
  <c r="I37" i="1"/>
  <c r="G69" i="5"/>
  <c r="G54" i="5"/>
  <c r="F69" i="5"/>
  <c r="G26" i="5"/>
  <c r="F54" i="5"/>
  <c r="F26" i="5"/>
  <c r="G72" i="5" l="1"/>
  <c r="G76" i="5" s="1"/>
  <c r="F32" i="6"/>
  <c r="F72" i="5"/>
  <c r="F76" i="5" s="1"/>
  <c r="G32" i="6"/>
  <c r="I74" i="1"/>
  <c r="H74" i="1"/>
  <c r="L32" i="7"/>
</calcChain>
</file>

<file path=xl/sharedStrings.xml><?xml version="1.0" encoding="utf-8"?>
<sst xmlns="http://schemas.openxmlformats.org/spreadsheetml/2006/main" count="360" uniqueCount="264">
  <si>
    <t>010</t>
  </si>
  <si>
    <t>011</t>
  </si>
  <si>
    <t>012</t>
  </si>
  <si>
    <t>013</t>
  </si>
  <si>
    <t>014</t>
  </si>
  <si>
    <t>015</t>
  </si>
  <si>
    <t>016</t>
  </si>
  <si>
    <t>100</t>
  </si>
  <si>
    <t>020</t>
  </si>
  <si>
    <t>021</t>
  </si>
  <si>
    <t>022</t>
  </si>
  <si>
    <t>023</t>
  </si>
  <si>
    <t>024</t>
  </si>
  <si>
    <t>025</t>
  </si>
  <si>
    <t>026</t>
  </si>
  <si>
    <t>027</t>
  </si>
  <si>
    <t>200</t>
  </si>
  <si>
    <t>030</t>
  </si>
  <si>
    <t>300</t>
  </si>
  <si>
    <t>040</t>
  </si>
  <si>
    <t>041</t>
  </si>
  <si>
    <t>042</t>
  </si>
  <si>
    <t>043</t>
  </si>
  <si>
    <t>044</t>
  </si>
  <si>
    <t>400</t>
  </si>
  <si>
    <t>050</t>
  </si>
  <si>
    <t>051</t>
  </si>
  <si>
    <t xml:space="preserve"> </t>
  </si>
  <si>
    <t>/</t>
  </si>
  <si>
    <t>045</t>
  </si>
  <si>
    <t>046</t>
  </si>
  <si>
    <t>047</t>
  </si>
  <si>
    <t>060</t>
  </si>
  <si>
    <t>III.  ДВИЖЕНИЕ  ДЕНЕЖНЫХ  СРЕДСТВ  ОТ ФИНАНСОВОЙ ДЕЯТЕЛЬНОСТИ</t>
  </si>
  <si>
    <t>070</t>
  </si>
  <si>
    <t>071</t>
  </si>
  <si>
    <t>080</t>
  </si>
  <si>
    <t>090</t>
  </si>
  <si>
    <t>110</t>
  </si>
  <si>
    <t>120</t>
  </si>
  <si>
    <t>017</t>
  </si>
  <si>
    <t>018</t>
  </si>
  <si>
    <t>019</t>
  </si>
  <si>
    <t>411</t>
  </si>
  <si>
    <t>413</t>
  </si>
  <si>
    <t>101</t>
  </si>
  <si>
    <t>201</t>
  </si>
  <si>
    <t>410</t>
  </si>
  <si>
    <t>500</t>
  </si>
  <si>
    <t>600</t>
  </si>
  <si>
    <t>048</t>
  </si>
  <si>
    <t>049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</si>
  <si>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</si>
  <si>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</si>
  <si>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</si>
  <si>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</si>
  <si>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</si>
  <si>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</si>
  <si>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</si>
  <si>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</si>
  <si>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</si>
  <si>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091</t>
  </si>
  <si>
    <t>092</t>
  </si>
  <si>
    <t>093</t>
  </si>
  <si>
    <t>094</t>
  </si>
  <si>
    <t>102</t>
  </si>
  <si>
    <t>103</t>
  </si>
  <si>
    <t>104</t>
  </si>
  <si>
    <t>105</t>
  </si>
  <si>
    <t>210</t>
  </si>
  <si>
    <t>220</t>
  </si>
  <si>
    <t>310</t>
  </si>
  <si>
    <t>312</t>
  </si>
  <si>
    <t>Consolidated Statement of Financial Position</t>
  </si>
  <si>
    <t>KZT, 000</t>
  </si>
  <si>
    <t xml:space="preserve">as of beginning of the reporting period </t>
  </si>
  <si>
    <t xml:space="preserve">as of end of the reporting period </t>
  </si>
  <si>
    <t>Line code</t>
  </si>
  <si>
    <t>Assets</t>
  </si>
  <si>
    <t>I. Current assets</t>
  </si>
  <si>
    <t>Cash and cash equivalents</t>
  </si>
  <si>
    <t>Financial Assets available-for-sale</t>
  </si>
  <si>
    <t>Derivative financial instruments</t>
  </si>
  <si>
    <t>Financial assets at fair value through profit or loss</t>
  </si>
  <si>
    <t>Financial Assets held-to-maturity</t>
  </si>
  <si>
    <t>Other current financial assets</t>
  </si>
  <si>
    <t>Short-term trade and other receivables</t>
  </si>
  <si>
    <t>Current income tax</t>
  </si>
  <si>
    <t>Inventory</t>
  </si>
  <si>
    <t>Other current assets</t>
  </si>
  <si>
    <t>Total current assets (sum of lines 010 - 019)</t>
  </si>
  <si>
    <t>Assets available for sale</t>
  </si>
  <si>
    <t>II. Long Term assets</t>
  </si>
  <si>
    <t>Financial assets held to maturity</t>
  </si>
  <si>
    <t>Other long-term financial assets</t>
  </si>
  <si>
    <t>Long-term trade and other receivables</t>
  </si>
  <si>
    <t>Investments, accounted under the equity method</t>
  </si>
  <si>
    <t>Investment property</t>
  </si>
  <si>
    <t>Property, plant and equipment</t>
  </si>
  <si>
    <t>Exploration and evaluation assets</t>
  </si>
  <si>
    <t>Intangible assets</t>
  </si>
  <si>
    <t>Deferred tax assets</t>
  </si>
  <si>
    <t>Other Long term assets</t>
  </si>
  <si>
    <t>Total Long term assets (sum of lines 110-123)</t>
  </si>
  <si>
    <t>TOTAL ASSETS (line 100+ line 200)</t>
  </si>
  <si>
    <t>III. Current Liabilities</t>
  </si>
  <si>
    <t>Borrowings</t>
  </si>
  <si>
    <t>Other short-term financial liabilities</t>
  </si>
  <si>
    <t>Short-term trade and other payables</t>
  </si>
  <si>
    <t>Short-term provisions</t>
  </si>
  <si>
    <t>Current income tax payables</t>
  </si>
  <si>
    <t>Employee Benefits</t>
  </si>
  <si>
    <t>Other current liabilities</t>
  </si>
  <si>
    <t>Total current liabilities ( sum of lines 210-217)</t>
  </si>
  <si>
    <t>Liabilities of assets held for sale</t>
  </si>
  <si>
    <t>IV. Long-term liabilities</t>
  </si>
  <si>
    <t>Other Long-term financial liabilities</t>
  </si>
  <si>
    <t>Long-term trade and other payables</t>
  </si>
  <si>
    <t>Long-term provisions</t>
  </si>
  <si>
    <t>Deferred tax liabilities</t>
  </si>
  <si>
    <t>Other Long term liabilities</t>
  </si>
  <si>
    <t>Total Long term Liabilities (sum of lines 310-316)</t>
  </si>
  <si>
    <t>V. Shareholders' Equity</t>
  </si>
  <si>
    <t>Share Capital</t>
  </si>
  <si>
    <t>Debt component of preferred shares</t>
  </si>
  <si>
    <t>Treasury shares</t>
  </si>
  <si>
    <t>Reserves</t>
  </si>
  <si>
    <t>Retained Earnings (accumulated deficit)</t>
  </si>
  <si>
    <t>Share of other equity holders</t>
  </si>
  <si>
    <t>Total equity attributable to the Parent company (sum of lines 410-414)</t>
  </si>
  <si>
    <t>TOTAL EQUITY (line 420 +/- line 421)</t>
  </si>
  <si>
    <t>Balance value of one common share, tenge</t>
  </si>
  <si>
    <t>Balance value of one preferred share, tenge</t>
  </si>
  <si>
    <t xml:space="preserve">Balance (line 300+line 301+line 400 + line 500)                                                                              </t>
  </si>
  <si>
    <t>Chief Accountant</t>
  </si>
  <si>
    <t>Sharabok N.I.</t>
  </si>
  <si>
    <t>Sagitova R.Sh.</t>
  </si>
  <si>
    <t>CEO</t>
  </si>
  <si>
    <t>Consolidated Statement of Comprehensive income</t>
  </si>
  <si>
    <t>for the previous period</t>
  </si>
  <si>
    <t>for the reporting period</t>
  </si>
  <si>
    <t>Line item</t>
  </si>
  <si>
    <t>Revenue</t>
  </si>
  <si>
    <t>Cost of the goods and services sold</t>
  </si>
  <si>
    <t>Gross profit (line 010 – line 011)</t>
  </si>
  <si>
    <t>Selling expenses</t>
  </si>
  <si>
    <t>General and administrative expenses</t>
  </si>
  <si>
    <t>Other operating expenses</t>
  </si>
  <si>
    <t>Other operating income</t>
  </si>
  <si>
    <t>Operating profit/(loss) (+/- lines from 012 to 016)</t>
  </si>
  <si>
    <t>Interest income</t>
  </si>
  <si>
    <t>Interest expense</t>
  </si>
  <si>
    <t>Share of the Company in profit/(loss) of associated companies and joint ventures accounted under the equity method</t>
  </si>
  <si>
    <t>Other non-operating income</t>
  </si>
  <si>
    <t>Other non-operating expenses</t>
  </si>
  <si>
    <t>Profit/(loss) before income taxes (+/- lines 020-025)</t>
  </si>
  <si>
    <t>Income tax expense</t>
  </si>
  <si>
    <t>Profit/(loss) after tax from continuing operations (line 100 - line 101)</t>
  </si>
  <si>
    <t>Prfot/(loss) after income tax from discontinued operations</t>
  </si>
  <si>
    <t>Profit for the year (line 200 + line 201) attributable to:</t>
  </si>
  <si>
    <t>Parent Company</t>
  </si>
  <si>
    <t>Non-controlling interests</t>
  </si>
  <si>
    <t>Other comprehensive income, total (sum of lines from 410 to 420):</t>
  </si>
  <si>
    <t xml:space="preserve">Foreign exchange loss/profit from foreign investments </t>
  </si>
  <si>
    <t>Revaluation of financial assets available-for-sale</t>
  </si>
  <si>
    <t>Total comprehensive income (line 300 + line 400)</t>
  </si>
  <si>
    <t>Total income attributable to:</t>
  </si>
  <si>
    <t>parent company</t>
  </si>
  <si>
    <t>non-controlling interests</t>
  </si>
  <si>
    <t>Earnings per share:</t>
  </si>
  <si>
    <t>including</t>
  </si>
  <si>
    <t>Basic profit per share:</t>
  </si>
  <si>
    <t>from continuing operations</t>
  </si>
  <si>
    <t>from discontinued operations</t>
  </si>
  <si>
    <t>Diluted earnings per share:</t>
  </si>
  <si>
    <t>signature</t>
  </si>
  <si>
    <t>SAT&amp;Company JSC</t>
  </si>
  <si>
    <t>Consolidated Cash Flow Statement</t>
  </si>
  <si>
    <t>I. CASH FLOWS FROM OPERATING ACTIVITIES</t>
  </si>
  <si>
    <t>1.Cash inflow, total (sum of lines from 011 up to 016)</t>
  </si>
  <si>
    <t>including:</t>
  </si>
  <si>
    <t>Sale of goods and services</t>
  </si>
  <si>
    <t>Other sales</t>
  </si>
  <si>
    <t>Advances received from consumers and customers</t>
  </si>
  <si>
    <t>Receipts from insurance agreements</t>
  </si>
  <si>
    <t>Other receipts</t>
  </si>
  <si>
    <t>2.Cash outflow, total (sum of lines from 021 up to 027)</t>
  </si>
  <si>
    <t xml:space="preserve">      including:</t>
  </si>
  <si>
    <t>Payments to suppliers of goods and services</t>
  </si>
  <si>
    <t>Advances paid to suppliers of goods and services</t>
  </si>
  <si>
    <t>Salary payable</t>
  </si>
  <si>
    <t>Interest payable</t>
  </si>
  <si>
    <t>Payments on insurance agreements</t>
  </si>
  <si>
    <t>Income tax and other payments to the budget</t>
  </si>
  <si>
    <t>Other payments</t>
  </si>
  <si>
    <t>3. Net cash flow from operating activity (line 010 – line 020)</t>
  </si>
  <si>
    <t>II. CASH FLOWS FROM INVESTING ACTIVITIES</t>
  </si>
  <si>
    <t>1. Cash inflows, total (sum of lines from 041 to 051)</t>
  </si>
  <si>
    <t>Sale of the debt instruments of other organizations</t>
  </si>
  <si>
    <t>Sale of other financial assets</t>
  </si>
  <si>
    <t>Sale of fixed assets</t>
  </si>
  <si>
    <t>Sale of intangible assets</t>
  </si>
  <si>
    <t>Sale of other long-term assets</t>
  </si>
  <si>
    <t>Sale of equity instruments of other organizations ( other than subsidiaries) and share of ownership in joint ventures</t>
  </si>
  <si>
    <t>Compensation for loss of control over subsidiaries</t>
  </si>
  <si>
    <t>Dividends received</t>
  </si>
  <si>
    <t>Interest Income received</t>
  </si>
  <si>
    <t>Futures and forward agreements, options and swops</t>
  </si>
  <si>
    <t>2. Cash outflows, total (sum of lines from 061 to 071)</t>
  </si>
  <si>
    <t>Purchase of fixed assets</t>
  </si>
  <si>
    <t>Purchase of intangible assets</t>
  </si>
  <si>
    <t>Purchase of other long-term assets</t>
  </si>
  <si>
    <t>Purchase of equity instruments of other organizations ( other than subsidiaries) and share of ownership in joint ventures</t>
  </si>
  <si>
    <t>Purchase debt instruments of other organizations</t>
  </si>
  <si>
    <t>Purchase of shares of subsidiary companies</t>
  </si>
  <si>
    <t>Purchase of other financial assets</t>
  </si>
  <si>
    <t>Loans provided</t>
  </si>
  <si>
    <t>Investments to subsidiary and associate companies</t>
  </si>
  <si>
    <t>3. Net cash from investing activities (line 040 - line 060)</t>
  </si>
  <si>
    <t>1. Cash inflows, total (sum of lines from 091 to 094)</t>
  </si>
  <si>
    <t>Issuance of shares and other financial instruments</t>
  </si>
  <si>
    <t>Loans received</t>
  </si>
  <si>
    <t xml:space="preserve">Interest income received </t>
  </si>
  <si>
    <t xml:space="preserve">2. Cash outflows, total (sum of lines 101 to 105)
</t>
  </si>
  <si>
    <t>Payments of interest on loans</t>
  </si>
  <si>
    <t>Repayment of loans</t>
  </si>
  <si>
    <t>Payment of dividends</t>
  </si>
  <si>
    <t>Payments to shareholders on shares</t>
  </si>
  <si>
    <t>3. Net cash from financing activities (line 090 - line 100)</t>
  </si>
  <si>
    <t>4. Effect of exchange rates to TL</t>
  </si>
  <si>
    <t>5. Increase + / - decrease in cash (line 030 + / - Line 080 + / - Line 110)</t>
  </si>
  <si>
    <t>6. Cash and cash equivalents at the beginning of period</t>
  </si>
  <si>
    <t xml:space="preserve">7. Cash and cash equivalents at the end of period
</t>
  </si>
  <si>
    <t xml:space="preserve">                        Consolidated Statement on Changes in Equity</t>
  </si>
  <si>
    <t>Share capital of parent Company</t>
  </si>
  <si>
    <t>Share capital</t>
  </si>
  <si>
    <t xml:space="preserve">Reserves </t>
  </si>
  <si>
    <t>Retained earnings</t>
  </si>
  <si>
    <t>Total</t>
  </si>
  <si>
    <t>Total comprehensive income (line 210 + line 220):</t>
  </si>
  <si>
    <t>Income (loss) for the year</t>
  </si>
  <si>
    <t>Other comprehensive income, (line 221 - 229)</t>
  </si>
  <si>
    <t>Transactions with shareholders, (sum of lines from 310 to 318):</t>
  </si>
  <si>
    <t>Contributions of shareholders</t>
  </si>
  <si>
    <t xml:space="preserve">Redemption of the treasury shares </t>
  </si>
  <si>
    <t>Other contributions to shareholders</t>
  </si>
  <si>
    <t>Other transactions with shareholders</t>
  </si>
  <si>
    <t>Changes in ownership in equity  of subsidiary companies, not leading to loss of control</t>
  </si>
  <si>
    <t>Employee share benefit</t>
  </si>
  <si>
    <t>Balance at of January 1 of the previous period</t>
  </si>
  <si>
    <t>Total comprehensive income, (line 610 + line 620):</t>
  </si>
  <si>
    <t>Other comprehensive income, (sum of lines 621 to 629):</t>
  </si>
  <si>
    <t>Transactions with shareholders (the sum of rows 710 to 718)</t>
  </si>
  <si>
    <t>Dividend payment</t>
  </si>
  <si>
    <t>Biological assets</t>
  </si>
  <si>
    <t>Equity and Liabilities</t>
  </si>
  <si>
    <t xml:space="preserve">Foreign difference loss/profit from foreign investments </t>
  </si>
  <si>
    <t>Balance as of January 1 of the current period</t>
  </si>
  <si>
    <t>for the period, ending March 31, 2014</t>
  </si>
  <si>
    <t>as of March 31, 2014</t>
  </si>
  <si>
    <t>for the period ending March 31, 2014</t>
  </si>
  <si>
    <t>Balance as of March 31 of the previuos period</t>
  </si>
  <si>
    <t>Balance as of 31 March of the current period (line 500 + line 600 + line 700)</t>
  </si>
  <si>
    <t xml:space="preserve">                                                                                        for the period ended March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</si>
</sst>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_-* #,##0.00_р_._-;\-* #,##0.00_р_._-;_-* &quot;-&quot;_р_._-;_-@_-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</cellStyleXfs>
  <cellXfs count="315">
    <xf numFmtId="0" fontId="0" fillId="0" borderId="0" xfId="0"/>
    <xf numFmtId="0" fontId="2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1" applyFont="1" applyAlignment="1"/>
    <xf numFmtId="0" fontId="2" fillId="0" borderId="0" xfId="0" applyFont="1" applyAlignme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0" fontId="8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2" borderId="6" xfId="0" applyFont="1" applyFill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14" xfId="0" applyFont="1" applyBorder="1"/>
    <xf numFmtId="3" fontId="3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9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14" fontId="3" fillId="2" borderId="2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3" fillId="0" borderId="14" xfId="0" applyNumberFormat="1" applyFont="1" applyBorder="1"/>
    <xf numFmtId="3" fontId="3" fillId="0" borderId="15" xfId="0" applyNumberFormat="1" applyFont="1" applyBorder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0" fontId="2" fillId="0" borderId="0" xfId="0" applyFont="1"/>
    <xf numFmtId="49" fontId="12" fillId="0" borderId="12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 wrapText="1"/>
    </xf>
    <xf numFmtId="14" fontId="12" fillId="2" borderId="25" xfId="0" applyNumberFormat="1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/>
    </xf>
    <xf numFmtId="49" fontId="13" fillId="0" borderId="3" xfId="2" applyNumberFormat="1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/>
    </xf>
    <xf numFmtId="49" fontId="13" fillId="0" borderId="12" xfId="2" applyNumberFormat="1" applyFont="1" applyBorder="1" applyAlignment="1"/>
    <xf numFmtId="49" fontId="13" fillId="0" borderId="2" xfId="2" applyNumberFormat="1" applyFont="1" applyBorder="1" applyAlignment="1">
      <alignment horizontal="center" vertical="center"/>
    </xf>
    <xf numFmtId="0" fontId="12" fillId="2" borderId="16" xfId="3" applyFont="1" applyFill="1" applyBorder="1" applyAlignment="1">
      <alignment vertical="center" wrapText="1"/>
    </xf>
    <xf numFmtId="49" fontId="13" fillId="0" borderId="21" xfId="3" applyNumberFormat="1" applyFont="1" applyBorder="1" applyAlignment="1">
      <alignment horizontal="center" vertical="center"/>
    </xf>
    <xf numFmtId="49" fontId="13" fillId="0" borderId="3" xfId="3" applyNumberFormat="1" applyFont="1" applyBorder="1" applyAlignment="1">
      <alignment horizontal="center" vertical="center"/>
    </xf>
    <xf numFmtId="49" fontId="12" fillId="0" borderId="3" xfId="3" applyNumberFormat="1" applyFont="1" applyBorder="1" applyAlignment="1">
      <alignment horizontal="center" vertical="center"/>
    </xf>
    <xf numFmtId="49" fontId="12" fillId="0" borderId="9" xfId="3" applyNumberFormat="1" applyFont="1" applyBorder="1" applyAlignment="1">
      <alignment horizontal="center" vertical="center"/>
    </xf>
    <xf numFmtId="49" fontId="13" fillId="0" borderId="3" xfId="3" applyNumberFormat="1" applyFont="1" applyBorder="1" applyAlignment="1">
      <alignment horizontal="center" wrapText="1"/>
    </xf>
    <xf numFmtId="49" fontId="13" fillId="0" borderId="9" xfId="3" applyNumberFormat="1" applyFont="1" applyBorder="1" applyAlignment="1">
      <alignment horizontal="center"/>
    </xf>
    <xf numFmtId="49" fontId="12" fillId="0" borderId="9" xfId="3" applyNumberFormat="1" applyFont="1" applyBorder="1" applyAlignment="1">
      <alignment horizontal="center"/>
    </xf>
    <xf numFmtId="49" fontId="13" fillId="0" borderId="10" xfId="3" applyNumberFormat="1" applyFont="1" applyBorder="1" applyAlignment="1">
      <alignment horizontal="center"/>
    </xf>
    <xf numFmtId="0" fontId="13" fillId="0" borderId="0" xfId="3" applyFont="1" applyAlignment="1"/>
    <xf numFmtId="4" fontId="13" fillId="0" borderId="0" xfId="3" applyNumberFormat="1" applyFont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2" fillId="0" borderId="0" xfId="2" applyNumberFormat="1" applyFont="1" applyAlignment="1">
      <alignment vertical="center"/>
    </xf>
    <xf numFmtId="41" fontId="2" fillId="0" borderId="0" xfId="1" applyNumberFormat="1" applyFont="1" applyAlignment="1"/>
    <xf numFmtId="0" fontId="2" fillId="0" borderId="0" xfId="3" applyFont="1" applyFill="1" applyAlignment="1"/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/>
    </xf>
    <xf numFmtId="3" fontId="12" fillId="0" borderId="0" xfId="2" applyNumberFormat="1" applyFont="1" applyBorder="1" applyAlignment="1">
      <alignment vertical="center"/>
    </xf>
    <xf numFmtId="0" fontId="13" fillId="0" borderId="3" xfId="2" applyFont="1" applyBorder="1" applyAlignment="1"/>
    <xf numFmtId="49" fontId="12" fillId="0" borderId="11" xfId="2" applyNumberFormat="1" applyFont="1" applyBorder="1" applyAlignment="1">
      <alignment horizontal="center" vertical="center"/>
    </xf>
    <xf numFmtId="49" fontId="13" fillId="0" borderId="9" xfId="3" applyNumberFormat="1" applyFont="1" applyBorder="1" applyAlignment="1">
      <alignment horizontal="center" vertical="center"/>
    </xf>
    <xf numFmtId="14" fontId="12" fillId="2" borderId="38" xfId="0" applyNumberFormat="1" applyFont="1" applyFill="1" applyBorder="1" applyAlignment="1">
      <alignment horizontal="center" vertical="center" wrapText="1"/>
    </xf>
    <xf numFmtId="41" fontId="12" fillId="0" borderId="48" xfId="3" applyNumberFormat="1" applyFont="1" applyBorder="1" applyAlignment="1">
      <alignment horizontal="center" vertical="center"/>
    </xf>
    <xf numFmtId="41" fontId="12" fillId="0" borderId="48" xfId="3" applyNumberFormat="1" applyFont="1" applyBorder="1" applyAlignment="1">
      <alignment horizontal="center"/>
    </xf>
    <xf numFmtId="41" fontId="2" fillId="0" borderId="2" xfId="1" applyNumberFormat="1" applyFont="1" applyBorder="1" applyAlignment="1">
      <alignment horizontal="right"/>
    </xf>
    <xf numFmtId="41" fontId="2" fillId="0" borderId="14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4" xfId="1" applyNumberFormat="1" applyFont="1" applyBorder="1" applyAlignment="1"/>
    <xf numFmtId="41" fontId="2" fillId="0" borderId="11" xfId="1" applyNumberFormat="1" applyFont="1" applyBorder="1" applyAlignment="1">
      <alignment horizontal="right"/>
    </xf>
    <xf numFmtId="41" fontId="2" fillId="0" borderId="17" xfId="1" applyNumberFormat="1" applyFont="1" applyBorder="1" applyAlignment="1"/>
    <xf numFmtId="41" fontId="3" fillId="0" borderId="7" xfId="1" applyNumberFormat="1" applyFont="1" applyBorder="1" applyAlignment="1">
      <alignment horizontal="right"/>
    </xf>
    <xf numFmtId="41" fontId="3" fillId="0" borderId="8" xfId="1" applyNumberFormat="1" applyFont="1" applyBorder="1" applyAlignment="1">
      <alignment horizontal="right"/>
    </xf>
    <xf numFmtId="41" fontId="2" fillId="0" borderId="0" xfId="3" applyNumberFormat="1" applyFont="1" applyAlignment="1"/>
    <xf numFmtId="0" fontId="3" fillId="0" borderId="20" xfId="0" applyFont="1" applyBorder="1"/>
    <xf numFmtId="0" fontId="3" fillId="0" borderId="18" xfId="0" applyFon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12" fillId="0" borderId="48" xfId="3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2" fillId="0" borderId="0" xfId="0" applyFont="1"/>
    <xf numFmtId="41" fontId="2" fillId="0" borderId="2" xfId="0" applyNumberFormat="1" applyFont="1" applyBorder="1" applyAlignment="1">
      <alignment horizontal="right" vertical="center"/>
    </xf>
    <xf numFmtId="41" fontId="2" fillId="0" borderId="4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41" fontId="3" fillId="2" borderId="2" xfId="0" applyNumberFormat="1" applyFont="1" applyFill="1" applyBorder="1" applyAlignment="1">
      <alignment horizontal="right" vertical="center"/>
    </xf>
    <xf numFmtId="41" fontId="3" fillId="2" borderId="4" xfId="0" applyNumberFormat="1" applyFont="1" applyFill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17" xfId="0" applyNumberFormat="1" applyFont="1" applyBorder="1" applyAlignment="1">
      <alignment horizontal="right" vertical="center"/>
    </xf>
    <xf numFmtId="41" fontId="3" fillId="2" borderId="7" xfId="0" applyNumberFormat="1" applyFont="1" applyFill="1" applyBorder="1" applyAlignment="1">
      <alignment horizontal="right" vertical="center"/>
    </xf>
    <xf numFmtId="41" fontId="3" fillId="2" borderId="8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13" fillId="0" borderId="47" xfId="3" applyNumberFormat="1" applyFont="1" applyFill="1" applyBorder="1" applyAlignment="1">
      <alignment horizontal="center"/>
    </xf>
    <xf numFmtId="41" fontId="13" fillId="0" borderId="48" xfId="3" applyNumberFormat="1" applyFont="1" applyFill="1" applyBorder="1" applyAlignment="1">
      <alignment horizontal="center"/>
    </xf>
    <xf numFmtId="41" fontId="13" fillId="0" borderId="48" xfId="3" applyNumberFormat="1" applyFont="1" applyFill="1" applyBorder="1" applyAlignment="1">
      <alignment horizontal="center" vertical="center"/>
    </xf>
    <xf numFmtId="41" fontId="13" fillId="0" borderId="48" xfId="3" applyNumberFormat="1" applyFont="1" applyFill="1" applyBorder="1" applyAlignment="1">
      <alignment horizontal="center" wrapText="1"/>
    </xf>
    <xf numFmtId="41" fontId="12" fillId="0" borderId="48" xfId="3" applyNumberFormat="1" applyFont="1" applyFill="1" applyBorder="1" applyAlignment="1">
      <alignment horizontal="center"/>
    </xf>
    <xf numFmtId="41" fontId="13" fillId="0" borderId="2" xfId="2" applyNumberFormat="1" applyFont="1" applyBorder="1" applyAlignment="1">
      <alignment horizontal="right"/>
    </xf>
    <xf numFmtId="41" fontId="13" fillId="0" borderId="4" xfId="2" applyNumberFormat="1" applyFont="1" applyBorder="1" applyAlignment="1">
      <alignment horizontal="right"/>
    </xf>
    <xf numFmtId="41" fontId="12" fillId="0" borderId="2" xfId="2" applyNumberFormat="1" applyFont="1" applyBorder="1" applyAlignment="1">
      <alignment vertical="center"/>
    </xf>
    <xf numFmtId="41" fontId="12" fillId="0" borderId="4" xfId="2" applyNumberFormat="1" applyFont="1" applyBorder="1" applyAlignment="1">
      <alignment vertical="center"/>
    </xf>
    <xf numFmtId="41" fontId="12" fillId="0" borderId="8" xfId="2" applyNumberFormat="1" applyFont="1" applyBorder="1" applyAlignment="1">
      <alignment vertical="center"/>
    </xf>
    <xf numFmtId="41" fontId="12" fillId="0" borderId="0" xfId="2" applyNumberFormat="1" applyFont="1" applyBorder="1" applyAlignment="1">
      <alignment vertical="center"/>
    </xf>
    <xf numFmtId="41" fontId="3" fillId="0" borderId="2" xfId="1" applyNumberFormat="1" applyFont="1" applyBorder="1" applyAlignment="1">
      <alignment horizontal="right"/>
    </xf>
    <xf numFmtId="41" fontId="3" fillId="0" borderId="14" xfId="1" applyNumberFormat="1" applyFont="1" applyBorder="1" applyAlignment="1">
      <alignment horizontal="right"/>
    </xf>
    <xf numFmtId="41" fontId="3" fillId="0" borderId="4" xfId="1" applyNumberFormat="1" applyFont="1" applyBorder="1" applyAlignment="1">
      <alignment horizontal="right"/>
    </xf>
    <xf numFmtId="0" fontId="2" fillId="0" borderId="0" xfId="0" applyFont="1"/>
    <xf numFmtId="164" fontId="12" fillId="0" borderId="49" xfId="3" applyNumberFormat="1" applyFont="1" applyFill="1" applyBorder="1" applyAlignment="1">
      <alignment horizontal="center"/>
    </xf>
    <xf numFmtId="41" fontId="13" fillId="0" borderId="47" xfId="0" applyNumberFormat="1" applyFont="1" applyBorder="1" applyAlignment="1">
      <alignment horizontal="right" vertical="center"/>
    </xf>
    <xf numFmtId="41" fontId="13" fillId="0" borderId="48" xfId="0" applyNumberFormat="1" applyFont="1" applyBorder="1" applyAlignment="1">
      <alignment horizontal="right" vertical="center"/>
    </xf>
    <xf numFmtId="164" fontId="13" fillId="0" borderId="48" xfId="0" applyNumberFormat="1" applyFont="1" applyBorder="1" applyAlignment="1">
      <alignment horizontal="right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6" fillId="0" borderId="0" xfId="0" applyFont="1"/>
    <xf numFmtId="41" fontId="3" fillId="0" borderId="4" xfId="1" applyNumberFormat="1" applyFont="1" applyBorder="1" applyAlignment="1"/>
    <xf numFmtId="41" fontId="12" fillId="0" borderId="2" xfId="2" applyNumberFormat="1" applyFont="1" applyBorder="1" applyAlignment="1">
      <alignment horizontal="right" vertical="center"/>
    </xf>
    <xf numFmtId="41" fontId="12" fillId="0" borderId="4" xfId="2" applyNumberFormat="1" applyFont="1" applyBorder="1" applyAlignment="1">
      <alignment horizontal="right" vertical="center"/>
    </xf>
    <xf numFmtId="41" fontId="13" fillId="0" borderId="2" xfId="2" applyNumberFormat="1" applyFont="1" applyBorder="1" applyAlignment="1"/>
    <xf numFmtId="41" fontId="13" fillId="0" borderId="4" xfId="2" applyNumberFormat="1" applyFont="1" applyBorder="1" applyAlignment="1"/>
    <xf numFmtId="41" fontId="12" fillId="0" borderId="4" xfId="2" applyNumberFormat="1" applyFont="1" applyBorder="1" applyAlignment="1"/>
    <xf numFmtId="41" fontId="12" fillId="0" borderId="7" xfId="2" applyNumberFormat="1" applyFont="1" applyBorder="1" applyAlignment="1">
      <alignment vertical="center"/>
    </xf>
    <xf numFmtId="41" fontId="12" fillId="0" borderId="51" xfId="2" applyNumberFormat="1" applyFont="1" applyBorder="1" applyAlignment="1">
      <alignment horizontal="right" vertical="center"/>
    </xf>
    <xf numFmtId="41" fontId="12" fillId="0" borderId="52" xfId="2" applyNumberFormat="1" applyFont="1" applyBorder="1" applyAlignment="1">
      <alignment horizontal="right" vertical="center"/>
    </xf>
    <xf numFmtId="41" fontId="12" fillId="0" borderId="7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0" fontId="6" fillId="0" borderId="0" xfId="1" applyFont="1" applyAlignment="1"/>
    <xf numFmtId="0" fontId="14" fillId="0" borderId="0" xfId="0" applyFont="1" applyFill="1" applyAlignment="1"/>
    <xf numFmtId="0" fontId="6" fillId="0" borderId="0" xfId="2" applyFont="1" applyAlignment="1"/>
    <xf numFmtId="0" fontId="3" fillId="0" borderId="0" xfId="3" applyFont="1" applyAlignment="1">
      <alignment vertical="center"/>
    </xf>
    <xf numFmtId="0" fontId="6" fillId="0" borderId="0" xfId="3" applyFont="1" applyAlignment="1"/>
    <xf numFmtId="0" fontId="14" fillId="0" borderId="0" xfId="0" applyFont="1" applyFill="1" applyAlignment="1">
      <alignment horizontal="center"/>
    </xf>
    <xf numFmtId="0" fontId="2" fillId="0" borderId="23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20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2" borderId="24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3" fillId="0" borderId="23" xfId="0" applyFont="1" applyBorder="1"/>
    <xf numFmtId="0" fontId="3" fillId="0" borderId="2" xfId="0" applyFont="1" applyBorder="1"/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3" fillId="0" borderId="23" xfId="0" applyFont="1" applyBorder="1" applyAlignment="1"/>
    <xf numFmtId="0" fontId="3" fillId="0" borderId="2" xfId="0" applyFont="1" applyBorder="1" applyAlignment="1"/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20" xfId="0" applyFont="1" applyBorder="1"/>
    <xf numFmtId="0" fontId="3" fillId="0" borderId="3" xfId="0" applyFont="1" applyBorder="1"/>
    <xf numFmtId="0" fontId="3" fillId="2" borderId="2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6" xfId="0" applyFont="1" applyFill="1" applyBorder="1" applyAlignment="1">
      <alignment horizontal="center" vertical="justify"/>
    </xf>
    <xf numFmtId="0" fontId="14" fillId="0" borderId="0" xfId="0" applyFont="1" applyFill="1" applyAlignment="1">
      <alignment horizontal="center"/>
    </xf>
    <xf numFmtId="0" fontId="3" fillId="0" borderId="30" xfId="0" applyFont="1" applyBorder="1"/>
    <xf numFmtId="0" fontId="3" fillId="0" borderId="21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3" xfId="0" applyFont="1" applyBorder="1"/>
    <xf numFmtId="0" fontId="3" fillId="0" borderId="31" xfId="0" applyFont="1" applyBorder="1"/>
    <xf numFmtId="0" fontId="3" fillId="0" borderId="9" xfId="0" applyFont="1" applyBorder="1"/>
    <xf numFmtId="0" fontId="2" fillId="0" borderId="2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3" fillId="2" borderId="23" xfId="0" applyFont="1" applyFill="1" applyBorder="1"/>
    <xf numFmtId="0" fontId="3" fillId="2" borderId="2" xfId="0" applyFont="1" applyFill="1" applyBorder="1"/>
    <xf numFmtId="0" fontId="12" fillId="0" borderId="20" xfId="3" applyFont="1" applyBorder="1" applyAlignment="1">
      <alignment horizontal="left" wrapText="1"/>
    </xf>
    <xf numFmtId="0" fontId="12" fillId="0" borderId="18" xfId="3" applyFont="1" applyBorder="1" applyAlignment="1">
      <alignment horizontal="left" wrapText="1"/>
    </xf>
    <xf numFmtId="0" fontId="13" fillId="0" borderId="20" xfId="3" applyFont="1" applyBorder="1" applyAlignment="1">
      <alignment horizontal="left" wrapText="1"/>
    </xf>
    <xf numFmtId="0" fontId="13" fillId="0" borderId="18" xfId="3" applyFont="1" applyBorder="1" applyAlignment="1">
      <alignment horizontal="left" wrapText="1"/>
    </xf>
    <xf numFmtId="0" fontId="13" fillId="0" borderId="33" xfId="3" applyFont="1" applyBorder="1" applyAlignment="1">
      <alignment horizontal="left" wrapText="1"/>
    </xf>
    <xf numFmtId="0" fontId="13" fillId="0" borderId="34" xfId="3" applyFont="1" applyBorder="1" applyAlignment="1">
      <alignment horizontal="left" wrapText="1"/>
    </xf>
    <xf numFmtId="0" fontId="12" fillId="0" borderId="20" xfId="3" applyFont="1" applyBorder="1" applyAlignment="1">
      <alignment wrapText="1"/>
    </xf>
    <xf numFmtId="0" fontId="12" fillId="0" borderId="18" xfId="3" applyFont="1" applyBorder="1" applyAlignment="1">
      <alignment wrapText="1"/>
    </xf>
    <xf numFmtId="0" fontId="13" fillId="0" borderId="20" xfId="3" applyFont="1" applyBorder="1" applyAlignment="1">
      <alignment horizontal="left"/>
    </xf>
    <xf numFmtId="0" fontId="13" fillId="0" borderId="18" xfId="3" applyFont="1" applyBorder="1" applyAlignment="1">
      <alignment horizontal="left"/>
    </xf>
    <xf numFmtId="0" fontId="12" fillId="0" borderId="20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12" fillId="2" borderId="32" xfId="3" applyFont="1" applyFill="1" applyBorder="1" applyAlignment="1">
      <alignment horizontal="center" vertical="center"/>
    </xf>
    <xf numFmtId="0" fontId="12" fillId="2" borderId="27" xfId="3" applyFont="1" applyFill="1" applyBorder="1" applyAlignment="1">
      <alignment horizontal="center" vertical="center"/>
    </xf>
    <xf numFmtId="0" fontId="12" fillId="2" borderId="28" xfId="3" applyFont="1" applyFill="1" applyBorder="1" applyAlignment="1">
      <alignment horizontal="center" vertical="center"/>
    </xf>
    <xf numFmtId="0" fontId="13" fillId="0" borderId="30" xfId="3" applyFont="1" applyBorder="1" applyAlignment="1">
      <alignment horizontal="left"/>
    </xf>
    <xf numFmtId="0" fontId="13" fillId="0" borderId="1" xfId="3" applyFont="1" applyBorder="1" applyAlignment="1">
      <alignment horizontal="left"/>
    </xf>
    <xf numFmtId="0" fontId="13" fillId="0" borderId="20" xfId="2" applyFont="1" applyBorder="1" applyAlignment="1"/>
    <xf numFmtId="0" fontId="13" fillId="0" borderId="3" xfId="2" applyFont="1" applyBorder="1" applyAlignment="1"/>
    <xf numFmtId="0" fontId="12" fillId="0" borderId="23" xfId="2" applyFont="1" applyBorder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20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 wrapText="1"/>
    </xf>
    <xf numFmtId="0" fontId="13" fillId="0" borderId="20" xfId="2" applyFont="1" applyBorder="1" applyAlignment="1">
      <alignment horizontal="left" indent="4"/>
    </xf>
    <xf numFmtId="0" fontId="13" fillId="0" borderId="3" xfId="2" applyFont="1" applyBorder="1" applyAlignment="1">
      <alignment horizontal="left" indent="4"/>
    </xf>
    <xf numFmtId="49" fontId="12" fillId="0" borderId="11" xfId="2" applyNumberFormat="1" applyFont="1" applyBorder="1" applyAlignment="1">
      <alignment horizontal="center" vertical="center"/>
    </xf>
    <xf numFmtId="49" fontId="12" fillId="0" borderId="14" xfId="2" applyNumberFormat="1" applyFont="1" applyBorder="1" applyAlignment="1">
      <alignment horizontal="center" vertical="center"/>
    </xf>
    <xf numFmtId="0" fontId="13" fillId="0" borderId="20" xfId="2" applyFont="1" applyBorder="1" applyAlignment="1">
      <alignment horizontal="left" wrapText="1" indent="4"/>
    </xf>
    <xf numFmtId="0" fontId="13" fillId="0" borderId="18" xfId="2" applyFont="1" applyBorder="1" applyAlignment="1">
      <alignment horizontal="left" wrapText="1" indent="4"/>
    </xf>
    <xf numFmtId="0" fontId="13" fillId="0" borderId="19" xfId="2" applyFont="1" applyBorder="1" applyAlignment="1">
      <alignment horizontal="left" wrapText="1" indent="4"/>
    </xf>
    <xf numFmtId="0" fontId="12" fillId="0" borderId="20" xfId="2" applyFont="1" applyBorder="1" applyAlignment="1">
      <alignment vertical="center" wrapText="1"/>
    </xf>
    <xf numFmtId="0" fontId="12" fillId="0" borderId="3" xfId="2" applyFont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 wrapText="1"/>
    </xf>
    <xf numFmtId="0" fontId="13" fillId="0" borderId="18" xfId="2" applyFont="1" applyBorder="1" applyAlignment="1">
      <alignment horizontal="left" indent="4"/>
    </xf>
    <xf numFmtId="0" fontId="13" fillId="0" borderId="19" xfId="2" applyFont="1" applyBorder="1" applyAlignment="1">
      <alignment horizontal="left" indent="4"/>
    </xf>
    <xf numFmtId="0" fontId="12" fillId="0" borderId="20" xfId="2" applyFont="1" applyBorder="1" applyAlignment="1">
      <alignment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2" fillId="2" borderId="27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3" fillId="0" borderId="20" xfId="2" applyFont="1" applyBorder="1" applyAlignment="1">
      <alignment horizontal="left" indent="1"/>
    </xf>
    <xf numFmtId="0" fontId="13" fillId="0" borderId="3" xfId="2" applyFont="1" applyBorder="1" applyAlignment="1">
      <alignment horizontal="left" indent="1"/>
    </xf>
    <xf numFmtId="41" fontId="12" fillId="0" borderId="4" xfId="2" applyNumberFormat="1" applyFont="1" applyBorder="1" applyAlignment="1">
      <alignment vertical="center"/>
    </xf>
    <xf numFmtId="41" fontId="12" fillId="0" borderId="2" xfId="2" applyNumberFormat="1" applyFont="1" applyBorder="1" applyAlignment="1">
      <alignment vertical="center"/>
    </xf>
    <xf numFmtId="0" fontId="3" fillId="0" borderId="24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20" xfId="1" applyFont="1" applyBorder="1" applyAlignment="1">
      <alignment wrapText="1"/>
    </xf>
    <xf numFmtId="0" fontId="3" fillId="0" borderId="18" xfId="1" applyFont="1" applyBorder="1" applyAlignment="1">
      <alignment wrapText="1"/>
    </xf>
    <xf numFmtId="0" fontId="3" fillId="0" borderId="19" xfId="1" applyFont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19" xfId="1" applyFont="1" applyBorder="1" applyAlignment="1">
      <alignment wrapText="1"/>
    </xf>
    <xf numFmtId="3" fontId="3" fillId="0" borderId="36" xfId="1" applyNumberFormat="1" applyFont="1" applyBorder="1" applyAlignment="1">
      <alignment horizontal="center" vertical="center" wrapText="1"/>
    </xf>
    <xf numFmtId="3" fontId="3" fillId="0" borderId="37" xfId="1" applyNumberFormat="1" applyFont="1" applyBorder="1" applyAlignment="1">
      <alignment horizontal="center" vertical="center" wrapText="1"/>
    </xf>
    <xf numFmtId="3" fontId="3" fillId="0" borderId="38" xfId="1" applyNumberFormat="1" applyFont="1" applyBorder="1" applyAlignment="1">
      <alignment horizontal="center" vertical="center" wrapText="1"/>
    </xf>
    <xf numFmtId="3" fontId="3" fillId="0" borderId="39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3" fontId="3" fillId="0" borderId="44" xfId="1" applyNumberFormat="1" applyFont="1" applyBorder="1" applyAlignment="1">
      <alignment horizontal="center" vertical="center"/>
    </xf>
    <xf numFmtId="3" fontId="3" fillId="0" borderId="45" xfId="1" applyNumberFormat="1" applyFont="1" applyBorder="1" applyAlignment="1">
      <alignment horizontal="center" vertical="center"/>
    </xf>
    <xf numFmtId="3" fontId="3" fillId="0" borderId="46" xfId="1" applyNumberFormat="1" applyFont="1" applyBorder="1" applyAlignment="1">
      <alignment horizontal="center" vertical="center"/>
    </xf>
    <xf numFmtId="0" fontId="11" fillId="0" borderId="22" xfId="1" applyFont="1" applyBorder="1" applyAlignment="1">
      <alignment wrapText="1"/>
    </xf>
    <xf numFmtId="0" fontId="11" fillId="0" borderId="14" xfId="1" applyFont="1" applyBorder="1" applyAlignment="1">
      <alignment wrapText="1"/>
    </xf>
    <xf numFmtId="0" fontId="3" fillId="0" borderId="23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2" fillId="0" borderId="23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20" xfId="1" applyFont="1" applyBorder="1" applyAlignment="1">
      <alignment horizontal="left" wrapText="1"/>
    </xf>
    <xf numFmtId="0" fontId="2" fillId="0" borderId="18" xfId="1" applyFont="1" applyBorder="1" applyAlignment="1">
      <alignment horizontal="left" wrapText="1"/>
    </xf>
    <xf numFmtId="0" fontId="2" fillId="0" borderId="19" xfId="1" applyFont="1" applyBorder="1" applyAlignment="1">
      <alignment horizontal="left" wrapText="1"/>
    </xf>
    <xf numFmtId="0" fontId="2" fillId="0" borderId="23" xfId="1" applyFont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3" fillId="0" borderId="0" xfId="1" applyFont="1" applyAlignment="1">
      <alignment vertical="center"/>
    </xf>
  </cellXfs>
  <cellStyles count="4">
    <cellStyle name="Обычный" xfId="0" builtinId="0"/>
    <cellStyle name="Обычный_изм" xfId="1"/>
    <cellStyle name="Обычный_одд" xfId="2"/>
    <cellStyle name="Обычный_ф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  <pageSetUpPr fitToPage="1"/>
  </sheetPr>
  <dimension ref="A1:IO82"/>
  <sheetViews>
    <sheetView zoomScale="80" zoomScaleNormal="80" workbookViewId="0"/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12" style="1" customWidth="1"/>
    <col min="4" max="4" width="14" style="1" customWidth="1"/>
    <col min="5" max="5" width="20.5703125" style="1" customWidth="1"/>
    <col min="6" max="6" width="10.28515625" style="1" customWidth="1"/>
    <col min="7" max="7" width="9.7109375" style="1" customWidth="1"/>
    <col min="8" max="8" width="16" style="8" customWidth="1"/>
    <col min="9" max="9" width="15.85546875" style="8" customWidth="1"/>
    <col min="10" max="10" width="8.85546875" style="1" customWidth="1"/>
    <col min="11" max="11" width="17.42578125" style="1" customWidth="1"/>
    <col min="12" max="249" width="8.85546875" style="1" customWidth="1"/>
    <col min="250" max="16384" width="8.85546875" style="12"/>
  </cols>
  <sheetData>
    <row r="1" spans="1:249" ht="15.75" x14ac:dyDescent="0.25">
      <c r="A1" s="168" t="s">
        <v>176</v>
      </c>
      <c r="B1" s="162"/>
      <c r="C1" s="162"/>
      <c r="D1" s="162"/>
      <c r="E1" s="162"/>
      <c r="F1" s="162"/>
      <c r="G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</row>
    <row r="2" spans="1:249" x14ac:dyDescent="0.2">
      <c r="A2" s="162"/>
      <c r="B2" s="162"/>
      <c r="C2" s="162"/>
      <c r="D2" s="162"/>
      <c r="E2" s="162"/>
      <c r="F2" s="162"/>
      <c r="G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</row>
    <row r="3" spans="1:249" ht="12.75" customHeight="1" x14ac:dyDescent="0.2">
      <c r="A3" s="67"/>
      <c r="B3" s="67"/>
      <c r="C3" s="67"/>
      <c r="D3" s="67"/>
      <c r="E3" s="27"/>
      <c r="F3" s="27"/>
      <c r="G3" s="27"/>
      <c r="H3" s="27"/>
      <c r="I3" s="27"/>
      <c r="J3" s="6"/>
      <c r="K3" s="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</row>
    <row r="4" spans="1:249" ht="12.75" customHeight="1" x14ac:dyDescent="0.2">
      <c r="A4" s="40"/>
      <c r="B4" s="215" t="s">
        <v>73</v>
      </c>
      <c r="C4" s="215"/>
      <c r="D4" s="215"/>
      <c r="E4" s="215"/>
      <c r="F4" s="215"/>
      <c r="G4" s="215"/>
      <c r="H4" s="215"/>
      <c r="I4" s="41"/>
      <c r="J4" s="42"/>
      <c r="K4" s="6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</row>
    <row r="5" spans="1:249" ht="12.75" customHeight="1" x14ac:dyDescent="0.25">
      <c r="A5" s="40"/>
      <c r="B5" s="64"/>
      <c r="C5" s="215" t="s">
        <v>259</v>
      </c>
      <c r="D5" s="215"/>
      <c r="E5" s="215"/>
      <c r="F5" s="215"/>
      <c r="G5" s="215"/>
      <c r="H5" s="185"/>
      <c r="I5" s="62"/>
      <c r="J5" s="42"/>
      <c r="K5" s="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</row>
    <row r="6" spans="1:249" ht="18.75" customHeight="1" thickBot="1" x14ac:dyDescent="0.25">
      <c r="A6" s="43"/>
      <c r="B6" s="43"/>
      <c r="C6" s="214"/>
      <c r="D6" s="214"/>
      <c r="E6" s="214"/>
      <c r="F6" s="43"/>
      <c r="G6" s="214"/>
      <c r="H6" s="214"/>
      <c r="I6" s="44" t="s">
        <v>74</v>
      </c>
      <c r="J6" s="42"/>
      <c r="K6" s="6"/>
    </row>
    <row r="7" spans="1:249" s="23" customFormat="1" ht="55.5" customHeight="1" thickBot="1" x14ac:dyDescent="0.25">
      <c r="A7" s="209" t="s">
        <v>78</v>
      </c>
      <c r="B7" s="210"/>
      <c r="C7" s="210"/>
      <c r="D7" s="210"/>
      <c r="E7" s="210"/>
      <c r="F7" s="210"/>
      <c r="G7" s="39" t="s">
        <v>77</v>
      </c>
      <c r="H7" s="63" t="s">
        <v>76</v>
      </c>
      <c r="I7" s="63" t="s">
        <v>75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</row>
    <row r="8" spans="1:249" ht="12.75" customHeight="1" x14ac:dyDescent="0.2">
      <c r="A8" s="216" t="s">
        <v>79</v>
      </c>
      <c r="B8" s="217"/>
      <c r="C8" s="217"/>
      <c r="D8" s="217"/>
      <c r="E8" s="217"/>
      <c r="F8" s="217"/>
      <c r="G8" s="38"/>
      <c r="H8" s="71"/>
      <c r="I8" s="72"/>
      <c r="J8" s="6"/>
      <c r="K8" s="6"/>
    </row>
    <row r="9" spans="1:249" ht="12.75" customHeight="1" x14ac:dyDescent="0.2">
      <c r="A9" s="218" t="s">
        <v>80</v>
      </c>
      <c r="B9" s="219"/>
      <c r="C9" s="219"/>
      <c r="D9" s="219"/>
      <c r="E9" s="219"/>
      <c r="F9" s="219"/>
      <c r="G9" s="15" t="s">
        <v>0</v>
      </c>
      <c r="H9" s="134">
        <v>290458</v>
      </c>
      <c r="I9" s="135">
        <v>346014</v>
      </c>
      <c r="J9" s="6"/>
      <c r="K9" s="6"/>
    </row>
    <row r="10" spans="1:249" ht="12.75" customHeight="1" x14ac:dyDescent="0.2">
      <c r="A10" s="211" t="s">
        <v>81</v>
      </c>
      <c r="B10" s="220"/>
      <c r="C10" s="220"/>
      <c r="D10" s="220"/>
      <c r="E10" s="220"/>
      <c r="F10" s="220"/>
      <c r="G10" s="15" t="s">
        <v>1</v>
      </c>
      <c r="H10" s="134">
        <v>0</v>
      </c>
      <c r="I10" s="135">
        <v>0</v>
      </c>
      <c r="J10" s="6"/>
      <c r="K10" s="6"/>
    </row>
    <row r="11" spans="1:249" ht="12.75" customHeight="1" x14ac:dyDescent="0.2">
      <c r="A11" s="211" t="s">
        <v>82</v>
      </c>
      <c r="B11" s="220"/>
      <c r="C11" s="220"/>
      <c r="D11" s="220"/>
      <c r="E11" s="220"/>
      <c r="F11" s="220"/>
      <c r="G11" s="15" t="s">
        <v>2</v>
      </c>
      <c r="H11" s="134">
        <v>0</v>
      </c>
      <c r="I11" s="135">
        <v>0</v>
      </c>
      <c r="J11" s="6"/>
      <c r="K11" s="6"/>
    </row>
    <row r="12" spans="1:249" x14ac:dyDescent="0.2">
      <c r="A12" s="223" t="s">
        <v>83</v>
      </c>
      <c r="B12" s="224"/>
      <c r="C12" s="224"/>
      <c r="D12" s="224"/>
      <c r="E12" s="224"/>
      <c r="F12" s="225"/>
      <c r="G12" s="15" t="s">
        <v>3</v>
      </c>
      <c r="H12" s="134">
        <v>0</v>
      </c>
      <c r="I12" s="135">
        <v>0</v>
      </c>
      <c r="J12" s="6"/>
      <c r="K12" s="6"/>
    </row>
    <row r="13" spans="1:249" x14ac:dyDescent="0.2">
      <c r="A13" s="211" t="s">
        <v>84</v>
      </c>
      <c r="B13" s="220"/>
      <c r="C13" s="220"/>
      <c r="D13" s="220"/>
      <c r="E13" s="220"/>
      <c r="F13" s="220"/>
      <c r="G13" s="15" t="s">
        <v>4</v>
      </c>
      <c r="H13" s="134">
        <v>0</v>
      </c>
      <c r="I13" s="135">
        <v>0</v>
      </c>
      <c r="J13" s="6"/>
      <c r="K13" s="6"/>
    </row>
    <row r="14" spans="1:249" ht="12.75" customHeight="1" x14ac:dyDescent="0.2">
      <c r="A14" s="211" t="s">
        <v>85</v>
      </c>
      <c r="B14" s="220"/>
      <c r="C14" s="220"/>
      <c r="D14" s="220"/>
      <c r="E14" s="220"/>
      <c r="F14" s="220"/>
      <c r="G14" s="15" t="s">
        <v>5</v>
      </c>
      <c r="H14" s="134">
        <v>48461199</v>
      </c>
      <c r="I14" s="135">
        <v>49314801</v>
      </c>
    </row>
    <row r="15" spans="1:249" ht="12.75" customHeight="1" x14ac:dyDescent="0.2">
      <c r="A15" s="211" t="s">
        <v>86</v>
      </c>
      <c r="B15" s="220"/>
      <c r="C15" s="220"/>
      <c r="D15" s="220"/>
      <c r="E15" s="220"/>
      <c r="F15" s="220"/>
      <c r="G15" s="15" t="s">
        <v>6</v>
      </c>
      <c r="H15" s="134">
        <v>2747995</v>
      </c>
      <c r="I15" s="135">
        <v>1953650</v>
      </c>
      <c r="J15" s="8"/>
    </row>
    <row r="16" spans="1:249" ht="12.75" customHeight="1" x14ac:dyDescent="0.2">
      <c r="A16" s="211" t="s">
        <v>87</v>
      </c>
      <c r="B16" s="220"/>
      <c r="C16" s="220"/>
      <c r="D16" s="220"/>
      <c r="E16" s="220"/>
      <c r="F16" s="220"/>
      <c r="G16" s="60" t="s">
        <v>40</v>
      </c>
      <c r="H16" s="134">
        <v>64776</v>
      </c>
      <c r="I16" s="135">
        <v>64173</v>
      </c>
    </row>
    <row r="17" spans="1:249" ht="12.75" customHeight="1" x14ac:dyDescent="0.2">
      <c r="A17" s="211" t="s">
        <v>88</v>
      </c>
      <c r="B17" s="220"/>
      <c r="C17" s="220"/>
      <c r="D17" s="220"/>
      <c r="E17" s="220"/>
      <c r="F17" s="220"/>
      <c r="G17" s="60" t="s">
        <v>41</v>
      </c>
      <c r="H17" s="134">
        <v>2196179</v>
      </c>
      <c r="I17" s="135">
        <v>1734433</v>
      </c>
    </row>
    <row r="18" spans="1:249" ht="12.75" customHeight="1" x14ac:dyDescent="0.2">
      <c r="A18" s="211" t="s">
        <v>89</v>
      </c>
      <c r="B18" s="220"/>
      <c r="C18" s="220"/>
      <c r="D18" s="220"/>
      <c r="E18" s="220"/>
      <c r="F18" s="220"/>
      <c r="G18" s="60" t="s">
        <v>42</v>
      </c>
      <c r="H18" s="134">
        <v>4188179</v>
      </c>
      <c r="I18" s="135">
        <v>1424746</v>
      </c>
      <c r="J18" s="8"/>
    </row>
    <row r="19" spans="1:249" ht="12.75" customHeight="1" x14ac:dyDescent="0.2">
      <c r="A19" s="221" t="s">
        <v>90</v>
      </c>
      <c r="B19" s="222"/>
      <c r="C19" s="222"/>
      <c r="D19" s="222"/>
      <c r="E19" s="222"/>
      <c r="F19" s="222"/>
      <c r="G19" s="18" t="s">
        <v>7</v>
      </c>
      <c r="H19" s="136">
        <f>SUM(H9:H18)</f>
        <v>57948786</v>
      </c>
      <c r="I19" s="137">
        <f>SUM(I9:I18)</f>
        <v>54837817</v>
      </c>
    </row>
    <row r="20" spans="1:249" ht="12.75" customHeight="1" x14ac:dyDescent="0.2">
      <c r="A20" s="207" t="s">
        <v>91</v>
      </c>
      <c r="B20" s="208"/>
      <c r="C20" s="208"/>
      <c r="D20" s="208"/>
      <c r="E20" s="208"/>
      <c r="F20" s="208"/>
      <c r="G20" s="18">
        <v>101</v>
      </c>
      <c r="H20" s="136">
        <v>725406</v>
      </c>
      <c r="I20" s="137">
        <v>3716376</v>
      </c>
    </row>
    <row r="21" spans="1:249" ht="12.75" customHeight="1" x14ac:dyDescent="0.2">
      <c r="A21" s="123"/>
      <c r="B21" s="124"/>
      <c r="C21" s="124"/>
      <c r="D21" s="124"/>
      <c r="E21" s="124"/>
      <c r="F21" s="124"/>
      <c r="G21" s="18"/>
      <c r="H21" s="19"/>
      <c r="I21" s="26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</row>
    <row r="22" spans="1:249" ht="12.75" customHeight="1" x14ac:dyDescent="0.2">
      <c r="A22" s="207" t="s">
        <v>92</v>
      </c>
      <c r="B22" s="226"/>
      <c r="C22" s="226"/>
      <c r="D22" s="226"/>
      <c r="E22" s="226"/>
      <c r="F22" s="227"/>
      <c r="G22" s="13"/>
      <c r="H22" s="14"/>
      <c r="I22" s="2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</row>
    <row r="23" spans="1:249" ht="12.75" customHeight="1" x14ac:dyDescent="0.2">
      <c r="A23" s="186" t="s">
        <v>81</v>
      </c>
      <c r="B23" s="187"/>
      <c r="C23" s="187"/>
      <c r="D23" s="187"/>
      <c r="E23" s="187"/>
      <c r="F23" s="187"/>
      <c r="G23" s="15">
        <v>110</v>
      </c>
      <c r="H23" s="134">
        <v>0</v>
      </c>
      <c r="I23" s="135"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</row>
    <row r="24" spans="1:249" ht="12.75" customHeight="1" x14ac:dyDescent="0.2">
      <c r="A24" s="186" t="s">
        <v>82</v>
      </c>
      <c r="B24" s="187"/>
      <c r="C24" s="187"/>
      <c r="D24" s="187"/>
      <c r="E24" s="187"/>
      <c r="F24" s="187"/>
      <c r="G24" s="15">
        <v>111</v>
      </c>
      <c r="H24" s="134">
        <v>0</v>
      </c>
      <c r="I24" s="135"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</row>
    <row r="25" spans="1:249" ht="12.75" customHeight="1" x14ac:dyDescent="0.2">
      <c r="A25" s="186" t="s">
        <v>93</v>
      </c>
      <c r="B25" s="187"/>
      <c r="C25" s="187"/>
      <c r="D25" s="187"/>
      <c r="E25" s="187"/>
      <c r="F25" s="187"/>
      <c r="G25" s="15">
        <v>113</v>
      </c>
      <c r="H25" s="134">
        <v>0</v>
      </c>
      <c r="I25" s="135"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</row>
    <row r="26" spans="1:249" ht="12.75" customHeight="1" x14ac:dyDescent="0.2">
      <c r="A26" s="186" t="s">
        <v>94</v>
      </c>
      <c r="B26" s="187"/>
      <c r="C26" s="187"/>
      <c r="D26" s="187"/>
      <c r="E26" s="187"/>
      <c r="F26" s="187"/>
      <c r="G26" s="15">
        <v>114</v>
      </c>
      <c r="H26" s="134"/>
      <c r="I26" s="135">
        <v>10271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</row>
    <row r="27" spans="1:249" ht="12.75" customHeight="1" x14ac:dyDescent="0.2">
      <c r="A27" s="186" t="s">
        <v>95</v>
      </c>
      <c r="B27" s="187"/>
      <c r="C27" s="187"/>
      <c r="D27" s="187"/>
      <c r="E27" s="187"/>
      <c r="F27" s="187"/>
      <c r="G27" s="15">
        <v>115</v>
      </c>
      <c r="H27" s="134">
        <v>264406</v>
      </c>
      <c r="I27" s="135">
        <v>310800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</row>
    <row r="28" spans="1:249" ht="12.75" customHeight="1" x14ac:dyDescent="0.2">
      <c r="A28" s="186" t="s">
        <v>96</v>
      </c>
      <c r="B28" s="187"/>
      <c r="C28" s="187"/>
      <c r="D28" s="187"/>
      <c r="E28" s="187"/>
      <c r="F28" s="187"/>
      <c r="G28" s="15">
        <v>116</v>
      </c>
      <c r="H28" s="134">
        <v>3248924</v>
      </c>
      <c r="I28" s="135">
        <v>2796961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</row>
    <row r="29" spans="1:249" x14ac:dyDescent="0.2">
      <c r="A29" s="186" t="s">
        <v>97</v>
      </c>
      <c r="B29" s="187"/>
      <c r="C29" s="187"/>
      <c r="D29" s="187"/>
      <c r="E29" s="187"/>
      <c r="F29" s="187"/>
      <c r="G29" s="15">
        <v>117</v>
      </c>
      <c r="H29" s="134">
        <v>2772804</v>
      </c>
      <c r="I29" s="135">
        <v>2772804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</row>
    <row r="30" spans="1:249" ht="12.75" customHeight="1" x14ac:dyDescent="0.2">
      <c r="A30" s="186" t="s">
        <v>98</v>
      </c>
      <c r="B30" s="187"/>
      <c r="C30" s="187"/>
      <c r="D30" s="187"/>
      <c r="E30" s="187"/>
      <c r="F30" s="187"/>
      <c r="G30" s="15">
        <v>118</v>
      </c>
      <c r="H30" s="134">
        <v>18997622</v>
      </c>
      <c r="I30" s="135">
        <v>18654470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</row>
    <row r="31" spans="1:249" s="1" customFormat="1" ht="12.75" customHeight="1" x14ac:dyDescent="0.2">
      <c r="A31" s="186" t="s">
        <v>254</v>
      </c>
      <c r="B31" s="187"/>
      <c r="C31" s="187"/>
      <c r="D31" s="187"/>
      <c r="E31" s="187"/>
      <c r="F31" s="187"/>
      <c r="G31" s="15">
        <v>119</v>
      </c>
      <c r="H31" s="134">
        <v>0</v>
      </c>
      <c r="I31" s="135">
        <v>0</v>
      </c>
    </row>
    <row r="32" spans="1:249" s="1" customFormat="1" ht="12.75" customHeight="1" x14ac:dyDescent="0.2">
      <c r="A32" s="186" t="s">
        <v>99</v>
      </c>
      <c r="B32" s="187"/>
      <c r="C32" s="187"/>
      <c r="D32" s="187"/>
      <c r="E32" s="187"/>
      <c r="F32" s="187"/>
      <c r="G32" s="15">
        <v>120</v>
      </c>
      <c r="H32" s="134">
        <v>1846677</v>
      </c>
      <c r="I32" s="135">
        <v>1720516</v>
      </c>
    </row>
    <row r="33" spans="1:9" s="1" customFormat="1" ht="12.75" customHeight="1" x14ac:dyDescent="0.2">
      <c r="A33" s="186" t="s">
        <v>100</v>
      </c>
      <c r="B33" s="187"/>
      <c r="C33" s="187"/>
      <c r="D33" s="187"/>
      <c r="E33" s="187"/>
      <c r="F33" s="187"/>
      <c r="G33" s="15">
        <v>121</v>
      </c>
      <c r="H33" s="134">
        <v>1920525</v>
      </c>
      <c r="I33" s="135">
        <v>1922966</v>
      </c>
    </row>
    <row r="34" spans="1:9" s="1" customFormat="1" ht="12.75" customHeight="1" x14ac:dyDescent="0.2">
      <c r="A34" s="186" t="s">
        <v>101</v>
      </c>
      <c r="B34" s="187"/>
      <c r="C34" s="187"/>
      <c r="D34" s="187"/>
      <c r="E34" s="187"/>
      <c r="F34" s="187"/>
      <c r="G34" s="15">
        <v>122</v>
      </c>
      <c r="H34" s="134">
        <v>990217</v>
      </c>
      <c r="I34" s="135">
        <v>1261137</v>
      </c>
    </row>
    <row r="35" spans="1:9" s="1" customFormat="1" ht="12.75" customHeight="1" x14ac:dyDescent="0.2">
      <c r="A35" s="186" t="s">
        <v>102</v>
      </c>
      <c r="B35" s="187"/>
      <c r="C35" s="187"/>
      <c r="D35" s="187"/>
      <c r="E35" s="187"/>
      <c r="F35" s="187"/>
      <c r="G35" s="15">
        <v>123</v>
      </c>
      <c r="H35" s="134">
        <v>2023602</v>
      </c>
      <c r="I35" s="135">
        <v>2348724</v>
      </c>
    </row>
    <row r="36" spans="1:9" s="1" customFormat="1" ht="12.75" customHeight="1" x14ac:dyDescent="0.2">
      <c r="A36" s="221" t="s">
        <v>103</v>
      </c>
      <c r="B36" s="222"/>
      <c r="C36" s="222"/>
      <c r="D36" s="222"/>
      <c r="E36" s="222"/>
      <c r="F36" s="222"/>
      <c r="G36" s="18" t="s">
        <v>16</v>
      </c>
      <c r="H36" s="136">
        <f>SUM(H23:H35)</f>
        <v>32064777</v>
      </c>
      <c r="I36" s="137">
        <f>SUM(I23:I35)</f>
        <v>31798649</v>
      </c>
    </row>
    <row r="37" spans="1:9" s="1" customFormat="1" ht="12.75" customHeight="1" thickBot="1" x14ac:dyDescent="0.25">
      <c r="A37" s="228" t="s">
        <v>104</v>
      </c>
      <c r="B37" s="229"/>
      <c r="C37" s="229"/>
      <c r="D37" s="229"/>
      <c r="E37" s="229"/>
      <c r="F37" s="229"/>
      <c r="G37" s="21"/>
      <c r="H37" s="141">
        <f>H36+H19+H20</f>
        <v>90738969</v>
      </c>
      <c r="I37" s="142">
        <f>I36+I19+I20</f>
        <v>90352842</v>
      </c>
    </row>
    <row r="38" spans="1:9" s="133" customFormat="1" ht="39" thickBot="1" x14ac:dyDescent="0.25">
      <c r="A38" s="209" t="s">
        <v>255</v>
      </c>
      <c r="B38" s="210"/>
      <c r="C38" s="210"/>
      <c r="D38" s="210"/>
      <c r="E38" s="210"/>
      <c r="F38" s="210"/>
      <c r="G38" s="39" t="s">
        <v>77</v>
      </c>
      <c r="H38" s="63" t="s">
        <v>76</v>
      </c>
      <c r="I38" s="63" t="s">
        <v>75</v>
      </c>
    </row>
    <row r="39" spans="1:9" s="1" customFormat="1" ht="12.75" customHeight="1" x14ac:dyDescent="0.2">
      <c r="A39" s="216" t="s">
        <v>105</v>
      </c>
      <c r="B39" s="217"/>
      <c r="C39" s="217"/>
      <c r="D39" s="217"/>
      <c r="E39" s="217"/>
      <c r="F39" s="217"/>
      <c r="H39" s="65"/>
      <c r="I39" s="66"/>
    </row>
    <row r="40" spans="1:9" s="1" customFormat="1" ht="12.75" customHeight="1" x14ac:dyDescent="0.2">
      <c r="A40" s="186" t="s">
        <v>106</v>
      </c>
      <c r="B40" s="187"/>
      <c r="C40" s="187"/>
      <c r="D40" s="187"/>
      <c r="E40" s="187"/>
      <c r="F40" s="187"/>
      <c r="G40" s="15">
        <v>210</v>
      </c>
      <c r="H40" s="134">
        <v>2044490</v>
      </c>
      <c r="I40" s="135">
        <v>3233029</v>
      </c>
    </row>
    <row r="41" spans="1:9" s="1" customFormat="1" ht="12.75" customHeight="1" x14ac:dyDescent="0.2">
      <c r="A41" s="186" t="s">
        <v>82</v>
      </c>
      <c r="B41" s="187"/>
      <c r="C41" s="187"/>
      <c r="D41" s="187"/>
      <c r="E41" s="187"/>
      <c r="F41" s="187"/>
      <c r="G41" s="15">
        <v>211</v>
      </c>
      <c r="H41" s="134">
        <v>0</v>
      </c>
      <c r="I41" s="135">
        <v>0</v>
      </c>
    </row>
    <row r="42" spans="1:9" s="1" customFormat="1" ht="12.75" customHeight="1" x14ac:dyDescent="0.2">
      <c r="A42" s="211" t="s">
        <v>107</v>
      </c>
      <c r="B42" s="212"/>
      <c r="C42" s="212"/>
      <c r="D42" s="212"/>
      <c r="E42" s="212"/>
      <c r="F42" s="213"/>
      <c r="G42" s="15">
        <v>212</v>
      </c>
      <c r="H42" s="134">
        <v>1077151</v>
      </c>
      <c r="I42" s="135">
        <v>843944</v>
      </c>
    </row>
    <row r="43" spans="1:9" s="1" customFormat="1" ht="12.75" customHeight="1" x14ac:dyDescent="0.2">
      <c r="A43" s="186" t="s">
        <v>108</v>
      </c>
      <c r="B43" s="187"/>
      <c r="C43" s="187"/>
      <c r="D43" s="187"/>
      <c r="E43" s="187"/>
      <c r="F43" s="187"/>
      <c r="G43" s="15">
        <v>213</v>
      </c>
      <c r="H43" s="134">
        <v>10232801</v>
      </c>
      <c r="I43" s="135">
        <v>8820666</v>
      </c>
    </row>
    <row r="44" spans="1:9" s="1" customFormat="1" x14ac:dyDescent="0.2">
      <c r="A44" s="186" t="s">
        <v>109</v>
      </c>
      <c r="B44" s="187"/>
      <c r="C44" s="187"/>
      <c r="D44" s="187"/>
      <c r="E44" s="187"/>
      <c r="F44" s="187"/>
      <c r="G44" s="15">
        <v>214</v>
      </c>
      <c r="H44" s="134">
        <v>437944</v>
      </c>
      <c r="I44" s="135">
        <v>512928</v>
      </c>
    </row>
    <row r="45" spans="1:9" s="1" customFormat="1" x14ac:dyDescent="0.2">
      <c r="A45" s="186" t="s">
        <v>110</v>
      </c>
      <c r="B45" s="187"/>
      <c r="C45" s="187"/>
      <c r="D45" s="187"/>
      <c r="E45" s="187"/>
      <c r="F45" s="187"/>
      <c r="G45" s="15">
        <v>215</v>
      </c>
      <c r="H45" s="134">
        <v>213716</v>
      </c>
      <c r="I45" s="135">
        <v>212661</v>
      </c>
    </row>
    <row r="46" spans="1:9" s="1" customFormat="1" x14ac:dyDescent="0.2">
      <c r="A46" s="186" t="s">
        <v>111</v>
      </c>
      <c r="B46" s="187"/>
      <c r="C46" s="187"/>
      <c r="D46" s="187"/>
      <c r="E46" s="187"/>
      <c r="F46" s="187"/>
      <c r="G46" s="15">
        <v>216</v>
      </c>
      <c r="H46" s="134">
        <v>297934</v>
      </c>
      <c r="I46" s="135">
        <v>296589</v>
      </c>
    </row>
    <row r="47" spans="1:9" s="1" customFormat="1" x14ac:dyDescent="0.2">
      <c r="A47" s="186" t="s">
        <v>112</v>
      </c>
      <c r="B47" s="187"/>
      <c r="C47" s="187"/>
      <c r="D47" s="187"/>
      <c r="E47" s="187"/>
      <c r="F47" s="187"/>
      <c r="G47" s="15">
        <v>217</v>
      </c>
      <c r="H47" s="134">
        <v>2067166</v>
      </c>
      <c r="I47" s="135">
        <v>2595204</v>
      </c>
    </row>
    <row r="48" spans="1:9" s="1" customFormat="1" ht="12.75" customHeight="1" x14ac:dyDescent="0.2">
      <c r="A48" s="202" t="s">
        <v>113</v>
      </c>
      <c r="B48" s="203"/>
      <c r="C48" s="203"/>
      <c r="D48" s="203"/>
      <c r="E48" s="203"/>
      <c r="F48" s="203"/>
      <c r="G48" s="18" t="s">
        <v>18</v>
      </c>
      <c r="H48" s="136">
        <f>SUM(H40:H47)</f>
        <v>16371202</v>
      </c>
      <c r="I48" s="137">
        <f>SUM(I40:I47)</f>
        <v>16515021</v>
      </c>
    </row>
    <row r="49" spans="1:249" s="1" customFormat="1" ht="12.75" customHeight="1" x14ac:dyDescent="0.2">
      <c r="A49" s="197" t="s">
        <v>114</v>
      </c>
      <c r="B49" s="198"/>
      <c r="C49" s="198"/>
      <c r="D49" s="198"/>
      <c r="E49" s="198"/>
      <c r="F49" s="198"/>
      <c r="G49" s="68">
        <v>301</v>
      </c>
      <c r="H49" s="136">
        <v>3563043</v>
      </c>
      <c r="I49" s="137">
        <v>1703135</v>
      </c>
    </row>
    <row r="50" spans="1:249" s="125" customFormat="1" ht="12.75" customHeight="1" x14ac:dyDescent="0.2">
      <c r="A50" s="204"/>
      <c r="B50" s="205"/>
      <c r="C50" s="205"/>
      <c r="D50" s="205"/>
      <c r="E50" s="205"/>
      <c r="F50" s="205"/>
      <c r="G50" s="205"/>
      <c r="H50" s="205"/>
      <c r="I50" s="206"/>
    </row>
    <row r="51" spans="1:249" ht="12.75" customHeight="1" x14ac:dyDescent="0.2">
      <c r="A51" s="207" t="s">
        <v>115</v>
      </c>
      <c r="B51" s="208"/>
      <c r="C51" s="208"/>
      <c r="D51" s="208"/>
      <c r="E51" s="208"/>
      <c r="F51" s="208"/>
      <c r="G51" s="17"/>
      <c r="H51" s="16"/>
      <c r="I51" s="25"/>
    </row>
    <row r="52" spans="1:249" ht="12.75" customHeight="1" x14ac:dyDescent="0.2">
      <c r="A52" s="186" t="s">
        <v>106</v>
      </c>
      <c r="B52" s="187"/>
      <c r="C52" s="187"/>
      <c r="D52" s="187"/>
      <c r="E52" s="187"/>
      <c r="F52" s="187"/>
      <c r="G52" s="15">
        <v>310</v>
      </c>
      <c r="H52" s="134">
        <v>17697660</v>
      </c>
      <c r="I52" s="135">
        <v>12731805</v>
      </c>
    </row>
    <row r="53" spans="1:249" ht="12.75" customHeight="1" x14ac:dyDescent="0.2">
      <c r="A53" s="186" t="s">
        <v>82</v>
      </c>
      <c r="B53" s="187"/>
      <c r="C53" s="187"/>
      <c r="D53" s="187"/>
      <c r="E53" s="187"/>
      <c r="F53" s="187"/>
      <c r="G53" s="15">
        <v>311</v>
      </c>
      <c r="H53" s="134">
        <v>0</v>
      </c>
      <c r="I53" s="135">
        <v>0</v>
      </c>
    </row>
    <row r="54" spans="1:249" ht="12.75" customHeight="1" x14ac:dyDescent="0.2">
      <c r="A54" s="186" t="s">
        <v>116</v>
      </c>
      <c r="B54" s="187"/>
      <c r="C54" s="187"/>
      <c r="D54" s="187"/>
      <c r="E54" s="187"/>
      <c r="F54" s="187"/>
      <c r="G54" s="15">
        <v>312</v>
      </c>
      <c r="H54" s="134">
        <v>12608473</v>
      </c>
      <c r="I54" s="135">
        <v>12508066</v>
      </c>
    </row>
    <row r="55" spans="1:249" ht="12.75" customHeight="1" x14ac:dyDescent="0.2">
      <c r="A55" s="186" t="s">
        <v>117</v>
      </c>
      <c r="B55" s="187"/>
      <c r="C55" s="187"/>
      <c r="D55" s="187"/>
      <c r="E55" s="187"/>
      <c r="F55" s="187"/>
      <c r="G55" s="15">
        <v>313</v>
      </c>
      <c r="H55" s="134"/>
      <c r="I55" s="135">
        <v>2872240</v>
      </c>
    </row>
    <row r="56" spans="1:249" ht="12.75" customHeight="1" x14ac:dyDescent="0.2">
      <c r="A56" s="186" t="s">
        <v>118</v>
      </c>
      <c r="B56" s="187"/>
      <c r="C56" s="187"/>
      <c r="D56" s="187"/>
      <c r="E56" s="187"/>
      <c r="F56" s="187"/>
      <c r="G56" s="15">
        <v>314</v>
      </c>
      <c r="H56" s="134">
        <v>1159593</v>
      </c>
      <c r="I56" s="135">
        <v>1003179</v>
      </c>
    </row>
    <row r="57" spans="1:249" ht="12.75" customHeight="1" x14ac:dyDescent="0.2">
      <c r="A57" s="186" t="s">
        <v>119</v>
      </c>
      <c r="B57" s="187"/>
      <c r="C57" s="187"/>
      <c r="D57" s="187"/>
      <c r="E57" s="187"/>
      <c r="F57" s="187"/>
      <c r="G57" s="15">
        <v>315</v>
      </c>
      <c r="H57" s="134">
        <v>927307</v>
      </c>
      <c r="I57" s="135">
        <v>927307</v>
      </c>
    </row>
    <row r="58" spans="1:249" ht="12.75" customHeight="1" x14ac:dyDescent="0.2">
      <c r="A58" s="186" t="s">
        <v>120</v>
      </c>
      <c r="B58" s="187"/>
      <c r="C58" s="187"/>
      <c r="D58" s="187"/>
      <c r="E58" s="187"/>
      <c r="F58" s="187"/>
      <c r="G58" s="15">
        <v>316</v>
      </c>
      <c r="H58" s="134">
        <v>8095402</v>
      </c>
      <c r="I58" s="135">
        <v>7887954</v>
      </c>
    </row>
    <row r="59" spans="1:249" ht="12.75" customHeight="1" x14ac:dyDescent="0.2">
      <c r="A59" s="202" t="s">
        <v>121</v>
      </c>
      <c r="B59" s="203"/>
      <c r="C59" s="203"/>
      <c r="D59" s="203"/>
      <c r="E59" s="203"/>
      <c r="F59" s="203"/>
      <c r="G59" s="18" t="s">
        <v>24</v>
      </c>
      <c r="H59" s="136">
        <f>SUM(H52:H58)</f>
        <v>40488435</v>
      </c>
      <c r="I59" s="137">
        <f>SUM(I52:I58)</f>
        <v>37930551</v>
      </c>
    </row>
    <row r="60" spans="1:249" ht="12.75" customHeight="1" x14ac:dyDescent="0.2">
      <c r="A60" s="204"/>
      <c r="B60" s="205"/>
      <c r="C60" s="205"/>
      <c r="D60" s="205"/>
      <c r="E60" s="205"/>
      <c r="F60" s="205"/>
      <c r="G60" s="205"/>
      <c r="H60" s="205"/>
      <c r="I60" s="206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5"/>
      <c r="ES60" s="125"/>
      <c r="ET60" s="125"/>
      <c r="EU60" s="125"/>
      <c r="EV60" s="125"/>
      <c r="EW60" s="125"/>
      <c r="EX60" s="125"/>
      <c r="EY60" s="125"/>
      <c r="EZ60" s="125"/>
      <c r="FA60" s="125"/>
      <c r="FB60" s="125"/>
      <c r="FC60" s="125"/>
      <c r="FD60" s="125"/>
      <c r="FE60" s="125"/>
      <c r="FF60" s="125"/>
      <c r="FG60" s="125"/>
      <c r="FH60" s="125"/>
      <c r="FI60" s="125"/>
      <c r="FJ60" s="125"/>
      <c r="FK60" s="125"/>
      <c r="FL60" s="125"/>
      <c r="FM60" s="125"/>
      <c r="FN60" s="125"/>
      <c r="FO60" s="125"/>
      <c r="FP60" s="125"/>
      <c r="FQ60" s="125"/>
      <c r="FR60" s="125"/>
      <c r="FS60" s="125"/>
      <c r="FT60" s="125"/>
      <c r="FU60" s="125"/>
      <c r="FV60" s="125"/>
      <c r="FW60" s="125"/>
      <c r="FX60" s="125"/>
      <c r="FY60" s="125"/>
      <c r="FZ60" s="125"/>
      <c r="GA60" s="125"/>
      <c r="GB60" s="125"/>
      <c r="GC60" s="125"/>
      <c r="GD60" s="125"/>
      <c r="GE60" s="125"/>
      <c r="GF60" s="125"/>
      <c r="GG60" s="125"/>
      <c r="GH60" s="125"/>
      <c r="GI60" s="125"/>
      <c r="GJ60" s="125"/>
      <c r="GK60" s="125"/>
      <c r="GL60" s="125"/>
      <c r="GM60" s="125"/>
      <c r="GN60" s="125"/>
      <c r="GO60" s="125"/>
      <c r="GP60" s="125"/>
      <c r="GQ60" s="125"/>
      <c r="GR60" s="125"/>
      <c r="GS60" s="125"/>
      <c r="GT60" s="125"/>
      <c r="GU60" s="125"/>
      <c r="GV60" s="125"/>
      <c r="GW60" s="125"/>
      <c r="GX60" s="125"/>
      <c r="GY60" s="125"/>
      <c r="GZ60" s="125"/>
      <c r="HA60" s="125"/>
      <c r="HB60" s="125"/>
      <c r="HC60" s="125"/>
      <c r="HD60" s="125"/>
      <c r="HE60" s="125"/>
      <c r="HF60" s="125"/>
      <c r="HG60" s="125"/>
      <c r="HH60" s="125"/>
      <c r="HI60" s="125"/>
      <c r="HJ60" s="125"/>
      <c r="HK60" s="125"/>
      <c r="HL60" s="125"/>
      <c r="HM60" s="125"/>
      <c r="HN60" s="125"/>
      <c r="HO60" s="125"/>
      <c r="HP60" s="125"/>
      <c r="HQ60" s="125"/>
      <c r="HR60" s="125"/>
      <c r="HS60" s="125"/>
      <c r="HT60" s="125"/>
      <c r="HU60" s="125"/>
      <c r="HV60" s="125"/>
      <c r="HW60" s="125"/>
      <c r="HX60" s="125"/>
      <c r="HY60" s="125"/>
      <c r="HZ60" s="125"/>
      <c r="IA60" s="125"/>
      <c r="IB60" s="125"/>
      <c r="IC60" s="125"/>
      <c r="ID60" s="125"/>
      <c r="IE60" s="125"/>
      <c r="IF60" s="125"/>
      <c r="IG60" s="125"/>
      <c r="IH60" s="125"/>
      <c r="II60" s="125"/>
      <c r="IJ60" s="125"/>
      <c r="IK60" s="125"/>
      <c r="IL60" s="125"/>
      <c r="IM60" s="125"/>
      <c r="IN60" s="125"/>
      <c r="IO60" s="125"/>
    </row>
    <row r="61" spans="1:249" ht="12.75" customHeight="1" x14ac:dyDescent="0.2">
      <c r="A61" s="197" t="s">
        <v>122</v>
      </c>
      <c r="B61" s="198"/>
      <c r="C61" s="198"/>
      <c r="D61" s="198"/>
      <c r="E61" s="198"/>
      <c r="F61" s="198"/>
      <c r="G61" s="13"/>
      <c r="H61" s="16"/>
      <c r="I61" s="25"/>
    </row>
    <row r="62" spans="1:249" x14ac:dyDescent="0.2">
      <c r="A62" s="186" t="s">
        <v>123</v>
      </c>
      <c r="B62" s="187"/>
      <c r="C62" s="187"/>
      <c r="D62" s="187"/>
      <c r="E62" s="187"/>
      <c r="F62" s="187"/>
      <c r="G62" s="15">
        <v>410</v>
      </c>
      <c r="H62" s="134">
        <v>27865909</v>
      </c>
      <c r="I62" s="135">
        <f>27865511</f>
        <v>27865511</v>
      </c>
    </row>
    <row r="63" spans="1:249" x14ac:dyDescent="0.2">
      <c r="A63" s="186" t="s">
        <v>124</v>
      </c>
      <c r="B63" s="187"/>
      <c r="C63" s="187"/>
      <c r="D63" s="187"/>
      <c r="E63" s="187"/>
      <c r="F63" s="187"/>
      <c r="G63" s="60" t="s">
        <v>43</v>
      </c>
      <c r="H63" s="134"/>
      <c r="I63" s="135">
        <v>0</v>
      </c>
    </row>
    <row r="64" spans="1:249" x14ac:dyDescent="0.2">
      <c r="A64" s="186" t="s">
        <v>125</v>
      </c>
      <c r="B64" s="187"/>
      <c r="C64" s="187"/>
      <c r="D64" s="187"/>
      <c r="E64" s="187"/>
      <c r="F64" s="187"/>
      <c r="G64" s="15">
        <v>412</v>
      </c>
      <c r="H64" s="134">
        <v>-617460</v>
      </c>
      <c r="I64" s="135">
        <v>-617460</v>
      </c>
    </row>
    <row r="65" spans="1:249" x14ac:dyDescent="0.2">
      <c r="A65" s="186" t="s">
        <v>126</v>
      </c>
      <c r="B65" s="187"/>
      <c r="C65" s="187"/>
      <c r="D65" s="187"/>
      <c r="E65" s="187"/>
      <c r="F65" s="187"/>
      <c r="G65" s="60" t="s">
        <v>44</v>
      </c>
      <c r="H65" s="134">
        <v>-10871233</v>
      </c>
      <c r="I65" s="135">
        <v>-10871233</v>
      </c>
      <c r="J65" s="8"/>
    </row>
    <row r="66" spans="1:249" x14ac:dyDescent="0.2">
      <c r="A66" s="186" t="s">
        <v>127</v>
      </c>
      <c r="B66" s="187"/>
      <c r="C66" s="187"/>
      <c r="D66" s="187"/>
      <c r="E66" s="187"/>
      <c r="F66" s="187"/>
      <c r="G66" s="15">
        <v>414</v>
      </c>
      <c r="H66" s="134">
        <v>14251932</v>
      </c>
      <c r="I66" s="135">
        <v>18122731</v>
      </c>
      <c r="J66" s="8"/>
    </row>
    <row r="67" spans="1:249" ht="27.75" customHeight="1" x14ac:dyDescent="0.2">
      <c r="A67" s="191" t="s">
        <v>129</v>
      </c>
      <c r="B67" s="192"/>
      <c r="C67" s="192"/>
      <c r="D67" s="192"/>
      <c r="E67" s="192"/>
      <c r="F67" s="193"/>
      <c r="G67" s="18">
        <v>420</v>
      </c>
      <c r="H67" s="136">
        <f>SUM(H62:H66)</f>
        <v>30629148</v>
      </c>
      <c r="I67" s="137">
        <f>SUM(I62:I66)</f>
        <v>34499549</v>
      </c>
    </row>
    <row r="68" spans="1:249" x14ac:dyDescent="0.2">
      <c r="A68" s="197" t="s">
        <v>128</v>
      </c>
      <c r="B68" s="198"/>
      <c r="C68" s="198"/>
      <c r="D68" s="198"/>
      <c r="E68" s="198"/>
      <c r="F68" s="198"/>
      <c r="G68" s="18">
        <v>421</v>
      </c>
      <c r="H68" s="138">
        <v>-312859</v>
      </c>
      <c r="I68" s="139">
        <v>-295414</v>
      </c>
      <c r="J68" s="8"/>
    </row>
    <row r="69" spans="1:249" x14ac:dyDescent="0.2">
      <c r="A69" s="197" t="s">
        <v>130</v>
      </c>
      <c r="B69" s="198"/>
      <c r="C69" s="198"/>
      <c r="D69" s="198"/>
      <c r="E69" s="198"/>
      <c r="F69" s="198"/>
      <c r="G69" s="18">
        <v>500</v>
      </c>
      <c r="H69" s="143">
        <f>H67+H68</f>
        <v>30316289</v>
      </c>
      <c r="I69" s="144">
        <f>SUM(I67:I68)</f>
        <v>34204135</v>
      </c>
      <c r="K69" s="8"/>
    </row>
    <row r="70" spans="1:249" x14ac:dyDescent="0.2">
      <c r="A70" s="199" t="s">
        <v>131</v>
      </c>
      <c r="B70" s="200"/>
      <c r="C70" s="200"/>
      <c r="D70" s="200"/>
      <c r="E70" s="200"/>
      <c r="F70" s="201"/>
      <c r="G70" s="18" t="s">
        <v>27</v>
      </c>
      <c r="H70" s="140">
        <v>13.11</v>
      </c>
      <c r="I70" s="167">
        <v>16.260000000000002</v>
      </c>
      <c r="J70" s="76"/>
      <c r="K70" s="8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</row>
    <row r="71" spans="1:249" x14ac:dyDescent="0.2">
      <c r="A71" s="199" t="s">
        <v>132</v>
      </c>
      <c r="B71" s="200"/>
      <c r="C71" s="200"/>
      <c r="D71" s="200"/>
      <c r="E71" s="200"/>
      <c r="F71" s="201"/>
      <c r="G71" s="18"/>
      <c r="H71" s="140">
        <v>31.78</v>
      </c>
      <c r="I71" s="167">
        <v>31.53</v>
      </c>
      <c r="J71" s="76"/>
      <c r="K71" s="8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</row>
    <row r="72" spans="1:249" ht="15.75" customHeight="1" thickBot="1" x14ac:dyDescent="0.25">
      <c r="A72" s="194" t="s">
        <v>133</v>
      </c>
      <c r="B72" s="195"/>
      <c r="C72" s="195"/>
      <c r="D72" s="195"/>
      <c r="E72" s="195"/>
      <c r="F72" s="195"/>
      <c r="G72" s="28"/>
      <c r="H72" s="145">
        <f>H69+H59+H48+H49</f>
        <v>90738969</v>
      </c>
      <c r="I72" s="146">
        <f>I69+I59+I48+I49</f>
        <v>90352842</v>
      </c>
    </row>
    <row r="73" spans="1:249" s="129" customFormat="1" ht="15.75" customHeight="1" x14ac:dyDescent="0.2">
      <c r="A73" s="127"/>
      <c r="B73" s="127"/>
      <c r="C73" s="127"/>
      <c r="D73" s="127"/>
      <c r="E73" s="127"/>
      <c r="F73" s="127"/>
      <c r="G73" s="41"/>
      <c r="H73" s="128"/>
      <c r="I73" s="128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</row>
    <row r="74" spans="1:249" s="129" customFormat="1" ht="15.75" customHeight="1" x14ac:dyDescent="0.2">
      <c r="A74" s="127"/>
      <c r="B74" s="127"/>
      <c r="C74" s="127"/>
      <c r="D74" s="127"/>
      <c r="E74" s="127"/>
      <c r="F74" s="127"/>
      <c r="G74" s="41"/>
      <c r="H74" s="147">
        <f>H72-H37</f>
        <v>0</v>
      </c>
      <c r="I74" s="147">
        <f>I72-I37</f>
        <v>0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</row>
    <row r="75" spans="1:249" s="129" customFormat="1" ht="15.75" customHeight="1" x14ac:dyDescent="0.2">
      <c r="A75" s="127"/>
      <c r="B75" s="127"/>
      <c r="C75" s="127"/>
      <c r="D75" s="127"/>
      <c r="E75" s="127"/>
      <c r="F75" s="127"/>
      <c r="G75" s="41"/>
      <c r="H75" s="147"/>
      <c r="I75" s="147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</row>
    <row r="76" spans="1:249" ht="12.75" customHeight="1" x14ac:dyDescent="0.2">
      <c r="A76" s="1" t="s">
        <v>27</v>
      </c>
      <c r="H76" s="7"/>
      <c r="I76" s="7"/>
    </row>
    <row r="77" spans="1:249" ht="12.75" customHeight="1" x14ac:dyDescent="0.2">
      <c r="B77" s="196" t="s">
        <v>137</v>
      </c>
      <c r="C77" s="196"/>
      <c r="D77" s="190" t="s">
        <v>136</v>
      </c>
      <c r="E77" s="190"/>
      <c r="F77" s="190"/>
      <c r="G77" s="190"/>
      <c r="H77" s="9" t="s">
        <v>28</v>
      </c>
    </row>
    <row r="78" spans="1:249" ht="12.75" customHeight="1" x14ac:dyDescent="0.2">
      <c r="C78" s="188"/>
      <c r="D78" s="188"/>
      <c r="E78" s="188"/>
      <c r="F78" s="188"/>
      <c r="H78" s="20" t="s">
        <v>175</v>
      </c>
    </row>
    <row r="79" spans="1:249" s="1" customFormat="1" ht="12.75" customHeight="1" x14ac:dyDescent="0.2">
      <c r="B79" s="189" t="s">
        <v>134</v>
      </c>
      <c r="C79" s="189"/>
      <c r="D79" s="190" t="s">
        <v>135</v>
      </c>
      <c r="E79" s="190"/>
      <c r="F79" s="190"/>
      <c r="G79" s="190"/>
      <c r="H79" s="9" t="s">
        <v>28</v>
      </c>
      <c r="I79" s="8"/>
    </row>
    <row r="80" spans="1:249" s="1" customFormat="1" ht="12" customHeight="1" x14ac:dyDescent="0.2">
      <c r="C80" s="188"/>
      <c r="D80" s="188"/>
      <c r="E80" s="188"/>
      <c r="F80" s="188"/>
      <c r="H80" s="20" t="s">
        <v>175</v>
      </c>
      <c r="I80" s="8"/>
    </row>
    <row r="81" spans="8:249" x14ac:dyDescent="0.2"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</row>
    <row r="82" spans="8:249" s="1" customFormat="1" x14ac:dyDescent="0.2">
      <c r="H82" s="8"/>
      <c r="I82" s="8"/>
    </row>
  </sheetData>
  <mergeCells count="75">
    <mergeCell ref="A30:F30"/>
    <mergeCell ref="A31:F31"/>
    <mergeCell ref="A36:F36"/>
    <mergeCell ref="A37:F37"/>
    <mergeCell ref="A20:F20"/>
    <mergeCell ref="A32:F32"/>
    <mergeCell ref="A33:F33"/>
    <mergeCell ref="A34:F34"/>
    <mergeCell ref="A35:F35"/>
    <mergeCell ref="A15:F15"/>
    <mergeCell ref="A19:F19"/>
    <mergeCell ref="A16:F16"/>
    <mergeCell ref="A17:F17"/>
    <mergeCell ref="A18:F18"/>
    <mergeCell ref="A22:F22"/>
    <mergeCell ref="A23:F23"/>
    <mergeCell ref="A24:F24"/>
    <mergeCell ref="A25:F25"/>
    <mergeCell ref="A26:F26"/>
    <mergeCell ref="A27:F27"/>
    <mergeCell ref="A28:F28"/>
    <mergeCell ref="A9:F9"/>
    <mergeCell ref="C5:G5"/>
    <mergeCell ref="A10:F10"/>
    <mergeCell ref="A11:F11"/>
    <mergeCell ref="A29:F29"/>
    <mergeCell ref="A12:F12"/>
    <mergeCell ref="A13:F13"/>
    <mergeCell ref="A14:F14"/>
    <mergeCell ref="C6:E6"/>
    <mergeCell ref="G6:H6"/>
    <mergeCell ref="B4:H4"/>
    <mergeCell ref="A7:F7"/>
    <mergeCell ref="A8:F8"/>
    <mergeCell ref="A38:F38"/>
    <mergeCell ref="A40:F40"/>
    <mergeCell ref="A41:F41"/>
    <mergeCell ref="A42:F42"/>
    <mergeCell ref="A43:F43"/>
    <mergeCell ref="A39:F39"/>
    <mergeCell ref="A44:F44"/>
    <mergeCell ref="A48:F48"/>
    <mergeCell ref="A51:F51"/>
    <mergeCell ref="A52:F52"/>
    <mergeCell ref="A46:F46"/>
    <mergeCell ref="A47:F47"/>
    <mergeCell ref="A49:F49"/>
    <mergeCell ref="A50:I50"/>
    <mergeCell ref="A45:F45"/>
    <mergeCell ref="A53:F53"/>
    <mergeCell ref="A62:F62"/>
    <mergeCell ref="A65:F65"/>
    <mergeCell ref="A54:F54"/>
    <mergeCell ref="A55:F55"/>
    <mergeCell ref="A58:F58"/>
    <mergeCell ref="A59:F59"/>
    <mergeCell ref="A61:F61"/>
    <mergeCell ref="A64:F64"/>
    <mergeCell ref="A56:F56"/>
    <mergeCell ref="A57:F57"/>
    <mergeCell ref="A60:I60"/>
    <mergeCell ref="A63:F63"/>
    <mergeCell ref="A66:F66"/>
    <mergeCell ref="C80:F80"/>
    <mergeCell ref="B79:C79"/>
    <mergeCell ref="D79:G79"/>
    <mergeCell ref="A67:F67"/>
    <mergeCell ref="A72:F72"/>
    <mergeCell ref="B77:C77"/>
    <mergeCell ref="D77:G77"/>
    <mergeCell ref="C78:F78"/>
    <mergeCell ref="A68:F68"/>
    <mergeCell ref="A69:F69"/>
    <mergeCell ref="A70:F70"/>
    <mergeCell ref="A71:F71"/>
  </mergeCells>
  <phoneticPr fontId="7" type="noConversion"/>
  <pageMargins left="0.23622047244094491" right="0.23622047244094491" top="0.74803149606299213" bottom="1.1417322834645669" header="0.31496062992125984" footer="0.31496062992125984"/>
  <pageSetup scale="94" fitToHeight="2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H50"/>
  <sheetViews>
    <sheetView zoomScale="90" zoomScaleNormal="90" workbookViewId="0"/>
  </sheetViews>
  <sheetFormatPr defaultColWidth="8.85546875" defaultRowHeight="12.75" x14ac:dyDescent="0.2"/>
  <cols>
    <col min="1" max="1" width="4.28515625" style="3" customWidth="1"/>
    <col min="2" max="2" width="21.28515625" style="3" customWidth="1"/>
    <col min="3" max="3" width="15.7109375" style="3" customWidth="1"/>
    <col min="4" max="4" width="12.28515625" style="3" customWidth="1"/>
    <col min="5" max="5" width="10.7109375" style="3" customWidth="1"/>
    <col min="6" max="6" width="14.5703125" style="30" customWidth="1"/>
    <col min="7" max="7" width="14.85546875" style="3" customWidth="1"/>
    <col min="8" max="8" width="23.85546875" style="3" customWidth="1"/>
    <col min="9" max="16384" width="8.85546875" style="3"/>
  </cols>
  <sheetData>
    <row r="1" spans="1:8" ht="15.75" x14ac:dyDescent="0.25">
      <c r="A1" s="184" t="str">
        <f>'Form 1'!A1</f>
        <v>SAT&amp;Company JSC</v>
      </c>
    </row>
    <row r="3" spans="1:8" ht="12.75" customHeight="1" x14ac:dyDescent="0.2">
      <c r="A3" s="29"/>
      <c r="B3" s="29"/>
      <c r="C3" s="29"/>
      <c r="D3" s="46"/>
      <c r="E3" s="46"/>
      <c r="F3" s="46"/>
    </row>
    <row r="4" spans="1:8" ht="12.75" customHeight="1" x14ac:dyDescent="0.2">
      <c r="A4" s="29"/>
      <c r="B4" s="104"/>
      <c r="C4" s="183" t="s">
        <v>138</v>
      </c>
      <c r="D4" s="183"/>
      <c r="E4" s="183"/>
      <c r="F4" s="183"/>
      <c r="G4" s="4"/>
    </row>
    <row r="5" spans="1:8" ht="12.75" customHeight="1" x14ac:dyDescent="0.25">
      <c r="A5" s="29"/>
      <c r="B5" s="29"/>
      <c r="C5" s="215" t="s">
        <v>258</v>
      </c>
      <c r="D5" s="215"/>
      <c r="E5" s="215"/>
      <c r="F5" s="215"/>
      <c r="G5" s="61"/>
      <c r="H5" s="62"/>
    </row>
    <row r="6" spans="1:8" ht="12.75" customHeight="1" thickBot="1" x14ac:dyDescent="0.25">
      <c r="F6" s="31"/>
      <c r="G6" s="47" t="s">
        <v>74</v>
      </c>
    </row>
    <row r="7" spans="1:8" ht="34.5" customHeight="1" thickBot="1" x14ac:dyDescent="0.25">
      <c r="A7" s="242" t="s">
        <v>141</v>
      </c>
      <c r="B7" s="243"/>
      <c r="C7" s="243"/>
      <c r="D7" s="244"/>
      <c r="E7" s="89" t="s">
        <v>77</v>
      </c>
      <c r="F7" s="111" t="s">
        <v>140</v>
      </c>
      <c r="G7" s="111" t="s">
        <v>139</v>
      </c>
    </row>
    <row r="8" spans="1:8" ht="12.75" customHeight="1" x14ac:dyDescent="0.2">
      <c r="A8" s="245" t="s">
        <v>142</v>
      </c>
      <c r="B8" s="246"/>
      <c r="C8" s="246"/>
      <c r="D8" s="246"/>
      <c r="E8" s="90" t="s">
        <v>0</v>
      </c>
      <c r="F8" s="148">
        <v>2185766</v>
      </c>
      <c r="G8" s="164">
        <v>3244807</v>
      </c>
    </row>
    <row r="9" spans="1:8" ht="12.75" customHeight="1" x14ac:dyDescent="0.2">
      <c r="A9" s="238" t="s">
        <v>143</v>
      </c>
      <c r="B9" s="239"/>
      <c r="C9" s="239"/>
      <c r="D9" s="239"/>
      <c r="E9" s="91" t="s">
        <v>1</v>
      </c>
      <c r="F9" s="150">
        <v>-1816721</v>
      </c>
      <c r="G9" s="165">
        <v>-3235246</v>
      </c>
    </row>
    <row r="10" spans="1:8" ht="12.75" customHeight="1" x14ac:dyDescent="0.2">
      <c r="A10" s="240" t="s">
        <v>144</v>
      </c>
      <c r="B10" s="241"/>
      <c r="C10" s="241"/>
      <c r="D10" s="241"/>
      <c r="E10" s="92" t="s">
        <v>2</v>
      </c>
      <c r="F10" s="112">
        <f>SUM(F8:F9)</f>
        <v>369045</v>
      </c>
      <c r="G10" s="112">
        <f>SUM(G8:G9)</f>
        <v>9561</v>
      </c>
    </row>
    <row r="11" spans="1:8" x14ac:dyDescent="0.2">
      <c r="A11" s="238" t="s">
        <v>145</v>
      </c>
      <c r="B11" s="239"/>
      <c r="C11" s="239"/>
      <c r="D11" s="239"/>
      <c r="E11" s="91" t="s">
        <v>3</v>
      </c>
      <c r="F11" s="150">
        <v>-127889</v>
      </c>
      <c r="G11" s="165">
        <v>-191707</v>
      </c>
    </row>
    <row r="12" spans="1:8" ht="12.75" customHeight="1" x14ac:dyDescent="0.2">
      <c r="A12" s="238" t="s">
        <v>146</v>
      </c>
      <c r="B12" s="239"/>
      <c r="C12" s="239"/>
      <c r="D12" s="239"/>
      <c r="E12" s="91" t="s">
        <v>4</v>
      </c>
      <c r="F12" s="149">
        <v>-775741</v>
      </c>
      <c r="G12" s="165">
        <v>-762572</v>
      </c>
    </row>
    <row r="13" spans="1:8" ht="12.75" customHeight="1" x14ac:dyDescent="0.2">
      <c r="A13" s="238" t="s">
        <v>147</v>
      </c>
      <c r="B13" s="239"/>
      <c r="C13" s="239"/>
      <c r="D13" s="239"/>
      <c r="E13" s="91" t="s">
        <v>5</v>
      </c>
      <c r="F13" s="149">
        <v>-4236350</v>
      </c>
      <c r="G13" s="165">
        <v>-165245</v>
      </c>
    </row>
    <row r="14" spans="1:8" ht="12.75" customHeight="1" x14ac:dyDescent="0.2">
      <c r="A14" s="238" t="s">
        <v>148</v>
      </c>
      <c r="B14" s="239"/>
      <c r="C14" s="239"/>
      <c r="D14" s="239"/>
      <c r="E14" s="91" t="s">
        <v>6</v>
      </c>
      <c r="F14" s="149">
        <v>1956256</v>
      </c>
      <c r="G14" s="165">
        <v>411459</v>
      </c>
    </row>
    <row r="15" spans="1:8" ht="12.75" customHeight="1" x14ac:dyDescent="0.2">
      <c r="A15" s="240" t="s">
        <v>149</v>
      </c>
      <c r="B15" s="241"/>
      <c r="C15" s="241"/>
      <c r="D15" s="241"/>
      <c r="E15" s="92" t="s">
        <v>8</v>
      </c>
      <c r="F15" s="113">
        <f>SUM(F10:F14)</f>
        <v>-2814679</v>
      </c>
      <c r="G15" s="113">
        <f>SUM(G10:G14)</f>
        <v>-698504</v>
      </c>
    </row>
    <row r="16" spans="1:8" ht="12.75" customHeight="1" x14ac:dyDescent="0.2">
      <c r="A16" s="238" t="s">
        <v>150</v>
      </c>
      <c r="B16" s="239"/>
      <c r="C16" s="239"/>
      <c r="D16" s="239"/>
      <c r="E16" s="91" t="s">
        <v>9</v>
      </c>
      <c r="F16" s="149">
        <v>3369</v>
      </c>
      <c r="G16" s="165">
        <v>2485</v>
      </c>
    </row>
    <row r="17" spans="1:8" ht="12.75" customHeight="1" x14ac:dyDescent="0.2">
      <c r="A17" s="238" t="s">
        <v>151</v>
      </c>
      <c r="B17" s="239"/>
      <c r="C17" s="239"/>
      <c r="D17" s="239"/>
      <c r="E17" s="110" t="s">
        <v>10</v>
      </c>
      <c r="F17" s="150">
        <v>-1150069</v>
      </c>
      <c r="G17" s="165">
        <v>-767288</v>
      </c>
    </row>
    <row r="18" spans="1:8" ht="24.75" customHeight="1" x14ac:dyDescent="0.2">
      <c r="A18" s="232" t="s">
        <v>152</v>
      </c>
      <c r="B18" s="233"/>
      <c r="C18" s="233"/>
      <c r="D18" s="233"/>
      <c r="E18" s="91" t="s">
        <v>11</v>
      </c>
      <c r="F18" s="150">
        <v>590227</v>
      </c>
      <c r="G18" s="165">
        <v>-69887</v>
      </c>
    </row>
    <row r="19" spans="1:8" ht="17.25" customHeight="1" x14ac:dyDescent="0.2">
      <c r="A19" s="238" t="s">
        <v>153</v>
      </c>
      <c r="B19" s="239"/>
      <c r="C19" s="239"/>
      <c r="D19" s="239"/>
      <c r="E19" s="110" t="s">
        <v>12</v>
      </c>
      <c r="F19" s="150"/>
      <c r="G19" s="150"/>
    </row>
    <row r="20" spans="1:8" ht="17.25" customHeight="1" x14ac:dyDescent="0.2">
      <c r="A20" s="238" t="s">
        <v>154</v>
      </c>
      <c r="B20" s="239"/>
      <c r="C20" s="239"/>
      <c r="D20" s="239"/>
      <c r="E20" s="91" t="s">
        <v>13</v>
      </c>
      <c r="F20" s="150"/>
      <c r="G20" s="150"/>
    </row>
    <row r="21" spans="1:8" x14ac:dyDescent="0.2">
      <c r="A21" s="230" t="s">
        <v>155</v>
      </c>
      <c r="B21" s="231"/>
      <c r="C21" s="231"/>
      <c r="D21" s="231"/>
      <c r="E21" s="93" t="s">
        <v>7</v>
      </c>
      <c r="F21" s="112">
        <f>SUM(F15:F20)</f>
        <v>-3371152</v>
      </c>
      <c r="G21" s="112">
        <f>SUM(G15:G20)</f>
        <v>-1533194</v>
      </c>
    </row>
    <row r="22" spans="1:8" s="32" customFormat="1" ht="18" customHeight="1" x14ac:dyDescent="0.2">
      <c r="A22" s="232" t="s">
        <v>156</v>
      </c>
      <c r="B22" s="233"/>
      <c r="C22" s="233"/>
      <c r="D22" s="233"/>
      <c r="E22" s="94" t="s">
        <v>45</v>
      </c>
      <c r="F22" s="151">
        <v>-1402</v>
      </c>
      <c r="G22" s="165">
        <v>-1629</v>
      </c>
    </row>
    <row r="23" spans="1:8" ht="25.5" customHeight="1" x14ac:dyDescent="0.2">
      <c r="A23" s="236" t="s">
        <v>157</v>
      </c>
      <c r="B23" s="237"/>
      <c r="C23" s="237"/>
      <c r="D23" s="237"/>
      <c r="E23" s="92" t="s">
        <v>16</v>
      </c>
      <c r="F23" s="112">
        <f>SUM(F21:F22)</f>
        <v>-3372554</v>
      </c>
      <c r="G23" s="112">
        <f>SUM(G21:G22)</f>
        <v>-1534823</v>
      </c>
      <c r="H23" s="122"/>
    </row>
    <row r="24" spans="1:8" ht="26.25" customHeight="1" x14ac:dyDescent="0.2">
      <c r="A24" s="232" t="s">
        <v>158</v>
      </c>
      <c r="B24" s="233"/>
      <c r="C24" s="233"/>
      <c r="D24" s="233"/>
      <c r="E24" s="95" t="s">
        <v>46</v>
      </c>
      <c r="F24" s="149">
        <v>-515690</v>
      </c>
      <c r="G24" s="165">
        <v>-98023</v>
      </c>
    </row>
    <row r="25" spans="1:8" x14ac:dyDescent="0.2">
      <c r="A25" s="230" t="s">
        <v>159</v>
      </c>
      <c r="B25" s="231"/>
      <c r="C25" s="231"/>
      <c r="D25" s="231"/>
      <c r="E25" s="92" t="s">
        <v>18</v>
      </c>
      <c r="F25" s="112">
        <f>SUM(F23:F24)</f>
        <v>-3888244</v>
      </c>
      <c r="G25" s="112">
        <f>SUM(G23:G24)</f>
        <v>-1632846</v>
      </c>
      <c r="H25" s="122"/>
    </row>
    <row r="26" spans="1:8" ht="11.25" customHeight="1" x14ac:dyDescent="0.2">
      <c r="A26" s="232" t="s">
        <v>160</v>
      </c>
      <c r="B26" s="233"/>
      <c r="C26" s="233"/>
      <c r="D26" s="233"/>
      <c r="E26" s="95"/>
      <c r="F26" s="149">
        <v>-3870799</v>
      </c>
      <c r="G26" s="165">
        <v>-1513884</v>
      </c>
    </row>
    <row r="27" spans="1:8" ht="12" customHeight="1" x14ac:dyDescent="0.2">
      <c r="A27" s="232" t="s">
        <v>161</v>
      </c>
      <c r="B27" s="233"/>
      <c r="C27" s="233"/>
      <c r="D27" s="233"/>
      <c r="E27" s="95"/>
      <c r="F27" s="149">
        <v>-17445</v>
      </c>
      <c r="G27" s="165">
        <v>-118962</v>
      </c>
    </row>
    <row r="28" spans="1:8" x14ac:dyDescent="0.2">
      <c r="A28" s="236" t="s">
        <v>162</v>
      </c>
      <c r="B28" s="237"/>
      <c r="C28" s="237"/>
      <c r="D28" s="237"/>
      <c r="E28" s="96" t="s">
        <v>24</v>
      </c>
      <c r="F28" s="113">
        <f>SUM(F29:F31)</f>
        <v>0</v>
      </c>
      <c r="G28" s="113">
        <f>SUM(G29:G31)</f>
        <v>74772</v>
      </c>
    </row>
    <row r="29" spans="1:8" ht="25.5" customHeight="1" x14ac:dyDescent="0.2">
      <c r="A29" s="232" t="s">
        <v>163</v>
      </c>
      <c r="B29" s="233"/>
      <c r="C29" s="233"/>
      <c r="D29" s="233"/>
      <c r="E29" s="95" t="s">
        <v>47</v>
      </c>
      <c r="F29" s="149"/>
      <c r="G29" s="149"/>
    </row>
    <row r="30" spans="1:8" ht="27" customHeight="1" x14ac:dyDescent="0.2">
      <c r="A30" s="232" t="s">
        <v>164</v>
      </c>
      <c r="B30" s="233"/>
      <c r="C30" s="233"/>
      <c r="D30" s="233"/>
      <c r="E30" s="95" t="s">
        <v>43</v>
      </c>
      <c r="F30" s="152">
        <v>0</v>
      </c>
      <c r="G30" s="152">
        <v>0</v>
      </c>
    </row>
    <row r="31" spans="1:8" ht="27" customHeight="1" x14ac:dyDescent="0.2">
      <c r="A31" s="232" t="s">
        <v>256</v>
      </c>
      <c r="B31" s="233"/>
      <c r="C31" s="233"/>
      <c r="D31" s="233"/>
      <c r="E31" s="95"/>
      <c r="F31" s="149"/>
      <c r="G31" s="165">
        <v>74772</v>
      </c>
    </row>
    <row r="32" spans="1:8" x14ac:dyDescent="0.2">
      <c r="A32" s="230" t="s">
        <v>165</v>
      </c>
      <c r="B32" s="231"/>
      <c r="C32" s="231"/>
      <c r="D32" s="231"/>
      <c r="E32" s="96" t="s">
        <v>48</v>
      </c>
      <c r="F32" s="113">
        <f>F28+F25</f>
        <v>-3888244</v>
      </c>
      <c r="G32" s="113">
        <f>G28+G25</f>
        <v>-1558074</v>
      </c>
      <c r="H32" s="122"/>
    </row>
    <row r="33" spans="1:7" x14ac:dyDescent="0.2">
      <c r="A33" s="232" t="s">
        <v>166</v>
      </c>
      <c r="B33" s="233"/>
      <c r="C33" s="233"/>
      <c r="D33" s="233"/>
      <c r="E33" s="95"/>
      <c r="F33" s="113"/>
      <c r="G33" s="113"/>
    </row>
    <row r="34" spans="1:7" x14ac:dyDescent="0.2">
      <c r="A34" s="232" t="s">
        <v>167</v>
      </c>
      <c r="B34" s="233"/>
      <c r="C34" s="233"/>
      <c r="D34" s="233"/>
      <c r="E34" s="95"/>
      <c r="F34" s="113">
        <f>F26</f>
        <v>-3870799</v>
      </c>
      <c r="G34" s="165">
        <v>-1441006.9306000001</v>
      </c>
    </row>
    <row r="35" spans="1:7" x14ac:dyDescent="0.2">
      <c r="A35" s="232" t="s">
        <v>168</v>
      </c>
      <c r="B35" s="233"/>
      <c r="C35" s="233"/>
      <c r="D35" s="233"/>
      <c r="E35" s="95"/>
      <c r="F35" s="113">
        <f>F27</f>
        <v>-17445</v>
      </c>
      <c r="G35" s="165">
        <v>-117067.06939999999</v>
      </c>
    </row>
    <row r="36" spans="1:7" x14ac:dyDescent="0.2">
      <c r="A36" s="230" t="s">
        <v>169</v>
      </c>
      <c r="B36" s="231"/>
      <c r="C36" s="231"/>
      <c r="D36" s="231"/>
      <c r="E36" s="96" t="s">
        <v>49</v>
      </c>
      <c r="F36" s="113">
        <v>0</v>
      </c>
      <c r="G36" s="113">
        <v>0</v>
      </c>
    </row>
    <row r="37" spans="1:7" x14ac:dyDescent="0.2">
      <c r="A37" s="232" t="s">
        <v>170</v>
      </c>
      <c r="B37" s="233"/>
      <c r="C37" s="233"/>
      <c r="D37" s="233"/>
      <c r="E37" s="95"/>
      <c r="F37" s="113"/>
      <c r="G37" s="113"/>
    </row>
    <row r="38" spans="1:7" x14ac:dyDescent="0.2">
      <c r="A38" s="230" t="s">
        <v>171</v>
      </c>
      <c r="B38" s="231"/>
      <c r="C38" s="231"/>
      <c r="D38" s="231"/>
      <c r="E38" s="95"/>
      <c r="F38" s="130"/>
      <c r="G38" s="130"/>
    </row>
    <row r="39" spans="1:7" x14ac:dyDescent="0.2">
      <c r="A39" s="232" t="s">
        <v>172</v>
      </c>
      <c r="B39" s="233"/>
      <c r="C39" s="233"/>
      <c r="D39" s="233"/>
      <c r="E39" s="95"/>
      <c r="F39" s="130"/>
      <c r="G39" s="130"/>
    </row>
    <row r="40" spans="1:7" x14ac:dyDescent="0.2">
      <c r="A40" s="232" t="s">
        <v>173</v>
      </c>
      <c r="B40" s="233"/>
      <c r="C40" s="233"/>
      <c r="D40" s="233"/>
      <c r="E40" s="95"/>
      <c r="F40" s="113"/>
      <c r="G40" s="113"/>
    </row>
    <row r="41" spans="1:7" x14ac:dyDescent="0.2">
      <c r="A41" s="230" t="s">
        <v>174</v>
      </c>
      <c r="B41" s="231"/>
      <c r="C41" s="231"/>
      <c r="D41" s="231"/>
      <c r="E41" s="95"/>
      <c r="F41" s="130">
        <v>-3.15</v>
      </c>
      <c r="G41" s="166">
        <v>-1.26</v>
      </c>
    </row>
    <row r="42" spans="1:7" x14ac:dyDescent="0.2">
      <c r="A42" s="232" t="s">
        <v>172</v>
      </c>
      <c r="B42" s="233"/>
      <c r="C42" s="233"/>
      <c r="D42" s="233"/>
      <c r="E42" s="95"/>
      <c r="F42" s="130">
        <v>-2.73</v>
      </c>
      <c r="G42" s="166">
        <v>-1.18</v>
      </c>
    </row>
    <row r="43" spans="1:7" ht="13.5" thickBot="1" x14ac:dyDescent="0.25">
      <c r="A43" s="234" t="s">
        <v>173</v>
      </c>
      <c r="B43" s="235"/>
      <c r="C43" s="235"/>
      <c r="D43" s="235"/>
      <c r="E43" s="97"/>
      <c r="F43" s="163">
        <v>-0.42</v>
      </c>
      <c r="G43" s="163">
        <v>-0.08</v>
      </c>
    </row>
    <row r="44" spans="1:7" ht="12.75" customHeight="1" x14ac:dyDescent="0.2">
      <c r="A44" s="98"/>
      <c r="B44" s="98"/>
      <c r="C44" s="98"/>
      <c r="D44" s="98"/>
      <c r="E44" s="98"/>
      <c r="F44" s="99"/>
      <c r="G44" s="98"/>
    </row>
    <row r="46" spans="1:7" x14ac:dyDescent="0.2">
      <c r="B46" s="131" t="s">
        <v>137</v>
      </c>
      <c r="C46" s="126" t="s">
        <v>136</v>
      </c>
      <c r="D46" s="126"/>
      <c r="E46" s="126"/>
      <c r="F46" s="126"/>
      <c r="G46" s="9" t="s">
        <v>28</v>
      </c>
    </row>
    <row r="47" spans="1:7" x14ac:dyDescent="0.2">
      <c r="B47" s="125"/>
      <c r="C47" s="6"/>
      <c r="D47" s="6"/>
      <c r="E47" s="6"/>
      <c r="F47" s="125"/>
      <c r="G47" s="20" t="s">
        <v>175</v>
      </c>
    </row>
    <row r="48" spans="1:7" x14ac:dyDescent="0.2">
      <c r="B48" s="6" t="s">
        <v>134</v>
      </c>
      <c r="C48" s="126" t="s">
        <v>135</v>
      </c>
      <c r="D48" s="126"/>
      <c r="E48" s="126"/>
      <c r="F48" s="126"/>
      <c r="G48" s="9" t="s">
        <v>28</v>
      </c>
    </row>
    <row r="49" spans="2:8" x14ac:dyDescent="0.2">
      <c r="B49" s="125"/>
      <c r="C49" s="6"/>
      <c r="D49" s="6"/>
      <c r="E49" s="6"/>
      <c r="F49" s="125"/>
      <c r="G49" s="20" t="s">
        <v>175</v>
      </c>
    </row>
    <row r="50" spans="2:8" x14ac:dyDescent="0.2">
      <c r="B50" s="125"/>
      <c r="C50" s="125"/>
      <c r="D50" s="125"/>
      <c r="E50" s="125"/>
      <c r="F50" s="125"/>
      <c r="G50" s="125"/>
      <c r="H50" s="8"/>
    </row>
  </sheetData>
  <mergeCells count="38">
    <mergeCell ref="A13:D13"/>
    <mergeCell ref="A14:D14"/>
    <mergeCell ref="A15:D15"/>
    <mergeCell ref="A16:D16"/>
    <mergeCell ref="A22:D22"/>
    <mergeCell ref="C5:F5"/>
    <mergeCell ref="A9:D9"/>
    <mergeCell ref="A10:D10"/>
    <mergeCell ref="A11:D11"/>
    <mergeCell ref="A12:D12"/>
    <mergeCell ref="A7:D7"/>
    <mergeCell ref="A8:D8"/>
    <mergeCell ref="A26:D26"/>
    <mergeCell ref="A28:D28"/>
    <mergeCell ref="A27:D27"/>
    <mergeCell ref="A21:D21"/>
    <mergeCell ref="A17:D17"/>
    <mergeCell ref="A18:D18"/>
    <mergeCell ref="A19:D19"/>
    <mergeCell ref="A20:D20"/>
    <mergeCell ref="A23:D23"/>
    <mergeCell ref="A25:D25"/>
    <mergeCell ref="A41:D41"/>
    <mergeCell ref="A42:D42"/>
    <mergeCell ref="A43:D43"/>
    <mergeCell ref="A24:D24"/>
    <mergeCell ref="A29:D29"/>
    <mergeCell ref="A30:D30"/>
    <mergeCell ref="A40:D40"/>
    <mergeCell ref="A37:D37"/>
    <mergeCell ref="A38:D38"/>
    <mergeCell ref="A39:D39"/>
    <mergeCell ref="A32:D32"/>
    <mergeCell ref="A33:D33"/>
    <mergeCell ref="A34:D34"/>
    <mergeCell ref="A35:D35"/>
    <mergeCell ref="A36:D36"/>
    <mergeCell ref="A31:D31"/>
  </mergeCells>
  <phoneticPr fontId="7" type="noConversion"/>
  <pageMargins left="0.98425196850393704" right="0.15748031496062992" top="0.31496062992125984" bottom="0.39370078740157483" header="0.19685039370078741" footer="0.19685039370078741"/>
  <pageSetup orientation="portrait" r:id="rId1"/>
  <headerFooter alignWithMargins="0"/>
  <rowBreaks count="1" manualBreakCount="1">
    <brk id="65505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L81"/>
  <sheetViews>
    <sheetView zoomScale="80" zoomScaleNormal="80" workbookViewId="0"/>
  </sheetViews>
  <sheetFormatPr defaultColWidth="8.140625" defaultRowHeight="12.75" x14ac:dyDescent="0.2"/>
  <cols>
    <col min="1" max="1" width="3.28515625" style="2" customWidth="1"/>
    <col min="2" max="2" width="14.28515625" style="2" customWidth="1"/>
    <col min="3" max="3" width="12.28515625" style="2" customWidth="1"/>
    <col min="4" max="4" width="45.85546875" style="2" customWidth="1"/>
    <col min="5" max="5" width="6.5703125" style="2" customWidth="1"/>
    <col min="6" max="6" width="13.42578125" style="34" customWidth="1"/>
    <col min="7" max="7" width="14.5703125" style="34" customWidth="1"/>
    <col min="8" max="16384" width="8.140625" style="2"/>
  </cols>
  <sheetData>
    <row r="1" spans="1:12" ht="15.75" x14ac:dyDescent="0.25">
      <c r="A1" s="182" t="str">
        <f>'Form 2'!A1</f>
        <v>SAT&amp;Company JSC</v>
      </c>
    </row>
    <row r="2" spans="1:12" ht="12.75" customHeight="1" x14ac:dyDescent="0.2">
      <c r="E2" s="48"/>
      <c r="F2" s="48"/>
      <c r="G2" s="70"/>
      <c r="H2" s="49"/>
      <c r="I2" s="49"/>
      <c r="J2" s="49"/>
      <c r="K2" s="49"/>
      <c r="L2" s="49"/>
    </row>
    <row r="3" spans="1:12" ht="12.75" customHeight="1" x14ac:dyDescent="0.2">
      <c r="E3" s="48"/>
      <c r="F3" s="48"/>
      <c r="G3" s="50"/>
      <c r="H3" s="49"/>
      <c r="I3" s="49"/>
      <c r="J3" s="49"/>
      <c r="K3" s="49"/>
      <c r="L3" s="49"/>
    </row>
    <row r="4" spans="1:12" s="59" customFormat="1" ht="12.75" customHeight="1" x14ac:dyDescent="0.2">
      <c r="A4" s="58"/>
      <c r="B4" s="263" t="s">
        <v>177</v>
      </c>
      <c r="C4" s="263"/>
      <c r="D4" s="263"/>
      <c r="E4" s="263"/>
      <c r="F4" s="263"/>
      <c r="G4" s="263"/>
      <c r="H4" s="58"/>
      <c r="I4" s="58"/>
      <c r="J4" s="58"/>
    </row>
    <row r="5" spans="1:12" x14ac:dyDescent="0.2">
      <c r="A5" s="33"/>
      <c r="B5" s="181"/>
      <c r="C5" s="215" t="s">
        <v>260</v>
      </c>
      <c r="D5" s="215"/>
      <c r="E5" s="215"/>
      <c r="F5" s="215"/>
      <c r="G5" s="215"/>
      <c r="H5" s="33"/>
      <c r="I5" s="33"/>
      <c r="J5" s="33"/>
    </row>
    <row r="6" spans="1:12" ht="13.5" thickBot="1" x14ac:dyDescent="0.25">
      <c r="A6" s="33"/>
      <c r="B6" s="33"/>
      <c r="C6" s="33"/>
      <c r="D6" s="33"/>
      <c r="E6" s="33"/>
      <c r="F6" s="35"/>
      <c r="G6" s="51" t="s">
        <v>74</v>
      </c>
      <c r="H6" s="33"/>
      <c r="I6" s="33"/>
      <c r="J6" s="33"/>
    </row>
    <row r="7" spans="1:12" ht="53.25" customHeight="1" thickBot="1" x14ac:dyDescent="0.25">
      <c r="A7" s="270" t="s">
        <v>141</v>
      </c>
      <c r="B7" s="271"/>
      <c r="C7" s="271"/>
      <c r="D7" s="271"/>
      <c r="E7" s="80" t="s">
        <v>77</v>
      </c>
      <c r="F7" s="81" t="s">
        <v>140</v>
      </c>
      <c r="G7" s="81" t="s">
        <v>139</v>
      </c>
    </row>
    <row r="8" spans="1:12" s="36" customFormat="1" ht="15.75" customHeight="1" thickBot="1" x14ac:dyDescent="0.25">
      <c r="A8" s="272" t="s">
        <v>178</v>
      </c>
      <c r="B8" s="273"/>
      <c r="C8" s="273"/>
      <c r="D8" s="273"/>
      <c r="E8" s="273"/>
      <c r="F8" s="273"/>
      <c r="G8" s="274"/>
    </row>
    <row r="9" spans="1:12" s="36" customFormat="1" ht="12.75" customHeight="1" x14ac:dyDescent="0.2">
      <c r="A9" s="269" t="s">
        <v>179</v>
      </c>
      <c r="B9" s="262"/>
      <c r="C9" s="262"/>
      <c r="D9" s="262"/>
      <c r="E9" s="82">
        <v>10</v>
      </c>
      <c r="F9" s="176">
        <f>SUM(F11:F16)</f>
        <v>2437131</v>
      </c>
      <c r="G9" s="177">
        <f>SUM(G11:G16)</f>
        <v>5429156</v>
      </c>
    </row>
    <row r="10" spans="1:12" ht="12.75" customHeight="1" x14ac:dyDescent="0.2">
      <c r="A10" s="275" t="s">
        <v>180</v>
      </c>
      <c r="B10" s="276"/>
      <c r="C10" s="276"/>
      <c r="D10" s="276"/>
      <c r="E10" s="108"/>
      <c r="F10" s="172"/>
      <c r="G10" s="173"/>
    </row>
    <row r="11" spans="1:12" ht="12.75" customHeight="1" x14ac:dyDescent="0.2">
      <c r="A11" s="254" t="s">
        <v>181</v>
      </c>
      <c r="B11" s="255"/>
      <c r="C11" s="255"/>
      <c r="D11" s="255"/>
      <c r="E11" s="83" t="s">
        <v>1</v>
      </c>
      <c r="F11" s="153">
        <v>141315</v>
      </c>
      <c r="G11" s="154">
        <v>2997260</v>
      </c>
    </row>
    <row r="12" spans="1:12" ht="12.75" customHeight="1" x14ac:dyDescent="0.2">
      <c r="A12" s="254" t="s">
        <v>182</v>
      </c>
      <c r="B12" s="255"/>
      <c r="C12" s="255"/>
      <c r="D12" s="255"/>
      <c r="E12" s="83" t="s">
        <v>2</v>
      </c>
      <c r="F12" s="153"/>
      <c r="G12" s="154"/>
    </row>
    <row r="13" spans="1:12" ht="12.75" customHeight="1" x14ac:dyDescent="0.2">
      <c r="A13" s="254" t="s">
        <v>183</v>
      </c>
      <c r="B13" s="255"/>
      <c r="C13" s="255"/>
      <c r="D13" s="255"/>
      <c r="E13" s="83" t="s">
        <v>3</v>
      </c>
      <c r="F13" s="153">
        <v>1888765</v>
      </c>
      <c r="G13" s="154">
        <v>2412201</v>
      </c>
    </row>
    <row r="14" spans="1:12" ht="12.75" customHeight="1" x14ac:dyDescent="0.2">
      <c r="A14" s="254" t="s">
        <v>184</v>
      </c>
      <c r="B14" s="255"/>
      <c r="C14" s="255"/>
      <c r="D14" s="255"/>
      <c r="E14" s="83" t="s">
        <v>4</v>
      </c>
      <c r="F14" s="153"/>
      <c r="G14" s="154"/>
    </row>
    <row r="15" spans="1:12" ht="12.75" customHeight="1" x14ac:dyDescent="0.2">
      <c r="A15" s="254" t="s">
        <v>150</v>
      </c>
      <c r="B15" s="255"/>
      <c r="C15" s="255"/>
      <c r="D15" s="255"/>
      <c r="E15" s="83" t="s">
        <v>5</v>
      </c>
      <c r="F15" s="153"/>
      <c r="G15" s="154"/>
    </row>
    <row r="16" spans="1:12" ht="12.75" customHeight="1" x14ac:dyDescent="0.2">
      <c r="A16" s="254" t="s">
        <v>185</v>
      </c>
      <c r="B16" s="255"/>
      <c r="C16" s="255"/>
      <c r="D16" s="255"/>
      <c r="E16" s="83" t="s">
        <v>6</v>
      </c>
      <c r="F16" s="153">
        <v>407051</v>
      </c>
      <c r="G16" s="154">
        <v>19695</v>
      </c>
    </row>
    <row r="17" spans="1:7" s="36" customFormat="1" ht="12.75" customHeight="1" x14ac:dyDescent="0.2">
      <c r="A17" s="269" t="s">
        <v>186</v>
      </c>
      <c r="B17" s="262"/>
      <c r="C17" s="262"/>
      <c r="D17" s="262"/>
      <c r="E17" s="82" t="s">
        <v>8</v>
      </c>
      <c r="F17" s="170">
        <f>SUM(F19:F25)</f>
        <v>3308124</v>
      </c>
      <c r="G17" s="171">
        <f>SUM(G19:G25)</f>
        <v>5832840</v>
      </c>
    </row>
    <row r="18" spans="1:7" ht="12.75" customHeight="1" x14ac:dyDescent="0.2">
      <c r="A18" s="247" t="s">
        <v>187</v>
      </c>
      <c r="B18" s="248"/>
      <c r="C18" s="248"/>
      <c r="D18" s="248"/>
      <c r="E18" s="108"/>
      <c r="F18" s="172"/>
      <c r="G18" s="173"/>
    </row>
    <row r="19" spans="1:7" ht="12.75" customHeight="1" x14ac:dyDescent="0.2">
      <c r="A19" s="254" t="s">
        <v>188</v>
      </c>
      <c r="B19" s="255"/>
      <c r="C19" s="255"/>
      <c r="D19" s="255"/>
      <c r="E19" s="83" t="s">
        <v>9</v>
      </c>
      <c r="F19" s="153">
        <v>458372</v>
      </c>
      <c r="G19" s="154">
        <v>2652875</v>
      </c>
    </row>
    <row r="20" spans="1:7" ht="12.75" customHeight="1" x14ac:dyDescent="0.2">
      <c r="A20" s="254" t="s">
        <v>189</v>
      </c>
      <c r="B20" s="255"/>
      <c r="C20" s="255"/>
      <c r="D20" s="255"/>
      <c r="E20" s="83" t="s">
        <v>10</v>
      </c>
      <c r="F20" s="153">
        <v>448003</v>
      </c>
      <c r="G20" s="154">
        <v>1089885</v>
      </c>
    </row>
    <row r="21" spans="1:7" ht="12.75" customHeight="1" x14ac:dyDescent="0.2">
      <c r="A21" s="254" t="s">
        <v>190</v>
      </c>
      <c r="B21" s="255"/>
      <c r="C21" s="255"/>
      <c r="D21" s="255"/>
      <c r="E21" s="83" t="s">
        <v>11</v>
      </c>
      <c r="F21" s="153">
        <v>518623</v>
      </c>
      <c r="G21" s="154">
        <v>706786</v>
      </c>
    </row>
    <row r="22" spans="1:7" ht="12.75" customHeight="1" x14ac:dyDescent="0.2">
      <c r="A22" s="254" t="s">
        <v>191</v>
      </c>
      <c r="B22" s="255"/>
      <c r="C22" s="255"/>
      <c r="D22" s="255"/>
      <c r="E22" s="83" t="s">
        <v>12</v>
      </c>
      <c r="F22" s="153">
        <v>949868</v>
      </c>
      <c r="G22" s="154">
        <v>610050</v>
      </c>
    </row>
    <row r="23" spans="1:7" x14ac:dyDescent="0.2">
      <c r="A23" s="254" t="s">
        <v>192</v>
      </c>
      <c r="B23" s="255"/>
      <c r="C23" s="255"/>
      <c r="D23" s="255"/>
      <c r="E23" s="83" t="s">
        <v>13</v>
      </c>
      <c r="F23" s="153">
        <v>476</v>
      </c>
      <c r="G23" s="154"/>
    </row>
    <row r="24" spans="1:7" ht="12.75" customHeight="1" x14ac:dyDescent="0.2">
      <c r="A24" s="254" t="s">
        <v>193</v>
      </c>
      <c r="B24" s="255"/>
      <c r="C24" s="255"/>
      <c r="D24" s="255"/>
      <c r="E24" s="83" t="s">
        <v>14</v>
      </c>
      <c r="F24" s="153">
        <v>286573</v>
      </c>
      <c r="G24" s="154">
        <v>250990</v>
      </c>
    </row>
    <row r="25" spans="1:7" ht="12.75" customHeight="1" x14ac:dyDescent="0.2">
      <c r="A25" s="254" t="s">
        <v>194</v>
      </c>
      <c r="B25" s="255"/>
      <c r="C25" s="255"/>
      <c r="D25" s="255"/>
      <c r="E25" s="83" t="s">
        <v>15</v>
      </c>
      <c r="F25" s="153">
        <v>646209</v>
      </c>
      <c r="G25" s="154">
        <v>522254</v>
      </c>
    </row>
    <row r="26" spans="1:7" s="36" customFormat="1" ht="27" customHeight="1" thickBot="1" x14ac:dyDescent="0.25">
      <c r="A26" s="251" t="s">
        <v>195</v>
      </c>
      <c r="B26" s="252"/>
      <c r="C26" s="252"/>
      <c r="D26" s="253"/>
      <c r="E26" s="78" t="s">
        <v>17</v>
      </c>
      <c r="F26" s="175">
        <f>F9-F17</f>
        <v>-870993</v>
      </c>
      <c r="G26" s="157">
        <f>G9-G17</f>
        <v>-403684</v>
      </c>
    </row>
    <row r="27" spans="1:7" s="36" customFormat="1" ht="21" customHeight="1" thickBot="1" x14ac:dyDescent="0.25">
      <c r="A27" s="272" t="s">
        <v>196</v>
      </c>
      <c r="B27" s="273"/>
      <c r="C27" s="273"/>
      <c r="D27" s="273"/>
      <c r="E27" s="273"/>
      <c r="F27" s="273"/>
      <c r="G27" s="274"/>
    </row>
    <row r="28" spans="1:7" s="36" customFormat="1" ht="12.75" customHeight="1" x14ac:dyDescent="0.2">
      <c r="A28" s="269" t="s">
        <v>197</v>
      </c>
      <c r="B28" s="262"/>
      <c r="C28" s="262"/>
      <c r="D28" s="262"/>
      <c r="E28" s="82" t="s">
        <v>19</v>
      </c>
      <c r="F28" s="176">
        <f>SUM(F30:F40)</f>
        <v>1972519</v>
      </c>
      <c r="G28" s="177">
        <f>SUM(G30:G40)</f>
        <v>877407</v>
      </c>
    </row>
    <row r="29" spans="1:7" ht="12.75" customHeight="1" x14ac:dyDescent="0.2">
      <c r="A29" s="247" t="s">
        <v>187</v>
      </c>
      <c r="B29" s="248"/>
      <c r="C29" s="248"/>
      <c r="D29" s="248"/>
      <c r="E29" s="108"/>
      <c r="F29" s="172"/>
      <c r="G29" s="173"/>
    </row>
    <row r="30" spans="1:7" ht="12.75" customHeight="1" x14ac:dyDescent="0.2">
      <c r="A30" s="254" t="s">
        <v>200</v>
      </c>
      <c r="B30" s="255"/>
      <c r="C30" s="255"/>
      <c r="D30" s="255"/>
      <c r="E30" s="83" t="s">
        <v>20</v>
      </c>
      <c r="F30" s="153">
        <v>0</v>
      </c>
      <c r="G30" s="154">
        <v>63824</v>
      </c>
    </row>
    <row r="31" spans="1:7" ht="12.75" customHeight="1" x14ac:dyDescent="0.2">
      <c r="A31" s="254" t="s">
        <v>201</v>
      </c>
      <c r="B31" s="255"/>
      <c r="C31" s="255"/>
      <c r="D31" s="255"/>
      <c r="E31" s="83" t="s">
        <v>21</v>
      </c>
      <c r="F31" s="153"/>
      <c r="G31" s="154"/>
    </row>
    <row r="32" spans="1:7" ht="12.75" customHeight="1" x14ac:dyDescent="0.2">
      <c r="A32" s="254" t="s">
        <v>202</v>
      </c>
      <c r="B32" s="255"/>
      <c r="C32" s="255"/>
      <c r="D32" s="255"/>
      <c r="E32" s="83" t="s">
        <v>22</v>
      </c>
      <c r="F32" s="153"/>
      <c r="G32" s="154"/>
    </row>
    <row r="33" spans="1:7" ht="25.5" customHeight="1" x14ac:dyDescent="0.2">
      <c r="A33" s="258" t="s">
        <v>203</v>
      </c>
      <c r="B33" s="259"/>
      <c r="C33" s="259"/>
      <c r="D33" s="260"/>
      <c r="E33" s="83" t="s">
        <v>23</v>
      </c>
      <c r="F33" s="153"/>
      <c r="G33" s="154"/>
    </row>
    <row r="34" spans="1:7" ht="12.75" customHeight="1" x14ac:dyDescent="0.2">
      <c r="A34" s="254" t="s">
        <v>198</v>
      </c>
      <c r="B34" s="255"/>
      <c r="C34" s="255"/>
      <c r="D34" s="255"/>
      <c r="E34" s="83" t="s">
        <v>29</v>
      </c>
      <c r="F34" s="153"/>
      <c r="G34" s="154"/>
    </row>
    <row r="35" spans="1:7" x14ac:dyDescent="0.2">
      <c r="A35" s="254" t="s">
        <v>204</v>
      </c>
      <c r="B35" s="255"/>
      <c r="C35" s="255"/>
      <c r="D35" s="255"/>
      <c r="E35" s="83" t="s">
        <v>30</v>
      </c>
      <c r="F35" s="153"/>
      <c r="G35" s="154"/>
    </row>
    <row r="36" spans="1:7" x14ac:dyDescent="0.2">
      <c r="A36" s="254" t="s">
        <v>199</v>
      </c>
      <c r="B36" s="267"/>
      <c r="C36" s="267"/>
      <c r="D36" s="268"/>
      <c r="E36" s="83" t="s">
        <v>31</v>
      </c>
      <c r="F36" s="153">
        <v>51000</v>
      </c>
      <c r="G36" s="154">
        <v>225735</v>
      </c>
    </row>
    <row r="37" spans="1:7" x14ac:dyDescent="0.2">
      <c r="A37" s="254" t="s">
        <v>207</v>
      </c>
      <c r="B37" s="267"/>
      <c r="C37" s="267"/>
      <c r="D37" s="268"/>
      <c r="E37" s="83" t="s">
        <v>50</v>
      </c>
      <c r="F37" s="153"/>
      <c r="G37" s="154"/>
    </row>
    <row r="38" spans="1:7" x14ac:dyDescent="0.2">
      <c r="A38" s="254" t="s">
        <v>205</v>
      </c>
      <c r="B38" s="267"/>
      <c r="C38" s="267"/>
      <c r="D38" s="268"/>
      <c r="E38" s="83" t="s">
        <v>51</v>
      </c>
      <c r="F38" s="153"/>
      <c r="G38" s="154"/>
    </row>
    <row r="39" spans="1:7" x14ac:dyDescent="0.2">
      <c r="A39" s="254" t="s">
        <v>206</v>
      </c>
      <c r="B39" s="267"/>
      <c r="C39" s="267"/>
      <c r="D39" s="268"/>
      <c r="E39" s="83" t="s">
        <v>25</v>
      </c>
      <c r="F39" s="153"/>
      <c r="G39" s="154"/>
    </row>
    <row r="40" spans="1:7" ht="12.75" customHeight="1" x14ac:dyDescent="0.2">
      <c r="A40" s="254" t="s">
        <v>185</v>
      </c>
      <c r="B40" s="255"/>
      <c r="C40" s="255"/>
      <c r="D40" s="255"/>
      <c r="E40" s="83" t="s">
        <v>26</v>
      </c>
      <c r="F40" s="153">
        <v>1921519</v>
      </c>
      <c r="G40" s="154">
        <v>587848</v>
      </c>
    </row>
    <row r="41" spans="1:7" s="36" customFormat="1" ht="12.75" customHeight="1" x14ac:dyDescent="0.2">
      <c r="A41" s="269" t="s">
        <v>208</v>
      </c>
      <c r="B41" s="262"/>
      <c r="C41" s="262"/>
      <c r="D41" s="262"/>
      <c r="E41" s="84" t="s">
        <v>32</v>
      </c>
      <c r="F41" s="171">
        <f>SUM(F43:F53)</f>
        <v>2816773</v>
      </c>
      <c r="G41" s="171">
        <f>SUM(G43:G53)</f>
        <v>952016</v>
      </c>
    </row>
    <row r="42" spans="1:7" ht="12.75" customHeight="1" x14ac:dyDescent="0.2">
      <c r="A42" s="247" t="s">
        <v>187</v>
      </c>
      <c r="B42" s="248"/>
      <c r="C42" s="248"/>
      <c r="D42" s="248"/>
      <c r="E42" s="108"/>
      <c r="F42" s="172"/>
      <c r="G42" s="173"/>
    </row>
    <row r="43" spans="1:7" ht="12.75" customHeight="1" x14ac:dyDescent="0.2">
      <c r="A43" s="254" t="s">
        <v>209</v>
      </c>
      <c r="B43" s="255"/>
      <c r="C43" s="255"/>
      <c r="D43" s="255"/>
      <c r="E43" s="85" t="s">
        <v>52</v>
      </c>
      <c r="F43" s="153">
        <v>2375197</v>
      </c>
      <c r="G43" s="154">
        <v>16822</v>
      </c>
    </row>
    <row r="44" spans="1:7" ht="12.75" customHeight="1" x14ac:dyDescent="0.2">
      <c r="A44" s="254" t="s">
        <v>210</v>
      </c>
      <c r="B44" s="255"/>
      <c r="C44" s="255"/>
      <c r="D44" s="255"/>
      <c r="E44" s="85" t="s">
        <v>53</v>
      </c>
      <c r="F44" s="153"/>
      <c r="G44" s="154">
        <v>194</v>
      </c>
    </row>
    <row r="45" spans="1:7" ht="12.75" customHeight="1" x14ac:dyDescent="0.2">
      <c r="A45" s="254" t="s">
        <v>211</v>
      </c>
      <c r="B45" s="255"/>
      <c r="C45" s="255"/>
      <c r="D45" s="255"/>
      <c r="E45" s="85" t="s">
        <v>54</v>
      </c>
      <c r="F45" s="153">
        <v>18668</v>
      </c>
      <c r="G45" s="154">
        <v>692900</v>
      </c>
    </row>
    <row r="46" spans="1:7" ht="31.5" customHeight="1" x14ac:dyDescent="0.2">
      <c r="A46" s="258" t="s">
        <v>212</v>
      </c>
      <c r="B46" s="259"/>
      <c r="C46" s="259"/>
      <c r="D46" s="260"/>
      <c r="E46" s="85" t="s">
        <v>55</v>
      </c>
      <c r="F46" s="153"/>
      <c r="G46" s="154"/>
    </row>
    <row r="47" spans="1:7" ht="12.75" customHeight="1" x14ac:dyDescent="0.2">
      <c r="A47" s="254" t="s">
        <v>213</v>
      </c>
      <c r="B47" s="255"/>
      <c r="C47" s="255"/>
      <c r="D47" s="255"/>
      <c r="E47" s="85" t="s">
        <v>56</v>
      </c>
      <c r="F47" s="153"/>
      <c r="G47" s="154"/>
    </row>
    <row r="48" spans="1:7" x14ac:dyDescent="0.2">
      <c r="A48" s="254" t="s">
        <v>214</v>
      </c>
      <c r="B48" s="255"/>
      <c r="C48" s="255"/>
      <c r="D48" s="255"/>
      <c r="E48" s="85" t="s">
        <v>57</v>
      </c>
      <c r="F48" s="153"/>
      <c r="G48" s="154"/>
    </row>
    <row r="49" spans="1:7" x14ac:dyDescent="0.2">
      <c r="A49" s="254" t="s">
        <v>215</v>
      </c>
      <c r="B49" s="255"/>
      <c r="C49" s="255"/>
      <c r="D49" s="255"/>
      <c r="E49" s="85" t="s">
        <v>58</v>
      </c>
      <c r="F49" s="153"/>
      <c r="G49" s="154">
        <v>0</v>
      </c>
    </row>
    <row r="50" spans="1:7" x14ac:dyDescent="0.2">
      <c r="A50" s="254" t="s">
        <v>216</v>
      </c>
      <c r="B50" s="255"/>
      <c r="C50" s="255"/>
      <c r="D50" s="255"/>
      <c r="E50" s="85" t="s">
        <v>59</v>
      </c>
      <c r="F50" s="153">
        <v>381787</v>
      </c>
      <c r="G50" s="154"/>
    </row>
    <row r="51" spans="1:7" x14ac:dyDescent="0.2">
      <c r="A51" s="254" t="s">
        <v>207</v>
      </c>
      <c r="B51" s="255"/>
      <c r="C51" s="255"/>
      <c r="D51" s="255"/>
      <c r="E51" s="85" t="s">
        <v>60</v>
      </c>
      <c r="F51" s="153"/>
      <c r="G51" s="154"/>
    </row>
    <row r="52" spans="1:7" x14ac:dyDescent="0.2">
      <c r="A52" s="254" t="s">
        <v>217</v>
      </c>
      <c r="B52" s="255"/>
      <c r="C52" s="255"/>
      <c r="D52" s="255"/>
      <c r="E52" s="85" t="s">
        <v>34</v>
      </c>
      <c r="F52" s="153"/>
      <c r="G52" s="154"/>
    </row>
    <row r="53" spans="1:7" ht="12.75" customHeight="1" x14ac:dyDescent="0.2">
      <c r="A53" s="254" t="s">
        <v>194</v>
      </c>
      <c r="B53" s="255"/>
      <c r="C53" s="255"/>
      <c r="D53" s="255"/>
      <c r="E53" s="85" t="s">
        <v>35</v>
      </c>
      <c r="F53" s="153">
        <v>41121</v>
      </c>
      <c r="G53" s="154">
        <v>242100</v>
      </c>
    </row>
    <row r="54" spans="1:7" s="36" customFormat="1" ht="13.5" thickBot="1" x14ac:dyDescent="0.25">
      <c r="A54" s="251" t="s">
        <v>218</v>
      </c>
      <c r="B54" s="252"/>
      <c r="C54" s="252"/>
      <c r="D54" s="253"/>
      <c r="E54" s="109" t="s">
        <v>36</v>
      </c>
      <c r="F54" s="178">
        <f>F28-F41</f>
        <v>-844254</v>
      </c>
      <c r="G54" s="179">
        <f>G28-G41</f>
        <v>-74609</v>
      </c>
    </row>
    <row r="55" spans="1:7" s="36" customFormat="1" ht="21.75" customHeight="1" thickBot="1" x14ac:dyDescent="0.25">
      <c r="A55" s="272" t="s">
        <v>33</v>
      </c>
      <c r="B55" s="273"/>
      <c r="C55" s="273"/>
      <c r="D55" s="273"/>
      <c r="E55" s="273"/>
      <c r="F55" s="273"/>
      <c r="G55" s="274"/>
    </row>
    <row r="56" spans="1:7" s="36" customFormat="1" ht="12.75" customHeight="1" x14ac:dyDescent="0.2">
      <c r="A56" s="269" t="s">
        <v>219</v>
      </c>
      <c r="B56" s="262"/>
      <c r="C56" s="262"/>
      <c r="D56" s="262"/>
      <c r="E56" s="86" t="s">
        <v>37</v>
      </c>
      <c r="F56" s="170">
        <f>SUM(F58:F61)</f>
        <v>2882271</v>
      </c>
      <c r="G56" s="171">
        <f>SUM(G58:G61)</f>
        <v>2617506</v>
      </c>
    </row>
    <row r="57" spans="1:7" ht="12.75" customHeight="1" x14ac:dyDescent="0.2">
      <c r="A57" s="247" t="s">
        <v>187</v>
      </c>
      <c r="B57" s="248"/>
      <c r="C57" s="248"/>
      <c r="D57" s="248"/>
      <c r="E57" s="87"/>
      <c r="F57" s="172"/>
      <c r="G57" s="173"/>
    </row>
    <row r="58" spans="1:7" ht="12.75" customHeight="1" x14ac:dyDescent="0.2">
      <c r="A58" s="254" t="s">
        <v>220</v>
      </c>
      <c r="B58" s="255"/>
      <c r="C58" s="255"/>
      <c r="D58" s="255"/>
      <c r="E58" s="88" t="s">
        <v>61</v>
      </c>
      <c r="F58" s="153">
        <v>308</v>
      </c>
      <c r="G58" s="154">
        <v>0</v>
      </c>
    </row>
    <row r="59" spans="1:7" ht="12.75" customHeight="1" x14ac:dyDescent="0.2">
      <c r="A59" s="254" t="s">
        <v>221</v>
      </c>
      <c r="B59" s="255"/>
      <c r="C59" s="255"/>
      <c r="D59" s="255"/>
      <c r="E59" s="88" t="s">
        <v>62</v>
      </c>
      <c r="F59" s="153">
        <v>2588682</v>
      </c>
      <c r="G59" s="154">
        <v>1543643</v>
      </c>
    </row>
    <row r="60" spans="1:7" ht="12.75" customHeight="1" x14ac:dyDescent="0.2">
      <c r="A60" s="254" t="s">
        <v>222</v>
      </c>
      <c r="B60" s="255"/>
      <c r="C60" s="255"/>
      <c r="D60" s="255"/>
      <c r="E60" s="88" t="s">
        <v>63</v>
      </c>
      <c r="F60" s="153"/>
      <c r="G60" s="154"/>
    </row>
    <row r="61" spans="1:7" ht="12.75" customHeight="1" x14ac:dyDescent="0.2">
      <c r="A61" s="254" t="s">
        <v>185</v>
      </c>
      <c r="B61" s="255"/>
      <c r="C61" s="255"/>
      <c r="D61" s="255"/>
      <c r="E61" s="88" t="s">
        <v>64</v>
      </c>
      <c r="F61" s="153">
        <v>293281</v>
      </c>
      <c r="G61" s="154">
        <v>1073863</v>
      </c>
    </row>
    <row r="62" spans="1:7" s="36" customFormat="1" ht="26.25" customHeight="1" x14ac:dyDescent="0.2">
      <c r="A62" s="261" t="s">
        <v>223</v>
      </c>
      <c r="B62" s="262"/>
      <c r="C62" s="262"/>
      <c r="D62" s="262"/>
      <c r="E62" s="86" t="s">
        <v>7</v>
      </c>
      <c r="F62" s="170">
        <f>SUM(F64:F68)</f>
        <v>1222472</v>
      </c>
      <c r="G62" s="171">
        <f>SUM(G64:G68)</f>
        <v>2015194</v>
      </c>
    </row>
    <row r="63" spans="1:7" ht="12.75" customHeight="1" x14ac:dyDescent="0.2">
      <c r="A63" s="247" t="s">
        <v>187</v>
      </c>
      <c r="B63" s="248"/>
      <c r="C63" s="248"/>
      <c r="D63" s="248"/>
      <c r="E63" s="87"/>
      <c r="F63" s="172"/>
      <c r="G63" s="173"/>
    </row>
    <row r="64" spans="1:7" ht="12.75" customHeight="1" x14ac:dyDescent="0.2">
      <c r="A64" s="247" t="s">
        <v>225</v>
      </c>
      <c r="B64" s="248"/>
      <c r="C64" s="248"/>
      <c r="D64" s="248"/>
      <c r="E64" s="88" t="s">
        <v>45</v>
      </c>
      <c r="F64" s="153">
        <v>960012</v>
      </c>
      <c r="G64" s="154">
        <v>1993433</v>
      </c>
    </row>
    <row r="65" spans="1:9" ht="12.75" customHeight="1" x14ac:dyDescent="0.2">
      <c r="A65" s="247" t="s">
        <v>224</v>
      </c>
      <c r="B65" s="248"/>
      <c r="C65" s="248"/>
      <c r="D65" s="248"/>
      <c r="E65" s="88" t="s">
        <v>65</v>
      </c>
      <c r="F65" s="153">
        <v>235910</v>
      </c>
      <c r="G65" s="154">
        <v>1746</v>
      </c>
    </row>
    <row r="66" spans="1:9" ht="12.75" customHeight="1" x14ac:dyDescent="0.2">
      <c r="A66" s="247" t="s">
        <v>226</v>
      </c>
      <c r="B66" s="248"/>
      <c r="C66" s="248"/>
      <c r="D66" s="248"/>
      <c r="E66" s="88" t="s">
        <v>66</v>
      </c>
      <c r="F66" s="153">
        <v>0</v>
      </c>
      <c r="G66" s="154"/>
    </row>
    <row r="67" spans="1:9" ht="12.75" customHeight="1" x14ac:dyDescent="0.2">
      <c r="A67" s="247" t="s">
        <v>227</v>
      </c>
      <c r="B67" s="248"/>
      <c r="C67" s="248"/>
      <c r="D67" s="248"/>
      <c r="E67" s="88" t="s">
        <v>67</v>
      </c>
      <c r="F67" s="153"/>
      <c r="G67" s="154"/>
    </row>
    <row r="68" spans="1:9" ht="12.75" customHeight="1" x14ac:dyDescent="0.2">
      <c r="A68" s="247" t="s">
        <v>194</v>
      </c>
      <c r="B68" s="248"/>
      <c r="C68" s="248"/>
      <c r="D68" s="248"/>
      <c r="E68" s="88" t="s">
        <v>68</v>
      </c>
      <c r="F68" s="153">
        <v>26550</v>
      </c>
      <c r="G68" s="154">
        <v>20015</v>
      </c>
    </row>
    <row r="69" spans="1:9" s="36" customFormat="1" ht="27.75" customHeight="1" x14ac:dyDescent="0.2">
      <c r="A69" s="249" t="s">
        <v>228</v>
      </c>
      <c r="B69" s="250"/>
      <c r="C69" s="250"/>
      <c r="D69" s="250"/>
      <c r="E69" s="256" t="s">
        <v>38</v>
      </c>
      <c r="F69" s="278">
        <f>F56-F62</f>
        <v>1659799</v>
      </c>
      <c r="G69" s="277">
        <f>G56-G62</f>
        <v>602312</v>
      </c>
    </row>
    <row r="70" spans="1:9" x14ac:dyDescent="0.2">
      <c r="A70" s="249"/>
      <c r="B70" s="250"/>
      <c r="C70" s="250"/>
      <c r="D70" s="250"/>
      <c r="E70" s="257"/>
      <c r="F70" s="278"/>
      <c r="G70" s="277"/>
    </row>
    <row r="71" spans="1:9" ht="19.5" customHeight="1" x14ac:dyDescent="0.2">
      <c r="A71" s="251" t="s">
        <v>229</v>
      </c>
      <c r="B71" s="252"/>
      <c r="C71" s="252"/>
      <c r="D71" s="253"/>
      <c r="E71" s="77" t="s">
        <v>39</v>
      </c>
      <c r="F71" s="155">
        <v>-108</v>
      </c>
      <c r="G71" s="156">
        <v>-3779</v>
      </c>
    </row>
    <row r="72" spans="1:9" s="36" customFormat="1" ht="18" customHeight="1" x14ac:dyDescent="0.2">
      <c r="A72" s="251" t="s">
        <v>230</v>
      </c>
      <c r="B72" s="252"/>
      <c r="C72" s="252"/>
      <c r="D72" s="253"/>
      <c r="E72" s="78">
        <v>130</v>
      </c>
      <c r="F72" s="174">
        <f>F26+F54+F69+F71</f>
        <v>-55556</v>
      </c>
      <c r="G72" s="174">
        <f>G26+G54+G69+G71</f>
        <v>120240</v>
      </c>
    </row>
    <row r="73" spans="1:9" s="36" customFormat="1" ht="22.5" customHeight="1" x14ac:dyDescent="0.2">
      <c r="A73" s="251" t="s">
        <v>231</v>
      </c>
      <c r="B73" s="252"/>
      <c r="C73" s="252"/>
      <c r="D73" s="253"/>
      <c r="E73" s="78">
        <v>140</v>
      </c>
      <c r="F73" s="155">
        <f>'Form 1'!I9</f>
        <v>346014</v>
      </c>
      <c r="G73" s="156">
        <v>501580</v>
      </c>
      <c r="I73" s="102"/>
    </row>
    <row r="74" spans="1:9" s="36" customFormat="1" ht="33" customHeight="1" thickBot="1" x14ac:dyDescent="0.25">
      <c r="A74" s="264" t="s">
        <v>232</v>
      </c>
      <c r="B74" s="265"/>
      <c r="C74" s="265"/>
      <c r="D74" s="266"/>
      <c r="E74" s="79">
        <v>150</v>
      </c>
      <c r="F74" s="175">
        <f>'Form 1'!H9</f>
        <v>290458</v>
      </c>
      <c r="G74" s="157">
        <v>621820</v>
      </c>
      <c r="I74" s="102"/>
    </row>
    <row r="75" spans="1:9" s="36" customFormat="1" ht="12.75" customHeight="1" x14ac:dyDescent="0.2">
      <c r="A75" s="105"/>
      <c r="B75" s="105"/>
      <c r="C75" s="105"/>
      <c r="D75" s="105"/>
      <c r="E75" s="106"/>
      <c r="F75" s="107"/>
      <c r="G75" s="107"/>
      <c r="I75" s="102"/>
    </row>
    <row r="76" spans="1:9" s="36" customFormat="1" ht="12.75" customHeight="1" x14ac:dyDescent="0.2">
      <c r="A76" s="105"/>
      <c r="B76" s="105"/>
      <c r="C76" s="105"/>
      <c r="D76" s="105"/>
      <c r="E76" s="106"/>
      <c r="F76" s="158">
        <f>F74-F73-F72</f>
        <v>0</v>
      </c>
      <c r="G76" s="158">
        <f>G74-G73-G72</f>
        <v>0</v>
      </c>
      <c r="I76" s="102"/>
    </row>
    <row r="77" spans="1:9" ht="9" customHeight="1" x14ac:dyDescent="0.2">
      <c r="A77" s="2" t="s">
        <v>27</v>
      </c>
      <c r="F77" s="11"/>
      <c r="G77" s="11"/>
    </row>
    <row r="78" spans="1:9" x14ac:dyDescent="0.2">
      <c r="B78" s="131" t="s">
        <v>137</v>
      </c>
      <c r="C78" s="126" t="s">
        <v>136</v>
      </c>
      <c r="D78" s="126"/>
      <c r="E78" s="126"/>
      <c r="F78" s="126"/>
      <c r="G78" s="9" t="s">
        <v>28</v>
      </c>
    </row>
    <row r="79" spans="1:9" x14ac:dyDescent="0.2">
      <c r="B79" s="125"/>
      <c r="C79" s="6"/>
      <c r="D79" s="6"/>
      <c r="E79" s="6"/>
      <c r="F79" s="125"/>
      <c r="G79" s="20" t="s">
        <v>175</v>
      </c>
    </row>
    <row r="80" spans="1:9" x14ac:dyDescent="0.2">
      <c r="B80" s="6" t="s">
        <v>134</v>
      </c>
      <c r="C80" s="126" t="s">
        <v>135</v>
      </c>
      <c r="D80" s="126"/>
      <c r="E80" s="126"/>
      <c r="F80" s="126"/>
      <c r="G80" s="9" t="s">
        <v>28</v>
      </c>
    </row>
    <row r="81" spans="2:7" x14ac:dyDescent="0.2">
      <c r="B81" s="125"/>
      <c r="C81" s="6"/>
      <c r="D81" s="6"/>
      <c r="E81" s="6"/>
      <c r="F81" s="125"/>
      <c r="G81" s="20" t="s">
        <v>175</v>
      </c>
    </row>
  </sheetData>
  <mergeCells count="72">
    <mergeCell ref="A35:D35"/>
    <mergeCell ref="A40:D40"/>
    <mergeCell ref="A32:D32"/>
    <mergeCell ref="A44:D44"/>
    <mergeCell ref="A54:D54"/>
    <mergeCell ref="A20:D20"/>
    <mergeCell ref="A21:D21"/>
    <mergeCell ref="A22:D22"/>
    <mergeCell ref="A33:D33"/>
    <mergeCell ref="A34:D34"/>
    <mergeCell ref="A14:D14"/>
    <mergeCell ref="A15:D15"/>
    <mergeCell ref="G69:G70"/>
    <mergeCell ref="A17:D17"/>
    <mergeCell ref="A18:D18"/>
    <mergeCell ref="A68:D68"/>
    <mergeCell ref="F69:F70"/>
    <mergeCell ref="A26:D26"/>
    <mergeCell ref="A23:D23"/>
    <mergeCell ref="A24:D24"/>
    <mergeCell ref="A25:D25"/>
    <mergeCell ref="A27:G27"/>
    <mergeCell ref="A28:D28"/>
    <mergeCell ref="A29:D29"/>
    <mergeCell ref="A30:D30"/>
    <mergeCell ref="A31:D31"/>
    <mergeCell ref="A7:D7"/>
    <mergeCell ref="A8:G8"/>
    <mergeCell ref="A9:D9"/>
    <mergeCell ref="A12:D12"/>
    <mergeCell ref="A13:D13"/>
    <mergeCell ref="A10:D10"/>
    <mergeCell ref="A11:D11"/>
    <mergeCell ref="B4:G4"/>
    <mergeCell ref="C5:G5"/>
    <mergeCell ref="A19:D19"/>
    <mergeCell ref="A16:D16"/>
    <mergeCell ref="A74:D74"/>
    <mergeCell ref="A72:D72"/>
    <mergeCell ref="A45:D45"/>
    <mergeCell ref="A43:D43"/>
    <mergeCell ref="A36:D36"/>
    <mergeCell ref="A37:D37"/>
    <mergeCell ref="A38:D38"/>
    <mergeCell ref="A39:D39"/>
    <mergeCell ref="A42:D42"/>
    <mergeCell ref="A41:D41"/>
    <mergeCell ref="A57:D57"/>
    <mergeCell ref="A59:D59"/>
    <mergeCell ref="A46:D46"/>
    <mergeCell ref="A47:D47"/>
    <mergeCell ref="A64:D64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48:D48"/>
    <mergeCell ref="A53:D53"/>
    <mergeCell ref="A55:G55"/>
    <mergeCell ref="A56:D56"/>
    <mergeCell ref="A63:D63"/>
    <mergeCell ref="A69:D70"/>
    <mergeCell ref="A73:D73"/>
    <mergeCell ref="A58:D58"/>
    <mergeCell ref="E69:E70"/>
    <mergeCell ref="A71:D71"/>
    <mergeCell ref="A60:D60"/>
  </mergeCells>
  <phoneticPr fontId="7" type="noConversion"/>
  <pageMargins left="1.1811023622047245" right="0.31496062992125984" top="0.47244094488188981" bottom="0.55118110236220474" header="0.23622047244094491" footer="0.15748031496062992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M38"/>
  <sheetViews>
    <sheetView tabSelected="1" zoomScale="80" zoomScaleNormal="80" workbookViewId="0">
      <selection activeCell="W19" sqref="W19"/>
    </sheetView>
  </sheetViews>
  <sheetFormatPr defaultColWidth="8.85546875" defaultRowHeight="12.75" x14ac:dyDescent="0.2"/>
  <cols>
    <col min="1" max="1" width="8.85546875" style="5" customWidth="1"/>
    <col min="2" max="2" width="10.140625" style="5" customWidth="1"/>
    <col min="3" max="3" width="11.85546875" style="5" customWidth="1"/>
    <col min="4" max="4" width="0.42578125" style="5" customWidth="1"/>
    <col min="5" max="5" width="7.140625" style="5" customWidth="1"/>
    <col min="6" max="6" width="14" style="10" customWidth="1"/>
    <col min="7" max="7" width="13.7109375" style="10" customWidth="1"/>
    <col min="8" max="8" width="14.42578125" style="10" customWidth="1"/>
    <col min="9" max="9" width="14.140625" style="10" customWidth="1"/>
    <col min="10" max="10" width="14.7109375" style="10" customWidth="1"/>
    <col min="11" max="11" width="11.5703125" style="10" customWidth="1"/>
    <col min="12" max="12" width="14.42578125" style="10" customWidth="1"/>
    <col min="13" max="13" width="11.85546875" style="5" bestFit="1" customWidth="1"/>
    <col min="14" max="16384" width="8.85546875" style="5"/>
  </cols>
  <sheetData>
    <row r="1" spans="1:12" ht="24.95" customHeight="1" x14ac:dyDescent="0.25">
      <c r="A1" s="180" t="str">
        <f>'Form 3'!A1</f>
        <v>SAT&amp;Company JSC</v>
      </c>
      <c r="J1" s="37"/>
      <c r="K1" s="37"/>
      <c r="L1" s="45"/>
    </row>
    <row r="2" spans="1:12" s="52" customFormat="1" ht="24.95" customHeight="1" x14ac:dyDescent="0.2">
      <c r="B2" s="291" t="s">
        <v>233</v>
      </c>
      <c r="C2" s="291"/>
      <c r="D2" s="291"/>
      <c r="E2" s="291"/>
      <c r="F2" s="291"/>
      <c r="G2" s="291"/>
      <c r="H2" s="291"/>
      <c r="I2" s="291"/>
      <c r="J2" s="291"/>
      <c r="K2" s="291"/>
      <c r="L2" s="53"/>
    </row>
    <row r="3" spans="1:12" ht="24.95" customHeight="1" x14ac:dyDescent="0.2">
      <c r="B3" s="314" t="s">
        <v>263</v>
      </c>
      <c r="C3" s="314"/>
      <c r="D3" s="314"/>
      <c r="E3" s="314"/>
      <c r="F3" s="314"/>
      <c r="G3" s="314"/>
      <c r="H3" s="314"/>
      <c r="I3" s="314"/>
      <c r="J3" s="314"/>
      <c r="K3" s="314"/>
    </row>
    <row r="4" spans="1:12" ht="24.95" customHeight="1" thickBot="1" x14ac:dyDescent="0.3">
      <c r="E4" s="61"/>
      <c r="F4" s="61"/>
      <c r="G4" s="61"/>
      <c r="H4" s="101"/>
      <c r="I4" s="100"/>
      <c r="J4" s="61"/>
      <c r="L4" s="132" t="s">
        <v>74</v>
      </c>
    </row>
    <row r="5" spans="1:12" ht="24.95" customHeight="1" x14ac:dyDescent="0.2">
      <c r="A5" s="292"/>
      <c r="B5" s="293"/>
      <c r="C5" s="293"/>
      <c r="D5" s="294"/>
      <c r="E5" s="298" t="s">
        <v>77</v>
      </c>
      <c r="F5" s="300" t="s">
        <v>234</v>
      </c>
      <c r="G5" s="301"/>
      <c r="H5" s="301"/>
      <c r="I5" s="301"/>
      <c r="J5" s="302"/>
      <c r="K5" s="287" t="s">
        <v>161</v>
      </c>
      <c r="L5" s="289" t="s">
        <v>238</v>
      </c>
    </row>
    <row r="6" spans="1:12" ht="24.95" customHeight="1" thickBot="1" x14ac:dyDescent="0.25">
      <c r="A6" s="295"/>
      <c r="B6" s="296"/>
      <c r="C6" s="296"/>
      <c r="D6" s="297"/>
      <c r="E6" s="299"/>
      <c r="F6" s="57" t="s">
        <v>235</v>
      </c>
      <c r="G6" s="57" t="s">
        <v>125</v>
      </c>
      <c r="H6" s="57" t="s">
        <v>236</v>
      </c>
      <c r="I6" s="57" t="s">
        <v>237</v>
      </c>
      <c r="J6" s="57" t="s">
        <v>238</v>
      </c>
      <c r="K6" s="288"/>
      <c r="L6" s="290"/>
    </row>
    <row r="7" spans="1:12" ht="35.25" customHeight="1" x14ac:dyDescent="0.25">
      <c r="A7" s="303" t="s">
        <v>249</v>
      </c>
      <c r="B7" s="304"/>
      <c r="C7" s="304"/>
      <c r="D7" s="304"/>
      <c r="E7" s="75" t="s">
        <v>0</v>
      </c>
      <c r="F7" s="114">
        <v>27764540.501819998</v>
      </c>
      <c r="G7" s="114">
        <v>-585015</v>
      </c>
      <c r="H7" s="114">
        <v>-11502585.939958058</v>
      </c>
      <c r="I7" s="114">
        <v>11950084.41776195</v>
      </c>
      <c r="J7" s="114">
        <f>SUM(F7:I7)</f>
        <v>27627023.979623891</v>
      </c>
      <c r="K7" s="115">
        <v>709191</v>
      </c>
      <c r="L7" s="116">
        <f>SUM(J7:K7)</f>
        <v>28336214.979623891</v>
      </c>
    </row>
    <row r="8" spans="1:12" ht="24.95" customHeight="1" x14ac:dyDescent="0.2">
      <c r="A8" s="305" t="s">
        <v>239</v>
      </c>
      <c r="B8" s="306"/>
      <c r="C8" s="306"/>
      <c r="D8" s="306"/>
      <c r="E8" s="74" t="s">
        <v>16</v>
      </c>
      <c r="F8" s="159">
        <f>SUM(F9:F10)</f>
        <v>0</v>
      </c>
      <c r="G8" s="159">
        <f t="shared" ref="G8:K8" si="0">SUM(G9:G10)</f>
        <v>0</v>
      </c>
      <c r="H8" s="159">
        <f t="shared" si="0"/>
        <v>72877.06939999992</v>
      </c>
      <c r="I8" s="159">
        <f t="shared" si="0"/>
        <v>-1513884</v>
      </c>
      <c r="J8" s="159">
        <f>SUM(F8:I8)</f>
        <v>-1441006.9306000001</v>
      </c>
      <c r="K8" s="159">
        <f t="shared" si="0"/>
        <v>-117067.06939999999</v>
      </c>
      <c r="L8" s="161">
        <f t="shared" ref="L8:L9" si="1">SUM(J8:K8)</f>
        <v>-1558074</v>
      </c>
    </row>
    <row r="9" spans="1:12" ht="24.95" customHeight="1" x14ac:dyDescent="0.2">
      <c r="A9" s="307" t="s">
        <v>240</v>
      </c>
      <c r="B9" s="308"/>
      <c r="C9" s="308"/>
      <c r="D9" s="308"/>
      <c r="E9" s="73" t="s">
        <v>69</v>
      </c>
      <c r="F9" s="114">
        <v>0</v>
      </c>
      <c r="G9" s="114">
        <v>0</v>
      </c>
      <c r="H9" s="114">
        <v>0</v>
      </c>
      <c r="I9" s="114">
        <v>-1513884</v>
      </c>
      <c r="J9" s="114">
        <f>SUM(F9:I9)</f>
        <v>-1513884</v>
      </c>
      <c r="K9" s="115">
        <v>-118962</v>
      </c>
      <c r="L9" s="117">
        <f t="shared" si="1"/>
        <v>-1632846</v>
      </c>
    </row>
    <row r="10" spans="1:12" ht="24.95" customHeight="1" x14ac:dyDescent="0.2">
      <c r="A10" s="307" t="s">
        <v>241</v>
      </c>
      <c r="B10" s="308"/>
      <c r="C10" s="308"/>
      <c r="D10" s="308"/>
      <c r="E10" s="73" t="s">
        <v>70</v>
      </c>
      <c r="F10" s="114">
        <v>0</v>
      </c>
      <c r="G10" s="114">
        <v>0</v>
      </c>
      <c r="H10" s="114">
        <v>72877.06939999992</v>
      </c>
      <c r="I10" s="114"/>
      <c r="J10" s="115">
        <f t="shared" ref="J10" si="2">SUM(F10:I10)</f>
        <v>72877.06939999992</v>
      </c>
      <c r="K10" s="115">
        <v>1894.930600000007</v>
      </c>
      <c r="L10" s="116">
        <f t="shared" ref="L10" si="3">SUM(J10:K10)</f>
        <v>74771.999999999927</v>
      </c>
    </row>
    <row r="11" spans="1:12" ht="40.5" customHeight="1" x14ac:dyDescent="0.2">
      <c r="A11" s="281" t="s">
        <v>242</v>
      </c>
      <c r="B11" s="282"/>
      <c r="C11" s="282"/>
      <c r="D11" s="283"/>
      <c r="E11" s="74" t="s">
        <v>18</v>
      </c>
      <c r="F11" s="159">
        <f>SUM(F13:F17)</f>
        <v>0</v>
      </c>
      <c r="G11" s="159">
        <f>SUM(G13:G17)</f>
        <v>-14331</v>
      </c>
      <c r="H11" s="159">
        <f>SUM(H13:H17)</f>
        <v>0</v>
      </c>
      <c r="I11" s="159">
        <f>SUM(I13:I17)</f>
        <v>0</v>
      </c>
      <c r="J11" s="159">
        <f>SUM(J13:J17)</f>
        <v>-14331</v>
      </c>
      <c r="K11" s="159">
        <f>SUM(K13:K17)</f>
        <v>0</v>
      </c>
      <c r="L11" s="161">
        <f>SUM(L13:L17)</f>
        <v>-14331</v>
      </c>
    </row>
    <row r="12" spans="1:12" ht="24.95" customHeight="1" x14ac:dyDescent="0.2">
      <c r="A12" s="309" t="s">
        <v>180</v>
      </c>
      <c r="B12" s="310"/>
      <c r="C12" s="310"/>
      <c r="D12" s="311"/>
      <c r="E12" s="73"/>
      <c r="F12" s="114"/>
      <c r="G12" s="114"/>
      <c r="H12" s="114"/>
      <c r="I12" s="114"/>
      <c r="J12" s="115"/>
      <c r="K12" s="115"/>
      <c r="L12" s="117"/>
    </row>
    <row r="13" spans="1:12" ht="24.95" customHeight="1" x14ac:dyDescent="0.2">
      <c r="A13" s="312" t="s">
        <v>248</v>
      </c>
      <c r="B13" s="313"/>
      <c r="C13" s="313"/>
      <c r="D13" s="313"/>
      <c r="E13" s="73" t="s">
        <v>71</v>
      </c>
      <c r="F13" s="114">
        <v>0</v>
      </c>
      <c r="G13" s="114">
        <v>0</v>
      </c>
      <c r="H13" s="114">
        <v>0</v>
      </c>
      <c r="I13" s="114">
        <v>0</v>
      </c>
      <c r="J13" s="115">
        <f t="shared" ref="J13:J17" si="4">SUM(F13:I13)</f>
        <v>0</v>
      </c>
      <c r="K13" s="115"/>
      <c r="L13" s="116">
        <f t="shared" ref="L13:L17" si="5">SUM(J13:K13)</f>
        <v>0</v>
      </c>
    </row>
    <row r="14" spans="1:12" ht="24.95" customHeight="1" x14ac:dyDescent="0.2">
      <c r="A14" s="309" t="s">
        <v>243</v>
      </c>
      <c r="B14" s="310"/>
      <c r="C14" s="310"/>
      <c r="D14" s="311"/>
      <c r="E14" s="73" t="s">
        <v>72</v>
      </c>
      <c r="F14" s="118">
        <v>0</v>
      </c>
      <c r="G14" s="118"/>
      <c r="H14" s="118">
        <v>0</v>
      </c>
      <c r="I14" s="118">
        <v>0</v>
      </c>
      <c r="J14" s="115">
        <f t="shared" si="4"/>
        <v>0</v>
      </c>
      <c r="K14" s="115"/>
      <c r="L14" s="116">
        <f t="shared" si="5"/>
        <v>0</v>
      </c>
    </row>
    <row r="15" spans="1:12" ht="24.95" customHeight="1" x14ac:dyDescent="0.2">
      <c r="A15" s="309" t="s">
        <v>244</v>
      </c>
      <c r="B15" s="310"/>
      <c r="C15" s="310"/>
      <c r="D15" s="311"/>
      <c r="E15" s="54">
        <v>315</v>
      </c>
      <c r="F15" s="114">
        <v>0</v>
      </c>
      <c r="G15" s="118">
        <v>-14331</v>
      </c>
      <c r="H15" s="114">
        <v>0</v>
      </c>
      <c r="I15" s="114">
        <v>0</v>
      </c>
      <c r="J15" s="115">
        <f t="shared" si="4"/>
        <v>-14331</v>
      </c>
      <c r="K15" s="115"/>
      <c r="L15" s="116">
        <f t="shared" si="5"/>
        <v>-14331</v>
      </c>
    </row>
    <row r="16" spans="1:12" ht="24.95" customHeight="1" x14ac:dyDescent="0.2">
      <c r="A16" s="309" t="s">
        <v>245</v>
      </c>
      <c r="B16" s="310"/>
      <c r="C16" s="310"/>
      <c r="D16" s="311"/>
      <c r="E16" s="54">
        <v>316</v>
      </c>
      <c r="F16" s="114">
        <v>0</v>
      </c>
      <c r="G16" s="114">
        <v>0</v>
      </c>
      <c r="H16" s="114">
        <v>0</v>
      </c>
      <c r="I16" s="114">
        <v>0</v>
      </c>
      <c r="J16" s="115">
        <f t="shared" si="4"/>
        <v>0</v>
      </c>
      <c r="K16" s="115"/>
      <c r="L16" s="116">
        <f t="shared" si="5"/>
        <v>0</v>
      </c>
    </row>
    <row r="17" spans="1:13" ht="24.95" customHeight="1" x14ac:dyDescent="0.2">
      <c r="A17" s="309" t="s">
        <v>246</v>
      </c>
      <c r="B17" s="310"/>
      <c r="C17" s="310"/>
      <c r="D17" s="311"/>
      <c r="E17" s="54">
        <v>317</v>
      </c>
      <c r="F17" s="114">
        <v>0</v>
      </c>
      <c r="G17" s="114">
        <v>0</v>
      </c>
      <c r="H17" s="114">
        <v>0</v>
      </c>
      <c r="I17" s="114">
        <v>0</v>
      </c>
      <c r="J17" s="115">
        <f t="shared" si="4"/>
        <v>0</v>
      </c>
      <c r="K17" s="115"/>
      <c r="L17" s="116">
        <f t="shared" si="5"/>
        <v>0</v>
      </c>
    </row>
    <row r="18" spans="1:13" ht="24.95" customHeight="1" x14ac:dyDescent="0.2">
      <c r="A18" s="281" t="s">
        <v>261</v>
      </c>
      <c r="B18" s="282"/>
      <c r="C18" s="282"/>
      <c r="D18" s="283"/>
      <c r="E18" s="55">
        <v>400</v>
      </c>
      <c r="F18" s="159">
        <f>SUM(F7:F8,F11)</f>
        <v>27764540.501819998</v>
      </c>
      <c r="G18" s="159">
        <f>SUM(G7:G8,G11)</f>
        <v>-599346</v>
      </c>
      <c r="H18" s="159">
        <f>SUM(H7:H8,H11)</f>
        <v>-11429708.870558059</v>
      </c>
      <c r="I18" s="159">
        <f>SUM(I7:I8,I11)</f>
        <v>10436200.41776195</v>
      </c>
      <c r="J18" s="159">
        <f>SUM(J7:J8,J11)</f>
        <v>26171686.049023893</v>
      </c>
      <c r="K18" s="159">
        <f>SUM(K7:K8,K11)</f>
        <v>592123.93059999996</v>
      </c>
      <c r="L18" s="161">
        <f>SUM(L7:L8,L11)</f>
        <v>26763809.979623891</v>
      </c>
    </row>
    <row r="19" spans="1:13" ht="24.95" customHeight="1" x14ac:dyDescent="0.2">
      <c r="A19" s="281" t="s">
        <v>257</v>
      </c>
      <c r="B19" s="282"/>
      <c r="C19" s="282"/>
      <c r="D19" s="283"/>
      <c r="E19" s="55"/>
      <c r="F19" s="159">
        <f>'Form 1'!I62</f>
        <v>27865511</v>
      </c>
      <c r="G19" s="159">
        <f>'Form 1'!I64</f>
        <v>-617460</v>
      </c>
      <c r="H19" s="159">
        <f>'Form 1'!I65</f>
        <v>-10871233</v>
      </c>
      <c r="I19" s="159">
        <f>'Form 1'!I66</f>
        <v>18122731</v>
      </c>
      <c r="J19" s="159">
        <f>SUM(F19:I19)</f>
        <v>34499549</v>
      </c>
      <c r="K19" s="160">
        <f>'Form 1'!I68</f>
        <v>-295414</v>
      </c>
      <c r="L19" s="161">
        <f t="shared" ref="L19" si="6">SUM(J19:K19)</f>
        <v>34204135</v>
      </c>
    </row>
    <row r="20" spans="1:13" ht="24.95" customHeight="1" x14ac:dyDescent="0.2">
      <c r="A20" s="284" t="s">
        <v>250</v>
      </c>
      <c r="B20" s="285"/>
      <c r="C20" s="285"/>
      <c r="D20" s="286"/>
      <c r="E20" s="55">
        <v>600</v>
      </c>
      <c r="F20" s="159">
        <f>SUM(F21:F22)</f>
        <v>0</v>
      </c>
      <c r="G20" s="159">
        <f t="shared" ref="G20:K20" si="7">SUM(G21:G22)</f>
        <v>0</v>
      </c>
      <c r="H20" s="159">
        <f t="shared" si="7"/>
        <v>0</v>
      </c>
      <c r="I20" s="159">
        <f t="shared" si="7"/>
        <v>-3870799</v>
      </c>
      <c r="J20" s="160">
        <f t="shared" ref="J20:J22" si="8">SUM(F20:I20)</f>
        <v>-3870799</v>
      </c>
      <c r="K20" s="159">
        <f t="shared" si="7"/>
        <v>-17445</v>
      </c>
      <c r="L20" s="161">
        <f t="shared" ref="L20:L22" si="9">SUM(J20:K20)</f>
        <v>-3888244</v>
      </c>
    </row>
    <row r="21" spans="1:13" ht="24.95" customHeight="1" x14ac:dyDescent="0.2">
      <c r="A21" s="284" t="s">
        <v>240</v>
      </c>
      <c r="B21" s="285"/>
      <c r="C21" s="285"/>
      <c r="D21" s="286"/>
      <c r="E21" s="54">
        <v>610</v>
      </c>
      <c r="F21" s="114"/>
      <c r="G21" s="114"/>
      <c r="H21" s="114"/>
      <c r="I21" s="114">
        <f>'Form 2'!F34</f>
        <v>-3870799</v>
      </c>
      <c r="J21" s="115">
        <f t="shared" si="8"/>
        <v>-3870799</v>
      </c>
      <c r="K21" s="115">
        <f>'Form 2'!F35</f>
        <v>-17445</v>
      </c>
      <c r="L21" s="116">
        <f t="shared" si="9"/>
        <v>-3888244</v>
      </c>
      <c r="M21" s="103"/>
    </row>
    <row r="22" spans="1:13" ht="24.95" customHeight="1" x14ac:dyDescent="0.2">
      <c r="A22" s="284" t="s">
        <v>251</v>
      </c>
      <c r="B22" s="285"/>
      <c r="C22" s="285"/>
      <c r="D22" s="286"/>
      <c r="E22" s="54">
        <v>620</v>
      </c>
      <c r="F22" s="114"/>
      <c r="G22" s="114"/>
      <c r="H22" s="114"/>
      <c r="I22" s="114"/>
      <c r="J22" s="115">
        <f t="shared" si="8"/>
        <v>0</v>
      </c>
      <c r="K22" s="115">
        <f>'Form 2'!F35-'Form 2'!F27</f>
        <v>0</v>
      </c>
      <c r="L22" s="116">
        <f t="shared" si="9"/>
        <v>0</v>
      </c>
    </row>
    <row r="23" spans="1:13" ht="24.95" customHeight="1" x14ac:dyDescent="0.2">
      <c r="A23" s="281" t="s">
        <v>252</v>
      </c>
      <c r="B23" s="282"/>
      <c r="C23" s="282"/>
      <c r="D23" s="283"/>
      <c r="E23" s="55">
        <v>700</v>
      </c>
      <c r="F23" s="159">
        <f>SUM(F25:F30)</f>
        <v>398</v>
      </c>
      <c r="G23" s="159">
        <f t="shared" ref="G23:K23" si="10">SUM(G25:G30)</f>
        <v>0</v>
      </c>
      <c r="H23" s="159">
        <f t="shared" si="10"/>
        <v>0</v>
      </c>
      <c r="I23" s="159">
        <f t="shared" si="10"/>
        <v>0</v>
      </c>
      <c r="J23" s="160">
        <f t="shared" ref="J23" si="11">SUM(F23:I23)</f>
        <v>398</v>
      </c>
      <c r="K23" s="159">
        <f t="shared" si="10"/>
        <v>0</v>
      </c>
      <c r="L23" s="169">
        <f>SUM(J23:K23)</f>
        <v>398</v>
      </c>
    </row>
    <row r="24" spans="1:13" ht="24.95" customHeight="1" x14ac:dyDescent="0.2">
      <c r="A24" s="309" t="s">
        <v>180</v>
      </c>
      <c r="B24" s="310"/>
      <c r="C24" s="310"/>
      <c r="D24" s="311"/>
      <c r="E24" s="73"/>
      <c r="F24" s="114"/>
      <c r="G24" s="114"/>
      <c r="H24" s="114"/>
      <c r="I24" s="114"/>
      <c r="J24" s="115"/>
      <c r="K24" s="115"/>
      <c r="L24" s="116"/>
    </row>
    <row r="25" spans="1:13" ht="24.95" customHeight="1" x14ac:dyDescent="0.2">
      <c r="A25" s="284" t="s">
        <v>243</v>
      </c>
      <c r="B25" s="285"/>
      <c r="C25" s="285"/>
      <c r="D25" s="286"/>
      <c r="E25" s="69">
        <v>711</v>
      </c>
      <c r="F25" s="118">
        <v>398</v>
      </c>
      <c r="G25" s="118"/>
      <c r="H25" s="118"/>
      <c r="I25" s="118"/>
      <c r="J25" s="115">
        <f t="shared" ref="J25:J29" si="12">SUM(F25:I25)</f>
        <v>398</v>
      </c>
      <c r="K25" s="115">
        <v>0</v>
      </c>
      <c r="L25" s="119">
        <f>J25</f>
        <v>398</v>
      </c>
    </row>
    <row r="26" spans="1:13" ht="24.95" customHeight="1" x14ac:dyDescent="0.2">
      <c r="A26" s="284" t="s">
        <v>244</v>
      </c>
      <c r="B26" s="285"/>
      <c r="C26" s="285"/>
      <c r="D26" s="286"/>
      <c r="E26" s="69">
        <v>712</v>
      </c>
      <c r="F26" s="118"/>
      <c r="G26" s="118"/>
      <c r="H26" s="118"/>
      <c r="I26" s="118"/>
      <c r="J26" s="115">
        <f t="shared" si="12"/>
        <v>0</v>
      </c>
      <c r="K26" s="115">
        <v>0</v>
      </c>
      <c r="L26" s="116">
        <f t="shared" ref="L26" si="13">SUM(J26:K26)</f>
        <v>0</v>
      </c>
    </row>
    <row r="27" spans="1:13" ht="24.95" customHeight="1" x14ac:dyDescent="0.2">
      <c r="A27" s="284" t="s">
        <v>253</v>
      </c>
      <c r="B27" s="285"/>
      <c r="C27" s="285"/>
      <c r="D27" s="286"/>
      <c r="E27" s="69">
        <v>715</v>
      </c>
      <c r="F27" s="118"/>
      <c r="G27" s="118"/>
      <c r="H27" s="118"/>
      <c r="I27" s="118"/>
      <c r="J27" s="115">
        <f t="shared" si="12"/>
        <v>0</v>
      </c>
      <c r="K27" s="115">
        <v>0</v>
      </c>
      <c r="L27" s="119">
        <f t="shared" ref="L27:L29" si="14">J27</f>
        <v>0</v>
      </c>
    </row>
    <row r="28" spans="1:13" ht="24.95" customHeight="1" x14ac:dyDescent="0.2">
      <c r="A28" s="284" t="s">
        <v>245</v>
      </c>
      <c r="B28" s="285"/>
      <c r="C28" s="285"/>
      <c r="D28" s="286"/>
      <c r="E28" s="69">
        <v>716</v>
      </c>
      <c r="F28" s="118"/>
      <c r="G28" s="118"/>
      <c r="H28" s="118"/>
      <c r="I28" s="118"/>
      <c r="J28" s="115">
        <f t="shared" si="12"/>
        <v>0</v>
      </c>
      <c r="K28" s="115">
        <v>0</v>
      </c>
      <c r="L28" s="119">
        <f t="shared" si="14"/>
        <v>0</v>
      </c>
    </row>
    <row r="29" spans="1:13" ht="32.25" customHeight="1" x14ac:dyDescent="0.2">
      <c r="A29" s="284" t="s">
        <v>246</v>
      </c>
      <c r="B29" s="285"/>
      <c r="C29" s="285"/>
      <c r="D29" s="286"/>
      <c r="E29" s="69">
        <v>717</v>
      </c>
      <c r="F29" s="118"/>
      <c r="G29" s="118"/>
      <c r="H29" s="118"/>
      <c r="I29" s="118"/>
      <c r="J29" s="115">
        <f t="shared" si="12"/>
        <v>0</v>
      </c>
      <c r="K29" s="115">
        <v>0</v>
      </c>
      <c r="L29" s="119">
        <f t="shared" si="14"/>
        <v>0</v>
      </c>
    </row>
    <row r="30" spans="1:13" ht="45.75" customHeight="1" x14ac:dyDescent="0.2">
      <c r="A30" s="284" t="s">
        <v>247</v>
      </c>
      <c r="B30" s="285"/>
      <c r="C30" s="285"/>
      <c r="D30" s="286"/>
      <c r="E30" s="69">
        <v>718</v>
      </c>
      <c r="F30" s="118"/>
      <c r="G30" s="118"/>
      <c r="H30" s="118"/>
      <c r="I30" s="118"/>
      <c r="J30" s="115">
        <f t="shared" ref="J30" si="15">SUM(F30:I30)</f>
        <v>0</v>
      </c>
      <c r="K30" s="115"/>
      <c r="L30" s="116">
        <f t="shared" ref="L30" si="16">SUM(J30:K30)</f>
        <v>0</v>
      </c>
    </row>
    <row r="31" spans="1:13" ht="42" customHeight="1" thickBot="1" x14ac:dyDescent="0.25">
      <c r="A31" s="279" t="s">
        <v>262</v>
      </c>
      <c r="B31" s="280"/>
      <c r="C31" s="280"/>
      <c r="D31" s="280"/>
      <c r="E31" s="56">
        <v>800</v>
      </c>
      <c r="F31" s="120">
        <f t="shared" ref="F31:L31" si="17">F19+F20+F23</f>
        <v>27865909</v>
      </c>
      <c r="G31" s="120">
        <f t="shared" si="17"/>
        <v>-617460</v>
      </c>
      <c r="H31" s="120">
        <f t="shared" si="17"/>
        <v>-10871233</v>
      </c>
      <c r="I31" s="120">
        <f t="shared" si="17"/>
        <v>14251932</v>
      </c>
      <c r="J31" s="120">
        <f t="shared" si="17"/>
        <v>30629148</v>
      </c>
      <c r="K31" s="120">
        <f t="shared" si="17"/>
        <v>-312859</v>
      </c>
      <c r="L31" s="121">
        <f t="shared" si="17"/>
        <v>30316289</v>
      </c>
    </row>
    <row r="32" spans="1:13" ht="24.95" customHeight="1" x14ac:dyDescent="0.2">
      <c r="F32" s="103">
        <f>F31-'Form 1'!H62</f>
        <v>0</v>
      </c>
      <c r="G32" s="103">
        <f>G31-'Form 1'!H64</f>
        <v>0</v>
      </c>
      <c r="H32" s="103">
        <f>H31-'Form 1'!H63-'Form 1'!H65</f>
        <v>0</v>
      </c>
      <c r="I32" s="103">
        <f>'Form 1'!H66-I31</f>
        <v>0</v>
      </c>
      <c r="J32" s="103">
        <f>J31-'Form 1'!H67</f>
        <v>0</v>
      </c>
      <c r="K32" s="103">
        <f>'Form 1'!H68-K31</f>
        <v>0</v>
      </c>
      <c r="L32" s="103">
        <f>'Form 1'!H69-L31</f>
        <v>0</v>
      </c>
    </row>
    <row r="33" spans="2:12" ht="24.95" customHeight="1" x14ac:dyDescent="0.2">
      <c r="B33" s="131" t="s">
        <v>137</v>
      </c>
      <c r="C33" s="126" t="s">
        <v>136</v>
      </c>
      <c r="D33" s="126"/>
      <c r="E33" s="126"/>
      <c r="F33" s="126"/>
      <c r="G33" s="9" t="s">
        <v>28</v>
      </c>
    </row>
    <row r="34" spans="2:12" ht="24.95" customHeight="1" x14ac:dyDescent="0.2">
      <c r="B34" s="125"/>
      <c r="C34" s="6"/>
      <c r="D34" s="6"/>
      <c r="E34" s="6"/>
      <c r="F34" s="125"/>
      <c r="G34" s="20" t="s">
        <v>175</v>
      </c>
    </row>
    <row r="35" spans="2:12" ht="24.95" customHeight="1" x14ac:dyDescent="0.2">
      <c r="B35" s="6" t="s">
        <v>134</v>
      </c>
      <c r="C35" s="126" t="s">
        <v>135</v>
      </c>
      <c r="D35" s="126"/>
      <c r="E35" s="126"/>
      <c r="F35" s="126"/>
      <c r="G35" s="9" t="s">
        <v>28</v>
      </c>
    </row>
    <row r="36" spans="2:12" ht="24.95" customHeight="1" x14ac:dyDescent="0.2">
      <c r="B36" s="125"/>
      <c r="C36" s="6"/>
      <c r="D36" s="6"/>
      <c r="E36" s="6"/>
      <c r="F36" s="125"/>
      <c r="G36" s="20" t="s">
        <v>175</v>
      </c>
    </row>
    <row r="37" spans="2:12" ht="55.5" customHeight="1" x14ac:dyDescent="0.2">
      <c r="B37" s="2"/>
      <c r="C37" s="2"/>
      <c r="D37" s="2"/>
      <c r="E37" s="2"/>
      <c r="F37" s="34"/>
      <c r="G37" s="34"/>
      <c r="H37" s="5"/>
      <c r="I37" s="5"/>
      <c r="J37" s="5"/>
      <c r="K37" s="5"/>
      <c r="L37" s="5"/>
    </row>
    <row r="38" spans="2:12" ht="55.5" customHeight="1" x14ac:dyDescent="0.2"/>
  </sheetData>
  <mergeCells count="31">
    <mergeCell ref="A29:D29"/>
    <mergeCell ref="A20:D20"/>
    <mergeCell ref="A23:D23"/>
    <mergeCell ref="A26:D26"/>
    <mergeCell ref="A21:D21"/>
    <mergeCell ref="K5:K6"/>
    <mergeCell ref="L5:L6"/>
    <mergeCell ref="B2:K2"/>
    <mergeCell ref="A5:D6"/>
    <mergeCell ref="E5:E6"/>
    <mergeCell ref="F5:J5"/>
    <mergeCell ref="A7:D7"/>
    <mergeCell ref="A19:D19"/>
    <mergeCell ref="A8:D8"/>
    <mergeCell ref="A9:D9"/>
    <mergeCell ref="A10:D10"/>
    <mergeCell ref="A31:D31"/>
    <mergeCell ref="A24:D24"/>
    <mergeCell ref="A11:D11"/>
    <mergeCell ref="A12:D12"/>
    <mergeCell ref="A13:D13"/>
    <mergeCell ref="A22:D22"/>
    <mergeCell ref="A14:D14"/>
    <mergeCell ref="A15:D15"/>
    <mergeCell ref="A16:D16"/>
    <mergeCell ref="A17:D17"/>
    <mergeCell ref="A18:D18"/>
    <mergeCell ref="A30:D30"/>
    <mergeCell ref="A25:D25"/>
    <mergeCell ref="A27:D27"/>
    <mergeCell ref="A28:D28"/>
  </mergeCells>
  <phoneticPr fontId="7" type="noConversion"/>
  <pageMargins left="0.11811023622047245" right="0" top="0.70866141732283472" bottom="0.15748031496062992" header="0.74803149606299213" footer="0.19685039370078741"/>
  <pageSetup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Form 1</vt:lpstr>
      <vt:lpstr>Form 2</vt:lpstr>
      <vt:lpstr>Form 3</vt:lpstr>
      <vt:lpstr>Form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2014-05-20T06:30:30Z</cp:lastPrinted>
  <dcterms:created xsi:type="dcterms:W3CDTF">2007-06-07T10:44:10Z</dcterms:created>
  <dcterms:modified xsi:type="dcterms:W3CDTF">2014-05-20T06:55:48Z</dcterms:modified>
</cp:coreProperties>
</file>