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19\декабрь 2019\"/>
    </mc:Choice>
  </mc:AlternateContent>
  <xr:revisionPtr revIDLastSave="0" documentId="13_ncr:1_{6523EB3D-9E40-475D-90EF-A88E4A68F03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6" i="1" l="1"/>
  <c r="F3" i="3" l="1"/>
  <c r="D3" i="3"/>
  <c r="F47" i="3" l="1"/>
  <c r="M10" i="4" l="1"/>
  <c r="M9" i="4"/>
  <c r="L12" i="4" l="1"/>
  <c r="D39" i="3" l="1"/>
  <c r="F14" i="3"/>
  <c r="F23" i="3" s="1"/>
  <c r="F26" i="3" s="1"/>
  <c r="D14" i="3"/>
  <c r="D23" i="3" s="1"/>
  <c r="F24" i="1" l="1"/>
  <c r="F39" i="3" l="1"/>
  <c r="H53" i="1"/>
  <c r="F53" i="1"/>
  <c r="H44" i="1"/>
  <c r="F44" i="1"/>
  <c r="H36" i="1"/>
  <c r="F36" i="1"/>
  <c r="H24" i="1"/>
  <c r="H12" i="1"/>
  <c r="F12" i="1"/>
  <c r="F26" i="1" s="1"/>
  <c r="F56" i="1" l="1"/>
  <c r="H26" i="1"/>
  <c r="F37" i="1"/>
  <c r="F55" i="1" s="1"/>
  <c r="D47" i="3" l="1"/>
  <c r="F21" i="2" l="1"/>
  <c r="M4" i="4" l="1"/>
  <c r="J13" i="4"/>
  <c r="F13" i="4"/>
  <c r="D13" i="4"/>
  <c r="B13" i="4"/>
  <c r="H13" i="4"/>
  <c r="M11" i="4"/>
  <c r="M8" i="4"/>
  <c r="M7" i="4"/>
  <c r="M6" i="4"/>
  <c r="M5" i="4"/>
  <c r="L13" i="4" l="1"/>
  <c r="M13" i="4"/>
  <c r="H21" i="2" l="1"/>
  <c r="D26" i="3" l="1"/>
  <c r="D50" i="3" s="1"/>
  <c r="H8" i="2"/>
  <c r="H11" i="2" s="1"/>
  <c r="H16" i="2" s="1"/>
  <c r="H18" i="2" s="1"/>
  <c r="H22" i="2" s="1"/>
  <c r="F8" i="2"/>
  <c r="H37" i="1"/>
  <c r="H55" i="1" s="1"/>
  <c r="H59" i="1" s="1"/>
  <c r="D53" i="3" l="1"/>
  <c r="D56" i="3" s="1"/>
  <c r="F11" i="2"/>
  <c r="F16" i="2" s="1"/>
  <c r="F18" i="2" s="1"/>
  <c r="F59" i="1"/>
  <c r="F22" i="2" l="1"/>
  <c r="F50" i="3"/>
  <c r="F53" i="3" s="1"/>
</calcChain>
</file>

<file path=xl/sharedStrings.xml><?xml version="1.0" encoding="utf-8"?>
<sst xmlns="http://schemas.openxmlformats.org/spreadsheetml/2006/main" count="198" uniqueCount="144">
  <si>
    <t>АО "RG BRANDS" И ЕГО ДОЧЕРНИЕ КОМПАНИИ</t>
  </si>
  <si>
    <t>(в тысячах тенге)</t>
  </si>
  <si>
    <t>Приме- чание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</si>
  <si>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</si>
  <si>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</si>
  <si>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</si>
  <si>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</si>
  <si>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</si>
  <si>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</si>
  <si>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</si>
  <si>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</si>
  <si>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</si>
  <si>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</si>
  <si>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</si>
  <si>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</si>
  <si>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</si>
  <si>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</si>
  <si>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</si>
  <si>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Активы, классифицируемые как удерживаемые для продажи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</si>
  <si>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</si>
  <si>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</si>
  <si>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</si>
  <si>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</si>
  <si>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</si>
  <si>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</si>
  <si>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>Выкупленные  акции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</si>
  <si>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</si>
  <si>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</si>
  <si>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</si>
  <si>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</si>
  <si>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</si>
  <si>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</si>
  <si>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Задолженность по облигациям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</si>
  <si>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</si>
  <si>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</si>
  <si>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</si>
  <si>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</si>
  <si>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</si>
  <si>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</si>
  <si>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</si>
  <si>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</si>
  <si>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</si>
  <si>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</si>
  <si>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</si>
  <si>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</si>
  <si>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</si>
  <si>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</si>
  <si>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</si>
  <si>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</si>
  <si>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</si>
  <si>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</si>
  <si>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</si>
  <si>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</si>
  <si>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</si>
  <si>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</si>
  <si>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</si>
  <si>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</si>
  <si>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</si>
  <si>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 xml:space="preserve">(УБЫТОК)/ПРИБЫЛЬ ЗА ГОД </t>
  </si>
  <si>
    <t>Переоценка основных средств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</si>
  <si>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</si>
  <si>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</si>
  <si>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</si>
  <si>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</si>
  <si>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</si>
  <si>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</si>
  <si>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</si>
  <si>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</si>
  <si>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</si>
  <si>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</si>
  <si>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</si>
  <si>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</si>
  <si>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</si>
  <si>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</si>
  <si>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</si>
  <si>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</si>
  <si>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</si>
  <si>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</si>
  <si>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</si>
  <si>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</si>
  <si>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</si>
  <si>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</si>
  <si>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</si>
  <si>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</si>
  <si>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</si>
  <si>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</si>
  <si>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</si>
  <si>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</si>
  <si>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</si>
  <si>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</si>
  <si>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</si>
  <si>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</si>
  <si>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</si>
  <si>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</si>
  <si>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</si>
  <si>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</si>
  <si>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</si>
  <si>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</si>
  <si>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</si>
  <si>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</si>
  <si>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</si>
  <si>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</si>
  <si>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Увеличение акционерного капитала</t>
  </si>
  <si>
    <t>Переоценка зданий, сооружений</t>
  </si>
  <si>
    <t>Курсовые разницы, возникающие от перевода из иностранной валюты</t>
  </si>
  <si>
    <t>Перенос на нераспределенную прибыль</t>
  </si>
  <si>
    <t>Председатель Правления</t>
  </si>
  <si>
    <t>Прочий совокупный доход</t>
  </si>
  <si>
    <t>Убыток от списания товарно-материальных активов</t>
  </si>
  <si>
    <t>Акционер-
ный
капитал</t>
  </si>
  <si>
    <t>Выкуп-ленные собствен-ные акции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</si>
  <si>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</si>
  <si>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</si>
  <si>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</si>
  <si>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</si>
  <si>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</si>
  <si>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</si>
  <si>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Примечание</t>
  </si>
  <si>
    <t>Чистые денежные средства, полученные от операционной деятельности</t>
  </si>
  <si>
    <t xml:space="preserve">КПН к уплате 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</si>
  <si>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</si>
  <si>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</si>
  <si>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</si>
  <si>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</si>
  <si>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</si>
  <si>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</si>
  <si>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Калтаев Тимур</t>
  </si>
  <si>
    <t>Выкуп собственных акций</t>
  </si>
  <si>
    <t>убыток от выкупа акций</t>
  </si>
  <si>
    <t>На 31 декабря 2019 года</t>
  </si>
  <si>
    <t>Иванова Наталья</t>
  </si>
  <si>
    <t>Активы в форме права пользования</t>
  </si>
  <si>
    <t>Обязательство по аренде</t>
  </si>
  <si>
    <t>ДЕНЕЖНЫЕ СРЕДСТВА И ИХ ЭКВИВАЛЕНТЫ, конец периода</t>
  </si>
  <si>
    <t>Консолидированный отчет о финансовом положении по состоянию на 31 декабря 2019 года</t>
  </si>
  <si>
    <t>На 31 декабря 2018 года</t>
  </si>
  <si>
    <t>Консолидированный отчет о движении денежных средств
за год, закончившийся на 31 декабря 2019 года (косвенный метод)</t>
  </si>
  <si>
    <r>
      <t xml:space="preserve">Консолидированный отчет о прибылях и убытках и прочем совокупном доходе за год, закончившийся 31 декабря 2019 года                                         </t>
    </r>
    <r>
      <rPr>
        <sz val="10"/>
        <rFont val="Arial Cyr"/>
        <charset val="204"/>
      </rPr>
      <t xml:space="preserve"> </t>
    </r>
  </si>
  <si>
    <t>Убыток не основной деятельности</t>
  </si>
  <si>
    <t>Поступление от выпуска  акций (выкуп)</t>
  </si>
  <si>
    <t>Погашение обязательств по аренде</t>
  </si>
  <si>
    <t xml:space="preserve">Сальдо на 31 декабря 2018 г. </t>
  </si>
  <si>
    <t xml:space="preserve">Консолидированный отчет об изменениях  в собственном капитале за год, закончившийся 31 декабря 2019 г.                </t>
  </si>
  <si>
    <t xml:space="preserve">Сальдо на 31 декабря 2019г.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</si>
</sst>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0" fontId="5" fillId="0" borderId="0" xfId="1" applyFont="1" applyFill="1"/>
    <xf numFmtId="3" fontId="5" fillId="0" borderId="0" xfId="1" applyNumberFormat="1" applyFont="1" applyFill="1"/>
    <xf numFmtId="0" fontId="5" fillId="0" borderId="0" xfId="1" applyFont="1" applyBorder="1" applyAlignment="1">
      <alignment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0" xfId="1" applyFont="1" applyBorder="1" applyAlignment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9" fontId="9" fillId="0" borderId="0" xfId="217" applyNumberFormat="1" applyFont="1" applyAlignment="1"/>
    <xf numFmtId="169" fontId="5" fillId="0" borderId="0" xfId="217" applyNumberFormat="1" applyFont="1" applyAlignment="1"/>
    <xf numFmtId="169" fontId="13" fillId="0" borderId="0" xfId="217" applyNumberFormat="1" applyFont="1" applyBorder="1" applyAlignment="1">
      <alignment horizontal="right"/>
    </xf>
    <xf numFmtId="169" fontId="5" fillId="0" borderId="0" xfId="217" applyNumberFormat="1" applyFont="1" applyAlignment="1">
      <alignment horizontal="right"/>
    </xf>
    <xf numFmtId="169" fontId="5" fillId="0" borderId="0" xfId="217" applyNumberFormat="1" applyFont="1" applyFill="1" applyAlignment="1"/>
    <xf numFmtId="0" fontId="9" fillId="0" borderId="0" xfId="217" applyFont="1" applyFill="1" applyAlignment="1"/>
    <xf numFmtId="169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9" fontId="7" fillId="0" borderId="0" xfId="217" applyNumberFormat="1" applyFont="1" applyFill="1" applyAlignment="1"/>
    <xf numFmtId="169" fontId="16" fillId="0" borderId="0" xfId="217" applyNumberFormat="1" applyFont="1" applyBorder="1" applyAlignment="1">
      <alignment horizontal="right"/>
    </xf>
    <xf numFmtId="169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 applyAlignment="1"/>
    <xf numFmtId="169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9" fontId="61" fillId="0" borderId="0" xfId="217" applyNumberFormat="1" applyFont="1" applyFill="1" applyAlignment="1"/>
    <xf numFmtId="0" fontId="62" fillId="0" borderId="0" xfId="217" applyFont="1" applyAlignment="1">
      <alignment horizontal="center"/>
    </xf>
    <xf numFmtId="167" fontId="61" fillId="0" borderId="0" xfId="217" applyNumberFormat="1" applyFont="1" applyFill="1" applyBorder="1" applyAlignment="1">
      <alignment horizontal="right"/>
    </xf>
    <xf numFmtId="169" fontId="62" fillId="0" borderId="0" xfId="217" applyNumberFormat="1" applyFont="1" applyFill="1" applyAlignment="1">
      <alignment horizontal="right"/>
    </xf>
    <xf numFmtId="169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9" fontId="61" fillId="0" borderId="0" xfId="217" applyNumberFormat="1" applyFont="1" applyFill="1" applyBorder="1" applyAlignme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7" fontId="62" fillId="0" borderId="0" xfId="217" applyNumberFormat="1" applyFont="1" applyFill="1" applyBorder="1" applyAlignment="1">
      <alignment horizontal="right"/>
    </xf>
    <xf numFmtId="169" fontId="61" fillId="0" borderId="0" xfId="217" applyNumberFormat="1" applyFont="1" applyBorder="1" applyAlignment="1"/>
    <xf numFmtId="167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9" fontId="9" fillId="0" borderId="0" xfId="262" applyNumberFormat="1" applyFont="1" applyAlignment="1"/>
    <xf numFmtId="0" fontId="9" fillId="0" borderId="0" xfId="262" applyFont="1" applyFill="1" applyAlignment="1"/>
    <xf numFmtId="0" fontId="5" fillId="0" borderId="0" xfId="262" applyFont="1" applyBorder="1" applyAlignment="1">
      <alignment wrapText="1"/>
    </xf>
    <xf numFmtId="167" fontId="8" fillId="0" borderId="0" xfId="262" applyNumberFormat="1" applyFont="1" applyFill="1" applyBorder="1"/>
    <xf numFmtId="167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7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7" fontId="8" fillId="0" borderId="0" xfId="209" applyNumberFormat="1" applyFont="1" applyBorder="1"/>
    <xf numFmtId="167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 applyBorder="1"/>
    <xf numFmtId="167" fontId="54" fillId="0" borderId="0" xfId="262" applyNumberFormat="1" applyFont="1" applyFill="1" applyBorder="1"/>
    <xf numFmtId="167" fontId="60" fillId="0" borderId="0" xfId="262" applyNumberFormat="1" applyFont="1" applyFill="1" applyBorder="1" applyAlignment="1">
      <alignment wrapText="1"/>
    </xf>
    <xf numFmtId="167" fontId="60" fillId="0" borderId="20" xfId="262" applyNumberFormat="1" applyFont="1" applyFill="1" applyBorder="1" applyAlignment="1">
      <alignment wrapText="1"/>
    </xf>
    <xf numFmtId="167" fontId="60" fillId="0" borderId="19" xfId="262" applyNumberFormat="1" applyFont="1" applyFill="1" applyBorder="1" applyAlignment="1">
      <alignment wrapText="1"/>
    </xf>
    <xf numFmtId="169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169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Border="1" applyAlignment="1">
      <alignment wrapText="1"/>
    </xf>
    <xf numFmtId="0" fontId="62" fillId="0" borderId="0" xfId="217" applyFont="1" applyBorder="1" applyAlignment="1">
      <alignment horizontal="center" wrapText="1"/>
    </xf>
    <xf numFmtId="167" fontId="14" fillId="0" borderId="0" xfId="262" applyNumberFormat="1" applyFont="1" applyBorder="1" applyAlignment="1">
      <alignment horizontal="left" wrapText="1"/>
    </xf>
    <xf numFmtId="167" fontId="0" fillId="0" borderId="0" xfId="0" applyNumberFormat="1"/>
    <xf numFmtId="0" fontId="64" fillId="0" borderId="0" xfId="40" applyFont="1" applyFill="1" applyAlignment="1">
      <alignment horizontal="center" vertical="center"/>
    </xf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Fill="1" applyBorder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7" fontId="1" fillId="0" borderId="0" xfId="0" applyNumberFormat="1" applyFont="1" applyAlignment="1">
      <alignment wrapText="1"/>
    </xf>
    <xf numFmtId="167" fontId="69" fillId="0" borderId="0" xfId="0" applyNumberFormat="1" applyFont="1" applyAlignment="1">
      <alignment horizontal="center" wrapText="1"/>
    </xf>
    <xf numFmtId="167" fontId="70" fillId="0" borderId="0" xfId="0" applyNumberFormat="1" applyFont="1" applyAlignment="1">
      <alignment horizontal="center"/>
    </xf>
    <xf numFmtId="167" fontId="69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Fill="1" applyBorder="1" applyAlignment="1">
      <alignment horizontal="left" wrapText="1"/>
    </xf>
    <xf numFmtId="167" fontId="60" fillId="0" borderId="0" xfId="262" applyNumberFormat="1" applyFont="1" applyBorder="1" applyAlignment="1">
      <alignment horizontal="center" vertical="top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horizontal="center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7" fontId="60" fillId="0" borderId="0" xfId="262" applyNumberFormat="1" applyFont="1" applyFill="1" applyBorder="1" applyAlignment="1">
      <alignment vertical="top" wrapText="1"/>
    </xf>
    <xf numFmtId="167" fontId="64" fillId="0" borderId="0" xfId="262" applyNumberFormat="1" applyFont="1" applyFill="1" applyBorder="1" applyAlignment="1">
      <alignment vertical="top" wrapText="1"/>
    </xf>
    <xf numFmtId="167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167" fontId="73" fillId="0" borderId="0" xfId="0" applyNumberFormat="1" applyFont="1" applyFill="1" applyAlignment="1">
      <alignment horizontal="right"/>
    </xf>
    <xf numFmtId="173" fontId="14" fillId="0" borderId="0" xfId="40" applyNumberFormat="1" applyFont="1" applyFill="1" applyBorder="1" applyAlignment="1">
      <alignment horizontal="center" vertical="center"/>
    </xf>
    <xf numFmtId="167" fontId="73" fillId="0" borderId="0" xfId="0" applyNumberFormat="1" applyFont="1" applyAlignment="1">
      <alignment horizontal="right"/>
    </xf>
    <xf numFmtId="167" fontId="60" fillId="0" borderId="3" xfId="262" applyNumberFormat="1" applyFont="1" applyFill="1" applyBorder="1" applyAlignment="1">
      <alignment wrapText="1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 applyAlignment="1"/>
    <xf numFmtId="0" fontId="7" fillId="0" borderId="0" xfId="1" applyFont="1" applyBorder="1" applyAlignment="1"/>
    <xf numFmtId="167" fontId="60" fillId="0" borderId="0" xfId="262" applyNumberFormat="1" applyFont="1" applyFill="1" applyBorder="1" applyAlignment="1">
      <alignment horizontal="left" wrapText="1"/>
    </xf>
    <xf numFmtId="167" fontId="60" fillId="0" borderId="3" xfId="262" applyNumberFormat="1" applyFont="1" applyFill="1" applyBorder="1" applyAlignment="1">
      <alignment wrapText="1"/>
    </xf>
    <xf numFmtId="167" fontId="15" fillId="0" borderId="19" xfId="262" applyNumberFormat="1" applyFont="1" applyFill="1" applyBorder="1" applyAlignment="1">
      <alignment horizontal="center" vertical="center" wrapText="1"/>
    </xf>
    <xf numFmtId="167" fontId="60" fillId="0" borderId="0" xfId="262" applyNumberFormat="1" applyFont="1" applyFill="1" applyBorder="1" applyAlignment="1">
      <alignment horizont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4" fillId="0" borderId="0" xfId="1" applyFont="1" applyFill="1" applyAlignment="1">
      <alignment horizontal="center" wrapText="1"/>
    </xf>
    <xf numFmtId="167" fontId="60" fillId="0" borderId="0" xfId="262" applyNumberFormat="1" applyFont="1" applyFill="1" applyBorder="1" applyAlignment="1">
      <alignment horizontal="left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Border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 applyBorder="1"/>
    <xf numFmtId="174" fontId="5" fillId="0" borderId="0" xfId="1" applyNumberFormat="1" applyFont="1" applyFill="1" applyBorder="1"/>
    <xf numFmtId="174" fontId="60" fillId="0" borderId="0" xfId="1" applyNumberFormat="1" applyFont="1" applyFill="1" applyBorder="1"/>
    <xf numFmtId="174" fontId="60" fillId="0" borderId="0" xfId="1164" applyNumberFormat="1" applyFont="1" applyFill="1"/>
    <xf numFmtId="174" fontId="60" fillId="0" borderId="0" xfId="1" applyNumberFormat="1" applyFont="1" applyBorder="1"/>
    <xf numFmtId="174" fontId="5" fillId="0" borderId="0" xfId="1" applyNumberFormat="1" applyFont="1" applyFill="1"/>
    <xf numFmtId="174" fontId="60" fillId="0" borderId="0" xfId="1" applyNumberFormat="1" applyFont="1" applyFill="1"/>
    <xf numFmtId="174" fontId="63" fillId="0" borderId="0" xfId="1" applyNumberFormat="1" applyFont="1" applyFill="1" applyBorder="1"/>
    <xf numFmtId="174" fontId="12" fillId="0" borderId="0" xfId="1" applyNumberFormat="1" applyFont="1" applyFill="1" applyBorder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5" fillId="0" borderId="0" xfId="1" applyNumberFormat="1" applyFont="1" applyBorder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Border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 applyAlignme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72" fillId="0" borderId="0" xfId="0" applyFont="1" applyAlignment="1">
      <alignment horizontal="center" wrapText="1"/>
    </xf>
    <xf numFmtId="0" fontId="72" fillId="0" borderId="0" xfId="0" applyFont="1" applyAlignment="1">
      <alignment horizontal="center"/>
    </xf>
    <xf numFmtId="0" fontId="60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Fill="1" applyBorder="1" applyAlignment="1">
      <alignment horizontal="right"/>
    </xf>
    <xf numFmtId="173" fontId="5" fillId="0" borderId="0" xfId="40" applyNumberFormat="1" applyFont="1" applyFill="1" applyAlignment="1">
      <alignment horizontal="center" vertical="center"/>
    </xf>
    <xf numFmtId="167" fontId="5" fillId="0" borderId="18" xfId="217" applyNumberFormat="1" applyFont="1" applyFill="1" applyBorder="1" applyAlignment="1">
      <alignment horizontal="right"/>
    </xf>
    <xf numFmtId="167" fontId="5" fillId="0" borderId="0" xfId="217" applyNumberFormat="1" applyFont="1" applyAlignment="1"/>
    <xf numFmtId="173" fontId="5" fillId="0" borderId="18" xfId="40" applyNumberFormat="1" applyFont="1" applyFill="1" applyBorder="1" applyAlignment="1">
      <alignment horizontal="center" vertical="center"/>
    </xf>
    <xf numFmtId="173" fontId="5" fillId="0" borderId="18" xfId="40" applyNumberFormat="1" applyFont="1" applyBorder="1" applyAlignment="1">
      <alignment horizontal="center" vertical="center"/>
    </xf>
    <xf numFmtId="169" fontId="5" fillId="0" borderId="0" xfId="217" applyNumberFormat="1" applyFont="1" applyBorder="1" applyAlignment="1"/>
    <xf numFmtId="169" fontId="62" fillId="0" borderId="16" xfId="217" applyNumberFormat="1" applyFont="1" applyFill="1" applyBorder="1" applyAlignment="1">
      <alignment horizontal="right"/>
    </xf>
    <xf numFmtId="169" fontId="5" fillId="0" borderId="0" xfId="217" applyNumberFormat="1" applyFont="1" applyFill="1" applyBorder="1" applyAlignment="1"/>
    <xf numFmtId="173" fontId="5" fillId="0" borderId="0" xfId="40" applyNumberFormat="1" applyFont="1" applyFill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Fill="1" applyBorder="1" applyAlignment="1">
      <alignment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" fillId="0" borderId="0" xfId="217" applyFont="1" applyAlignment="1">
      <alignment horizontal="left" wrapText="1"/>
    </xf>
    <xf numFmtId="0" fontId="61" fillId="0" borderId="0" xfId="217" applyFont="1" applyFill="1" applyAlignment="1">
      <alignment horizontal="left" wrapText="1"/>
    </xf>
    <xf numFmtId="0" fontId="62" fillId="0" borderId="0" xfId="217" applyFont="1" applyAlignment="1">
      <alignment horizontal="left"/>
    </xf>
    <xf numFmtId="0" fontId="10" fillId="0" borderId="0" xfId="262" applyFont="1" applyAlignment="1">
      <alignment horizontal="left" wrapText="1"/>
    </xf>
    <xf numFmtId="167" fontId="14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Border="1" applyAlignment="1">
      <alignment horizontal="left" wrapText="1"/>
    </xf>
    <xf numFmtId="167" fontId="60" fillId="0" borderId="0" xfId="262" applyNumberFormat="1" applyFont="1" applyFill="1" applyBorder="1" applyAlignment="1">
      <alignment horizontal="left" wrapText="1"/>
    </xf>
    <xf numFmtId="167" fontId="64" fillId="0" borderId="0" xfId="262" applyNumberFormat="1" applyFont="1" applyBorder="1" applyAlignment="1">
      <alignment horizontal="left" wrapText="1"/>
    </xf>
    <xf numFmtId="167" fontId="15" fillId="0" borderId="0" xfId="262" applyNumberFormat="1" applyFont="1" applyBorder="1" applyAlignment="1">
      <alignment horizontal="left" wrapText="1"/>
    </xf>
    <xf numFmtId="167" fontId="14" fillId="0" borderId="0" xfId="262" applyNumberFormat="1" applyFont="1" applyFill="1" applyBorder="1" applyAlignment="1">
      <alignment wrapText="1"/>
    </xf>
    <xf numFmtId="167" fontId="60" fillId="0" borderId="21" xfId="262" applyNumberFormat="1" applyFont="1" applyFill="1" applyBorder="1" applyAlignment="1">
      <alignment wrapText="1"/>
    </xf>
    <xf numFmtId="167" fontId="60" fillId="0" borderId="3" xfId="262" applyNumberFormat="1" applyFont="1" applyFill="1" applyBorder="1" applyAlignment="1">
      <alignment wrapText="1"/>
    </xf>
    <xf numFmtId="167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7" fontId="60" fillId="0" borderId="0" xfId="262" applyNumberFormat="1" applyFont="1" applyBorder="1" applyAlignment="1">
      <alignment wrapText="1"/>
    </xf>
    <xf numFmtId="0" fontId="7" fillId="0" borderId="0" xfId="262" applyFont="1" applyAlignment="1">
      <alignment horizontal="left" wrapText="1"/>
    </xf>
    <xf numFmtId="0" fontId="5" fillId="0" borderId="0" xfId="262" applyFont="1" applyBorder="1" applyAlignment="1">
      <alignment horizontal="left"/>
    </xf>
    <xf numFmtId="0" fontId="10" fillId="0" borderId="0" xfId="302" applyFont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7" fillId="0" borderId="17" xfId="262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7" fillId="0" borderId="0" xfId="217" applyFont="1" applyBorder="1" applyAlignment="1">
      <alignment wrapText="1"/>
    </xf>
    <xf numFmtId="0" fontId="5" fillId="0" borderId="0" xfId="217" applyFont="1" applyFill="1" applyBorder="1" applyAlignment="1"/>
    <xf numFmtId="0" fontId="0" fillId="0" borderId="0" xfId="0" applyBorder="1"/>
    <xf numFmtId="0" fontId="64" fillId="0" borderId="0" xfId="262" applyNumberFormat="1" applyFont="1" applyFill="1" applyBorder="1" applyAlignment="1">
      <alignment horizontal="center" wrapText="1"/>
    </xf>
    <xf numFmtId="0" fontId="7" fillId="0" borderId="0" xfId="262" applyNumberFormat="1" applyFont="1" applyFill="1" applyBorder="1" applyAlignment="1"/>
    <xf numFmtId="0" fontId="0" fillId="0" borderId="0" xfId="0" applyBorder="1" applyAlignment="1"/>
    <xf numFmtId="167" fontId="5" fillId="0" borderId="3" xfId="262" applyNumberFormat="1" applyFont="1" applyFill="1" applyBorder="1" applyAlignment="1">
      <alignment wrapText="1"/>
    </xf>
    <xf numFmtId="167" fontId="73" fillId="0" borderId="0" xfId="262" applyNumberFormat="1" applyFont="1" applyAlignment="1"/>
    <xf numFmtId="167" fontId="73" fillId="0" borderId="3" xfId="262" applyNumberFormat="1" applyFont="1" applyBorder="1" applyAlignment="1"/>
    <xf numFmtId="167" fontId="5" fillId="0" borderId="0" xfId="262" applyNumberFormat="1" applyFont="1" applyBorder="1" applyAlignment="1">
      <alignment wrapText="1"/>
    </xf>
    <xf numFmtId="167" fontId="10" fillId="0" borderId="18" xfId="262" applyNumberFormat="1" applyFont="1" applyBorder="1" applyAlignment="1">
      <alignment horizontal="left" wrapText="1"/>
    </xf>
    <xf numFmtId="167" fontId="6" fillId="0" borderId="18" xfId="262" applyNumberFormat="1" applyFont="1" applyBorder="1" applyAlignment="1"/>
    <xf numFmtId="167" fontId="65" fillId="0" borderId="0" xfId="0" applyNumberFormat="1" applyFont="1" applyAlignment="1">
      <alignment horizontal="center" wrapText="1"/>
    </xf>
    <xf numFmtId="167" fontId="0" fillId="0" borderId="0" xfId="0" applyNumberFormat="1" applyFont="1" applyAlignment="1">
      <alignment wrapText="1"/>
    </xf>
    <xf numFmtId="167" fontId="65" fillId="0" borderId="19" xfId="0" applyNumberFormat="1" applyFont="1" applyBorder="1" applyAlignment="1">
      <alignment horizontal="center" wrapText="1"/>
    </xf>
    <xf numFmtId="167" fontId="0" fillId="0" borderId="19" xfId="0" applyNumberFormat="1" applyFont="1" applyBorder="1" applyAlignment="1">
      <alignment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75" customWidth="1"/>
    <col min="6" max="6" width="17.42578125" style="163" customWidth="1"/>
    <col min="7" max="7" width="3.140625" style="164" customWidth="1"/>
    <col min="8" max="8" width="16.85546875" style="163" customWidth="1"/>
    <col min="12" max="12" width="12.140625" customWidth="1"/>
  </cols>
  <sheetData>
    <row r="1" spans="1:14" x14ac:dyDescent="0.25">
      <c r="A1" s="193" t="s">
        <v>0</v>
      </c>
      <c r="B1" s="193"/>
      <c r="C1" s="193"/>
      <c r="D1" s="193"/>
      <c r="E1" s="165"/>
      <c r="F1" s="192"/>
      <c r="G1" s="192"/>
      <c r="H1" s="192"/>
      <c r="I1" s="1"/>
    </row>
    <row r="2" spans="1:14" ht="39.75" customHeight="1" x14ac:dyDescent="0.25">
      <c r="A2" s="194" t="s">
        <v>134</v>
      </c>
      <c r="B2" s="194"/>
      <c r="C2" s="194"/>
      <c r="D2" s="194"/>
      <c r="E2" s="166"/>
      <c r="F2" s="195" t="s">
        <v>1</v>
      </c>
      <c r="G2" s="195"/>
      <c r="H2" s="195"/>
      <c r="I2" s="1"/>
    </row>
    <row r="3" spans="1:14" x14ac:dyDescent="0.25">
      <c r="A3" s="1"/>
      <c r="B3" s="2"/>
      <c r="C3" s="2"/>
      <c r="D3" s="2"/>
      <c r="E3" s="165"/>
      <c r="F3" s="142"/>
      <c r="G3" s="143"/>
      <c r="H3" s="142"/>
      <c r="I3" s="1"/>
    </row>
    <row r="4" spans="1:14" ht="26.25" x14ac:dyDescent="0.25">
      <c r="A4" s="4"/>
      <c r="B4" s="197"/>
      <c r="C4" s="197"/>
      <c r="D4" s="197"/>
      <c r="E4" s="167" t="s">
        <v>117</v>
      </c>
      <c r="F4" s="144" t="s">
        <v>129</v>
      </c>
      <c r="G4" s="145"/>
      <c r="H4" s="144" t="s">
        <v>135</v>
      </c>
      <c r="I4" s="4"/>
    </row>
    <row r="5" spans="1:14" x14ac:dyDescent="0.25">
      <c r="A5" s="3"/>
      <c r="B5" s="196" t="s">
        <v>3</v>
      </c>
      <c r="C5" s="196"/>
      <c r="D5" s="196"/>
      <c r="E5" s="168"/>
      <c r="F5" s="146"/>
      <c r="G5" s="147"/>
      <c r="H5" s="146"/>
      <c r="I5" s="3"/>
    </row>
    <row r="6" spans="1:14" x14ac:dyDescent="0.25">
      <c r="A6" s="3"/>
      <c r="B6" s="188" t="s">
        <v>4</v>
      </c>
      <c r="C6" s="188"/>
      <c r="D6" s="188"/>
      <c r="E6" s="139"/>
      <c r="F6" s="146"/>
      <c r="G6" s="147"/>
      <c r="H6" s="146"/>
      <c r="I6" s="3"/>
    </row>
    <row r="7" spans="1:14" x14ac:dyDescent="0.25">
      <c r="A7" s="3"/>
      <c r="B7" s="188" t="s">
        <v>5</v>
      </c>
      <c r="C7" s="188"/>
      <c r="D7" s="188"/>
      <c r="E7" s="139">
        <v>11</v>
      </c>
      <c r="F7" s="127">
        <v>22859485</v>
      </c>
      <c r="G7" s="148"/>
      <c r="H7" s="127">
        <v>24825119</v>
      </c>
      <c r="I7" s="5"/>
      <c r="L7" s="96"/>
      <c r="N7" s="96"/>
    </row>
    <row r="8" spans="1:14" x14ac:dyDescent="0.25">
      <c r="A8" s="3"/>
      <c r="B8" s="188" t="s">
        <v>6</v>
      </c>
      <c r="C8" s="188"/>
      <c r="D8" s="188"/>
      <c r="E8" s="139"/>
      <c r="F8" s="127">
        <v>612211</v>
      </c>
      <c r="G8" s="148"/>
      <c r="H8" s="127">
        <v>611443</v>
      </c>
      <c r="I8" s="5"/>
      <c r="L8" s="96"/>
      <c r="N8" s="96"/>
    </row>
    <row r="9" spans="1:14" x14ac:dyDescent="0.25">
      <c r="A9" s="3"/>
      <c r="B9" s="188" t="s">
        <v>7</v>
      </c>
      <c r="C9" s="188"/>
      <c r="D9" s="188"/>
      <c r="E9" s="139"/>
      <c r="F9" s="127">
        <v>57704</v>
      </c>
      <c r="G9" s="148"/>
      <c r="H9" s="127">
        <v>34808</v>
      </c>
      <c r="I9" s="5"/>
      <c r="L9" s="96"/>
      <c r="N9" s="96"/>
    </row>
    <row r="10" spans="1:14" x14ac:dyDescent="0.25">
      <c r="A10" s="3"/>
      <c r="B10" s="188" t="s">
        <v>8</v>
      </c>
      <c r="C10" s="188"/>
      <c r="D10" s="188"/>
      <c r="E10" s="139"/>
      <c r="F10" s="127">
        <v>79091</v>
      </c>
      <c r="G10" s="148"/>
      <c r="H10" s="127">
        <v>78788</v>
      </c>
      <c r="I10" s="5"/>
      <c r="L10" s="96"/>
      <c r="N10" s="96"/>
    </row>
    <row r="11" spans="1:14" x14ac:dyDescent="0.25">
      <c r="A11" s="3"/>
      <c r="B11" s="188" t="s">
        <v>9</v>
      </c>
      <c r="C11" s="188"/>
      <c r="D11" s="188"/>
      <c r="E11" s="139"/>
      <c r="F11" s="125">
        <v>68026</v>
      </c>
      <c r="G11" s="148"/>
      <c r="H11" s="127">
        <v>68026</v>
      </c>
      <c r="I11" s="3"/>
    </row>
    <row r="12" spans="1:14" x14ac:dyDescent="0.25">
      <c r="A12" s="3"/>
      <c r="B12" s="188" t="s">
        <v>11</v>
      </c>
      <c r="C12" s="188"/>
      <c r="D12" s="188"/>
      <c r="E12" s="139"/>
      <c r="F12" s="124">
        <f>SUM(F7:F11)</f>
        <v>23676517</v>
      </c>
      <c r="G12" s="149"/>
      <c r="H12" s="124">
        <f>SUM(H7:H11)</f>
        <v>25618184</v>
      </c>
      <c r="I12" s="7"/>
    </row>
    <row r="13" spans="1:14" x14ac:dyDescent="0.25">
      <c r="A13" s="3"/>
      <c r="B13" s="190"/>
      <c r="C13" s="190"/>
      <c r="D13" s="190"/>
      <c r="E13" s="138"/>
      <c r="F13" s="150"/>
      <c r="G13" s="151"/>
      <c r="H13" s="150"/>
      <c r="I13" s="11"/>
    </row>
    <row r="14" spans="1:14" x14ac:dyDescent="0.25">
      <c r="B14" s="188" t="s">
        <v>12</v>
      </c>
      <c r="C14" s="188"/>
      <c r="D14" s="188"/>
      <c r="E14" s="139"/>
      <c r="F14" s="150"/>
      <c r="G14" s="151"/>
      <c r="H14" s="150"/>
      <c r="I14" s="7"/>
    </row>
    <row r="15" spans="1:14" x14ac:dyDescent="0.25">
      <c r="B15" s="188" t="s">
        <v>13</v>
      </c>
      <c r="C15" s="188"/>
      <c r="D15" s="188"/>
      <c r="E15" s="139">
        <v>12</v>
      </c>
      <c r="F15" s="126">
        <v>7828427</v>
      </c>
      <c r="G15" s="152"/>
      <c r="H15" s="126">
        <v>7476055</v>
      </c>
      <c r="I15" s="14"/>
    </row>
    <row r="16" spans="1:14" x14ac:dyDescent="0.25">
      <c r="B16" s="188" t="s">
        <v>14</v>
      </c>
      <c r="C16" s="188"/>
      <c r="D16" s="188"/>
      <c r="E16" s="139">
        <v>13</v>
      </c>
      <c r="F16" s="126">
        <v>2086863</v>
      </c>
      <c r="G16" s="152"/>
      <c r="H16" s="126">
        <v>2087561</v>
      </c>
      <c r="I16" s="14"/>
    </row>
    <row r="17" spans="2:9" x14ac:dyDescent="0.25">
      <c r="B17" s="188" t="s">
        <v>7</v>
      </c>
      <c r="C17" s="188"/>
      <c r="D17" s="188"/>
      <c r="E17" s="139">
        <v>14</v>
      </c>
      <c r="F17" s="126">
        <v>1626080</v>
      </c>
      <c r="G17" s="152"/>
      <c r="H17" s="126">
        <v>921983</v>
      </c>
      <c r="I17" s="14"/>
    </row>
    <row r="18" spans="2:9" x14ac:dyDescent="0.25">
      <c r="B18" s="188" t="s">
        <v>15</v>
      </c>
      <c r="C18" s="188"/>
      <c r="D18" s="188"/>
      <c r="E18" s="139"/>
      <c r="F18" s="126">
        <v>28455710</v>
      </c>
      <c r="G18" s="147"/>
      <c r="H18" s="126">
        <v>9605000</v>
      </c>
      <c r="I18" s="14"/>
    </row>
    <row r="19" spans="2:9" x14ac:dyDescent="0.25">
      <c r="B19" s="188" t="s">
        <v>131</v>
      </c>
      <c r="C19" s="188"/>
      <c r="D19" s="188"/>
      <c r="E19" s="139"/>
      <c r="F19" s="126">
        <v>69499</v>
      </c>
      <c r="G19" s="147"/>
      <c r="H19" s="126">
        <v>0</v>
      </c>
      <c r="I19" s="14"/>
    </row>
    <row r="20" spans="2:9" x14ac:dyDescent="0.25">
      <c r="B20" s="188" t="s">
        <v>16</v>
      </c>
      <c r="C20" s="188"/>
      <c r="D20" s="188"/>
      <c r="E20" s="139">
        <v>15</v>
      </c>
      <c r="F20" s="126">
        <v>1782921</v>
      </c>
      <c r="G20" s="147"/>
      <c r="H20" s="126">
        <v>1401745</v>
      </c>
      <c r="I20" s="14"/>
    </row>
    <row r="21" spans="2:9" x14ac:dyDescent="0.25">
      <c r="B21" s="188" t="s">
        <v>10</v>
      </c>
      <c r="C21" s="188"/>
      <c r="D21" s="188"/>
      <c r="E21" s="139"/>
      <c r="F21" s="126">
        <v>610474</v>
      </c>
      <c r="G21" s="147"/>
      <c r="H21" s="126">
        <v>591035</v>
      </c>
      <c r="I21" s="14"/>
    </row>
    <row r="22" spans="2:9" x14ac:dyDescent="0.25">
      <c r="B22" s="188" t="s">
        <v>17</v>
      </c>
      <c r="C22" s="188"/>
      <c r="D22" s="188"/>
      <c r="E22" s="139"/>
      <c r="F22" s="127">
        <v>2346818</v>
      </c>
      <c r="G22" s="147"/>
      <c r="H22" s="127">
        <v>6239260</v>
      </c>
      <c r="I22" s="14"/>
    </row>
    <row r="23" spans="2:9" x14ac:dyDescent="0.25">
      <c r="B23" s="188" t="s">
        <v>18</v>
      </c>
      <c r="C23" s="188"/>
      <c r="D23" s="188"/>
      <c r="E23" s="139"/>
      <c r="F23" s="127">
        <v>1929</v>
      </c>
      <c r="G23" s="147"/>
      <c r="H23" s="127">
        <v>1929</v>
      </c>
      <c r="I23" s="14"/>
    </row>
    <row r="24" spans="2:9" x14ac:dyDescent="0.25">
      <c r="B24" s="188" t="s">
        <v>19</v>
      </c>
      <c r="C24" s="188"/>
      <c r="D24" s="188"/>
      <c r="E24" s="139"/>
      <c r="F24" s="124">
        <f>SUM(F15:F23)</f>
        <v>44808721</v>
      </c>
      <c r="G24" s="149"/>
      <c r="H24" s="124">
        <f>SUM(H15:H23)</f>
        <v>28324568</v>
      </c>
      <c r="I24" s="8"/>
    </row>
    <row r="25" spans="2:9" x14ac:dyDescent="0.25">
      <c r="B25" s="191"/>
      <c r="C25" s="191"/>
      <c r="D25" s="191"/>
      <c r="E25" s="139"/>
      <c r="F25" s="150"/>
      <c r="G25" s="151"/>
      <c r="H25" s="150"/>
      <c r="I25" s="8"/>
    </row>
    <row r="26" spans="2:9" ht="15.75" thickBot="1" x14ac:dyDescent="0.3">
      <c r="B26" s="188" t="s">
        <v>20</v>
      </c>
      <c r="C26" s="188"/>
      <c r="D26" s="188"/>
      <c r="E26" s="139"/>
      <c r="F26" s="129">
        <f>F12+F24</f>
        <v>68485238</v>
      </c>
      <c r="G26" s="149"/>
      <c r="H26" s="129">
        <f>H12+H24</f>
        <v>53942752</v>
      </c>
      <c r="I26" s="8"/>
    </row>
    <row r="27" spans="2:9" ht="15.75" thickTop="1" x14ac:dyDescent="0.25">
      <c r="B27" s="191"/>
      <c r="C27" s="191"/>
      <c r="D27" s="191"/>
      <c r="E27" s="139"/>
      <c r="F27" s="150"/>
      <c r="G27" s="151"/>
      <c r="H27" s="150"/>
      <c r="I27" s="11"/>
    </row>
    <row r="28" spans="2:9" x14ac:dyDescent="0.25">
      <c r="B28" s="196" t="s">
        <v>21</v>
      </c>
      <c r="C28" s="196"/>
      <c r="D28" s="196"/>
      <c r="E28" s="138"/>
      <c r="F28" s="150"/>
      <c r="G28" s="151"/>
      <c r="H28" s="150"/>
      <c r="I28" s="8"/>
    </row>
    <row r="29" spans="2:9" x14ac:dyDescent="0.25">
      <c r="B29" s="188" t="s">
        <v>22</v>
      </c>
      <c r="C29" s="188"/>
      <c r="D29" s="188"/>
      <c r="E29" s="139"/>
      <c r="F29" s="150"/>
      <c r="G29" s="151"/>
      <c r="H29" s="150"/>
      <c r="I29" s="8"/>
    </row>
    <row r="30" spans="2:9" x14ac:dyDescent="0.25">
      <c r="B30" s="188" t="s">
        <v>23</v>
      </c>
      <c r="C30" s="188"/>
      <c r="D30" s="188"/>
      <c r="E30" s="139"/>
      <c r="F30" s="126">
        <v>2787696</v>
      </c>
      <c r="G30" s="147"/>
      <c r="H30" s="126">
        <v>2787696</v>
      </c>
      <c r="I30" s="8"/>
    </row>
    <row r="31" spans="2:9" x14ac:dyDescent="0.25">
      <c r="B31" s="188" t="s">
        <v>24</v>
      </c>
      <c r="C31" s="188"/>
      <c r="D31" s="188"/>
      <c r="E31" s="139"/>
      <c r="F31" s="126">
        <v>-947400</v>
      </c>
      <c r="G31" s="147"/>
      <c r="H31" s="126">
        <v>-947400</v>
      </c>
      <c r="I31" s="8"/>
    </row>
    <row r="32" spans="2:9" x14ac:dyDescent="0.25">
      <c r="B32" s="188" t="s">
        <v>25</v>
      </c>
      <c r="C32" s="188"/>
      <c r="D32" s="188"/>
      <c r="E32" s="139"/>
      <c r="F32" s="126">
        <v>-163364</v>
      </c>
      <c r="G32" s="147"/>
      <c r="H32" s="126">
        <v>-149709</v>
      </c>
      <c r="I32" s="8"/>
    </row>
    <row r="33" spans="2:9" x14ac:dyDescent="0.25">
      <c r="B33" s="188" t="s">
        <v>26</v>
      </c>
      <c r="C33" s="188"/>
      <c r="D33" s="188"/>
      <c r="E33" s="139"/>
      <c r="F33" s="126">
        <v>3420206</v>
      </c>
      <c r="G33" s="147"/>
      <c r="H33" s="126">
        <v>4260845</v>
      </c>
      <c r="I33" s="14"/>
    </row>
    <row r="34" spans="2:9" x14ac:dyDescent="0.25">
      <c r="B34" s="188" t="s">
        <v>27</v>
      </c>
      <c r="C34" s="188"/>
      <c r="D34" s="188"/>
      <c r="E34" s="139"/>
      <c r="F34" s="128">
        <v>17491822</v>
      </c>
      <c r="G34" s="148"/>
      <c r="H34" s="128">
        <v>11824340</v>
      </c>
      <c r="I34" s="13"/>
    </row>
    <row r="35" spans="2:9" x14ac:dyDescent="0.25">
      <c r="B35" s="191"/>
      <c r="C35" s="191"/>
      <c r="D35" s="191"/>
      <c r="E35" s="139"/>
      <c r="F35" s="150"/>
      <c r="G35" s="151"/>
      <c r="H35" s="150"/>
      <c r="I35" s="13"/>
    </row>
    <row r="36" spans="2:9" x14ac:dyDescent="0.25">
      <c r="B36" s="188" t="s">
        <v>28</v>
      </c>
      <c r="C36" s="188"/>
      <c r="D36" s="188"/>
      <c r="E36" s="139"/>
      <c r="F36" s="150">
        <f>SUM(F30:F35)</f>
        <v>22588960</v>
      </c>
      <c r="G36" s="153"/>
      <c r="H36" s="150">
        <f>SUM(H30:H35)</f>
        <v>17775772</v>
      </c>
      <c r="I36" s="8"/>
    </row>
    <row r="37" spans="2:9" x14ac:dyDescent="0.25">
      <c r="B37" s="188" t="s">
        <v>29</v>
      </c>
      <c r="C37" s="188"/>
      <c r="D37" s="188"/>
      <c r="E37" s="139"/>
      <c r="F37" s="124">
        <f>F36</f>
        <v>22588960</v>
      </c>
      <c r="G37" s="149"/>
      <c r="H37" s="124">
        <f>H36</f>
        <v>17775772</v>
      </c>
      <c r="I37" s="8"/>
    </row>
    <row r="38" spans="2:9" x14ac:dyDescent="0.25">
      <c r="B38" s="190"/>
      <c r="C38" s="190"/>
      <c r="D38" s="190"/>
      <c r="E38" s="138"/>
      <c r="F38" s="150"/>
      <c r="G38" s="151"/>
      <c r="H38" s="150"/>
      <c r="I38" s="14"/>
    </row>
    <row r="39" spans="2:9" x14ac:dyDescent="0.25">
      <c r="B39" s="188" t="s">
        <v>30</v>
      </c>
      <c r="C39" s="188"/>
      <c r="D39" s="188"/>
      <c r="E39" s="139"/>
      <c r="F39" s="150"/>
      <c r="G39" s="151"/>
      <c r="H39" s="150"/>
      <c r="I39" s="8"/>
    </row>
    <row r="40" spans="2:9" x14ac:dyDescent="0.25">
      <c r="B40" s="188" t="s">
        <v>31</v>
      </c>
      <c r="C40" s="188"/>
      <c r="D40" s="188"/>
      <c r="E40" s="139">
        <v>16</v>
      </c>
      <c r="F40" s="127">
        <v>13855075</v>
      </c>
      <c r="G40" s="147"/>
      <c r="H40" s="127">
        <v>8114318</v>
      </c>
      <c r="I40" s="8"/>
    </row>
    <row r="41" spans="2:9" x14ac:dyDescent="0.25">
      <c r="B41" s="188" t="s">
        <v>32</v>
      </c>
      <c r="C41" s="188"/>
      <c r="D41" s="188"/>
      <c r="E41" s="139"/>
      <c r="F41" s="127">
        <v>0</v>
      </c>
      <c r="G41" s="147"/>
      <c r="H41" s="127">
        <v>0</v>
      </c>
      <c r="I41" s="8"/>
    </row>
    <row r="42" spans="2:9" x14ac:dyDescent="0.25">
      <c r="B42" s="188" t="s">
        <v>33</v>
      </c>
      <c r="C42" s="188"/>
      <c r="D42" s="188"/>
      <c r="E42" s="139"/>
      <c r="F42" s="127">
        <v>3410181</v>
      </c>
      <c r="G42" s="147"/>
      <c r="H42" s="127">
        <v>3689062</v>
      </c>
      <c r="I42" s="8"/>
    </row>
    <row r="43" spans="2:9" x14ac:dyDescent="0.25">
      <c r="B43" s="189" t="s">
        <v>34</v>
      </c>
      <c r="C43" s="189"/>
      <c r="D43" s="189"/>
      <c r="E43" s="169"/>
      <c r="F43" s="126">
        <v>876772</v>
      </c>
      <c r="G43" s="148"/>
      <c r="H43" s="126">
        <v>743095</v>
      </c>
      <c r="I43" s="8"/>
    </row>
    <row r="44" spans="2:9" x14ac:dyDescent="0.25">
      <c r="B44" s="189" t="s">
        <v>35</v>
      </c>
      <c r="C44" s="189"/>
      <c r="D44" s="189"/>
      <c r="E44" s="169"/>
      <c r="F44" s="124">
        <f>SUM(F40:F43)</f>
        <v>18142028</v>
      </c>
      <c r="G44" s="149"/>
      <c r="H44" s="124">
        <f>SUM(H40:H43)</f>
        <v>12546475</v>
      </c>
      <c r="I44" s="8"/>
    </row>
    <row r="45" spans="2:9" x14ac:dyDescent="0.25">
      <c r="B45" s="202"/>
      <c r="C45" s="202"/>
      <c r="D45" s="202"/>
      <c r="E45" s="140"/>
      <c r="F45" s="150"/>
      <c r="G45" s="149"/>
      <c r="H45" s="150"/>
      <c r="I45" s="8"/>
    </row>
    <row r="46" spans="2:9" x14ac:dyDescent="0.25">
      <c r="B46" s="189" t="s">
        <v>36</v>
      </c>
      <c r="C46" s="189"/>
      <c r="D46" s="189"/>
      <c r="E46" s="169"/>
      <c r="F46" s="150"/>
      <c r="G46" s="149"/>
      <c r="H46" s="150"/>
      <c r="I46" s="8"/>
    </row>
    <row r="47" spans="2:9" x14ac:dyDescent="0.25">
      <c r="B47" s="189" t="s">
        <v>34</v>
      </c>
      <c r="C47" s="189"/>
      <c r="D47" s="189"/>
      <c r="E47" s="169">
        <v>17</v>
      </c>
      <c r="F47" s="126">
        <v>8134734</v>
      </c>
      <c r="G47" s="148"/>
      <c r="H47" s="126">
        <v>7677786</v>
      </c>
      <c r="I47" s="8"/>
    </row>
    <row r="48" spans="2:9" x14ac:dyDescent="0.25">
      <c r="B48" s="189" t="s">
        <v>37</v>
      </c>
      <c r="C48" s="189"/>
      <c r="D48" s="189"/>
      <c r="E48" s="169">
        <v>16</v>
      </c>
      <c r="F48" s="126">
        <v>18143299</v>
      </c>
      <c r="G48" s="148"/>
      <c r="H48" s="126">
        <v>14702713</v>
      </c>
      <c r="I48" s="14"/>
    </row>
    <row r="49" spans="2:9" x14ac:dyDescent="0.25">
      <c r="B49" s="189" t="s">
        <v>132</v>
      </c>
      <c r="C49" s="189"/>
      <c r="D49" s="189"/>
      <c r="E49" s="169"/>
      <c r="F49" s="126">
        <v>28902</v>
      </c>
      <c r="G49" s="148"/>
      <c r="H49" s="126">
        <v>0</v>
      </c>
      <c r="I49" s="14"/>
    </row>
    <row r="50" spans="2:9" x14ac:dyDescent="0.25">
      <c r="B50" s="119" t="s">
        <v>119</v>
      </c>
      <c r="C50" s="119"/>
      <c r="D50" s="119"/>
      <c r="E50" s="169"/>
      <c r="F50" s="126">
        <v>0</v>
      </c>
      <c r="G50" s="148"/>
      <c r="H50" s="126">
        <v>45678</v>
      </c>
      <c r="I50" s="14"/>
    </row>
    <row r="51" spans="2:9" x14ac:dyDescent="0.25">
      <c r="B51" s="189" t="s">
        <v>38</v>
      </c>
      <c r="C51" s="189"/>
      <c r="D51" s="189"/>
      <c r="E51" s="169">
        <v>18</v>
      </c>
      <c r="F51" s="126">
        <v>805385</v>
      </c>
      <c r="G51" s="148"/>
      <c r="H51" s="126">
        <v>759674</v>
      </c>
      <c r="I51" s="14"/>
    </row>
    <row r="52" spans="2:9" ht="28.5" customHeight="1" x14ac:dyDescent="0.25">
      <c r="B52" s="189" t="s">
        <v>39</v>
      </c>
      <c r="C52" s="189"/>
      <c r="D52" s="189"/>
      <c r="E52" s="169">
        <v>19</v>
      </c>
      <c r="F52" s="128">
        <v>641930</v>
      </c>
      <c r="G52" s="148"/>
      <c r="H52" s="128">
        <v>434654</v>
      </c>
      <c r="I52" s="14"/>
    </row>
    <row r="53" spans="2:9" x14ac:dyDescent="0.25">
      <c r="B53" s="188" t="s">
        <v>40</v>
      </c>
      <c r="C53" s="188"/>
      <c r="D53" s="188"/>
      <c r="E53" s="139"/>
      <c r="F53" s="124">
        <f>SUM(F47:F52)</f>
        <v>27754250</v>
      </c>
      <c r="G53" s="149"/>
      <c r="H53" s="124">
        <f>SUM(H47:H52)</f>
        <v>23620505</v>
      </c>
      <c r="I53" s="14"/>
    </row>
    <row r="54" spans="2:9" x14ac:dyDescent="0.25">
      <c r="B54" s="188"/>
      <c r="C54" s="188"/>
      <c r="D54" s="188"/>
      <c r="E54" s="139"/>
      <c r="F54" s="150"/>
      <c r="G54" s="151"/>
      <c r="H54" s="150"/>
      <c r="I54" s="14"/>
    </row>
    <row r="55" spans="2:9" ht="15.75" thickBot="1" x14ac:dyDescent="0.3">
      <c r="B55" s="188" t="s">
        <v>41</v>
      </c>
      <c r="C55" s="188"/>
      <c r="D55" s="188"/>
      <c r="E55" s="139"/>
      <c r="F55" s="129">
        <f>F37+F44+F53</f>
        <v>68485238</v>
      </c>
      <c r="G55" s="149"/>
      <c r="H55" s="129">
        <f>H37+H44+H53</f>
        <v>53942752</v>
      </c>
      <c r="I55" s="8"/>
    </row>
    <row r="56" spans="2:9" ht="15.75" thickTop="1" x14ac:dyDescent="0.25">
      <c r="B56" s="201" t="s">
        <v>42</v>
      </c>
      <c r="C56" s="201"/>
      <c r="D56" s="201"/>
      <c r="E56" s="170"/>
      <c r="F56" s="150">
        <f>(F26-F10-F44-F53)/3134.616</f>
        <v>7181.0610932886193</v>
      </c>
      <c r="G56" s="154"/>
      <c r="H56" s="150">
        <f>(H26-H10-H44-H53)/3148.271</f>
        <v>5621.1755595372824</v>
      </c>
      <c r="I56" s="8"/>
    </row>
    <row r="57" spans="2:9" x14ac:dyDescent="0.25">
      <c r="B57" s="201" t="s">
        <v>43</v>
      </c>
      <c r="C57" s="201"/>
      <c r="D57" s="201"/>
      <c r="E57" s="170"/>
      <c r="F57" s="150">
        <v>1200</v>
      </c>
      <c r="G57" s="154"/>
      <c r="H57" s="150">
        <v>1200</v>
      </c>
      <c r="I57" s="8"/>
    </row>
    <row r="58" spans="2:9" x14ac:dyDescent="0.25">
      <c r="B58" s="18"/>
      <c r="C58" s="18"/>
      <c r="D58" s="18"/>
      <c r="E58" s="171"/>
      <c r="F58" s="126"/>
      <c r="G58" s="155"/>
      <c r="H58" s="126"/>
      <c r="I58" s="1"/>
    </row>
    <row r="59" spans="2:9" x14ac:dyDescent="0.25">
      <c r="B59" s="200" t="s">
        <v>44</v>
      </c>
      <c r="C59" s="200"/>
      <c r="D59" s="200"/>
      <c r="E59" s="172"/>
      <c r="F59" s="156">
        <f>F55-F26</f>
        <v>0</v>
      </c>
      <c r="G59" s="157"/>
      <c r="H59" s="156">
        <f>H55-H26</f>
        <v>0</v>
      </c>
      <c r="I59" s="1"/>
    </row>
    <row r="60" spans="2:9" x14ac:dyDescent="0.25">
      <c r="B60" s="19"/>
      <c r="C60" s="9"/>
      <c r="D60" s="19"/>
      <c r="E60" s="232"/>
      <c r="F60" s="161"/>
      <c r="G60" s="158"/>
      <c r="H60" s="127"/>
      <c r="I60" s="1"/>
    </row>
    <row r="61" spans="2:9" ht="26.25" customHeight="1" x14ac:dyDescent="0.25">
      <c r="B61" s="198" t="s">
        <v>126</v>
      </c>
      <c r="C61" s="198"/>
      <c r="D61" s="159" t="s">
        <v>130</v>
      </c>
      <c r="E61" s="160"/>
      <c r="F61" s="160"/>
      <c r="I61" s="15"/>
    </row>
    <row r="62" spans="2:9" ht="26.25" customHeight="1" x14ac:dyDescent="0.25">
      <c r="B62" s="199" t="s">
        <v>106</v>
      </c>
      <c r="C62" s="199"/>
      <c r="D62" s="161" t="s">
        <v>120</v>
      </c>
      <c r="E62" s="158"/>
      <c r="F62" s="127"/>
      <c r="I62" s="15"/>
    </row>
    <row r="63" spans="2:9" x14ac:dyDescent="0.25">
      <c r="C63" s="6"/>
      <c r="D63" s="20"/>
      <c r="E63" s="173"/>
      <c r="F63" s="157"/>
      <c r="G63" s="162"/>
      <c r="H63" s="156"/>
      <c r="I63" s="1"/>
    </row>
    <row r="64" spans="2:9" x14ac:dyDescent="0.25">
      <c r="B64" s="16"/>
      <c r="C64" s="16" t="s">
        <v>45</v>
      </c>
      <c r="D64" s="17" t="s">
        <v>45</v>
      </c>
      <c r="E64" s="17"/>
      <c r="F64" s="142"/>
      <c r="G64" s="143"/>
      <c r="H64" s="142"/>
      <c r="I64" s="15"/>
    </row>
    <row r="65" spans="2:9" x14ac:dyDescent="0.25">
      <c r="B65" s="1"/>
      <c r="C65" s="1"/>
      <c r="D65" s="1"/>
      <c r="E65" s="174"/>
      <c r="F65" s="142"/>
      <c r="G65" s="143"/>
      <c r="H65" s="142"/>
      <c r="I65" s="1"/>
    </row>
  </sheetData>
  <mergeCells count="60">
    <mergeCell ref="B56:D56"/>
    <mergeCell ref="B42:D42"/>
    <mergeCell ref="B45:D45"/>
    <mergeCell ref="B43:D43"/>
    <mergeCell ref="B44:D44"/>
    <mergeCell ref="B55:D55"/>
    <mergeCell ref="B52:D52"/>
    <mergeCell ref="B54:D54"/>
    <mergeCell ref="B53:D53"/>
    <mergeCell ref="B49:D49"/>
    <mergeCell ref="B47:D47"/>
    <mergeCell ref="B51:D51"/>
    <mergeCell ref="B48:D48"/>
    <mergeCell ref="B61:C61"/>
    <mergeCell ref="B62:C62"/>
    <mergeCell ref="B59:D59"/>
    <mergeCell ref="B57:D57"/>
    <mergeCell ref="B8:D8"/>
    <mergeCell ref="B31:D31"/>
    <mergeCell ref="B18:D18"/>
    <mergeCell ref="B9:D9"/>
    <mergeCell ref="B20:D20"/>
    <mergeCell ref="B10:D10"/>
    <mergeCell ref="B11:D11"/>
    <mergeCell ref="B12:D12"/>
    <mergeCell ref="B13:D13"/>
    <mergeCell ref="B28:D28"/>
    <mergeCell ref="B23:D23"/>
    <mergeCell ref="B21:D21"/>
    <mergeCell ref="B14:D14"/>
    <mergeCell ref="B30:D30"/>
    <mergeCell ref="B15:D15"/>
    <mergeCell ref="B16:D16"/>
    <mergeCell ref="F1:H1"/>
    <mergeCell ref="B7:D7"/>
    <mergeCell ref="A1:D1"/>
    <mergeCell ref="A2:D2"/>
    <mergeCell ref="B6:D6"/>
    <mergeCell ref="F2:H2"/>
    <mergeCell ref="B5:D5"/>
    <mergeCell ref="B4:D4"/>
    <mergeCell ref="B17:D17"/>
    <mergeCell ref="B29:D29"/>
    <mergeCell ref="B25:D25"/>
    <mergeCell ref="B27:D27"/>
    <mergeCell ref="B26:D26"/>
    <mergeCell ref="B22:D22"/>
    <mergeCell ref="B24:D24"/>
    <mergeCell ref="B19:D19"/>
    <mergeCell ref="B40:D40"/>
    <mergeCell ref="B37:D37"/>
    <mergeCell ref="B41:D41"/>
    <mergeCell ref="B46:D46"/>
    <mergeCell ref="B32:D32"/>
    <mergeCell ref="B34:D34"/>
    <mergeCell ref="B38:D38"/>
    <mergeCell ref="B39:D39"/>
    <mergeCell ref="B35:D35"/>
    <mergeCell ref="B36:D36"/>
    <mergeCell ref="B33:D33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="85" zoomScaleNormal="85" workbookViewId="0">
      <selection activeCell="B2" sqref="B2:E2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204" t="s">
        <v>0</v>
      </c>
      <c r="C1" s="204"/>
      <c r="D1" s="204"/>
      <c r="E1" s="204"/>
      <c r="F1" s="204"/>
      <c r="G1" s="21"/>
      <c r="H1" s="21"/>
      <c r="I1" s="21"/>
    </row>
    <row r="2" spans="2:9" ht="39.75" customHeight="1" x14ac:dyDescent="0.25">
      <c r="B2" s="208" t="s">
        <v>137</v>
      </c>
      <c r="C2" s="208"/>
      <c r="D2" s="208"/>
      <c r="E2" s="208"/>
      <c r="F2" s="207" t="s">
        <v>1</v>
      </c>
      <c r="G2" s="207"/>
      <c r="H2" s="207"/>
      <c r="I2" s="36"/>
    </row>
    <row r="3" spans="2:9" ht="15" customHeight="1" x14ac:dyDescent="0.25">
      <c r="B3" s="203"/>
      <c r="C3" s="203"/>
      <c r="D3" s="203"/>
      <c r="E3" s="203"/>
      <c r="F3" s="27"/>
      <c r="G3" s="27"/>
      <c r="H3" s="37"/>
      <c r="I3" s="27"/>
    </row>
    <row r="4" spans="2:9" ht="31.5" x14ac:dyDescent="0.25">
      <c r="B4" s="209"/>
      <c r="C4" s="209"/>
      <c r="D4" s="209"/>
      <c r="E4" s="91" t="s">
        <v>2</v>
      </c>
      <c r="F4" s="94">
        <v>2019</v>
      </c>
      <c r="G4" s="95"/>
      <c r="H4" s="94">
        <v>2018</v>
      </c>
      <c r="I4" s="33"/>
    </row>
    <row r="5" spans="2:9" ht="22.5" customHeight="1" x14ac:dyDescent="0.25">
      <c r="B5" s="210"/>
      <c r="C5" s="210"/>
      <c r="D5" s="210"/>
      <c r="E5" s="39"/>
      <c r="F5" s="40"/>
      <c r="G5" s="41"/>
      <c r="H5" s="42"/>
      <c r="I5" s="28"/>
    </row>
    <row r="6" spans="2:9" ht="20.100000000000001" customHeight="1" x14ac:dyDescent="0.25">
      <c r="B6" s="206" t="s">
        <v>46</v>
      </c>
      <c r="C6" s="206"/>
      <c r="D6" s="206"/>
      <c r="E6" s="43">
        <v>4</v>
      </c>
      <c r="F6" s="176">
        <v>66289024</v>
      </c>
      <c r="G6" s="26"/>
      <c r="H6" s="177">
        <v>52969385</v>
      </c>
      <c r="I6" s="29"/>
    </row>
    <row r="7" spans="2:9" ht="20.100000000000001" customHeight="1" x14ac:dyDescent="0.25">
      <c r="B7" s="206" t="s">
        <v>47</v>
      </c>
      <c r="C7" s="206"/>
      <c r="D7" s="206"/>
      <c r="E7" s="43">
        <v>5</v>
      </c>
      <c r="F7" s="178">
        <v>-38916877</v>
      </c>
      <c r="G7" s="179"/>
      <c r="H7" s="180">
        <v>-33188044</v>
      </c>
      <c r="I7" s="29"/>
    </row>
    <row r="8" spans="2:9" ht="20.100000000000001" customHeight="1" x14ac:dyDescent="0.25">
      <c r="B8" s="206" t="s">
        <v>48</v>
      </c>
      <c r="C8" s="206"/>
      <c r="D8" s="206"/>
      <c r="E8" s="45"/>
      <c r="F8" s="56">
        <f>SUM(F6:F7)</f>
        <v>27372147</v>
      </c>
      <c r="G8" s="48"/>
      <c r="H8" s="56">
        <f>SUM(H6:H7)</f>
        <v>19781341</v>
      </c>
      <c r="I8" s="29"/>
    </row>
    <row r="9" spans="2:9" ht="20.100000000000001" customHeight="1" x14ac:dyDescent="0.25">
      <c r="B9" s="206" t="s">
        <v>49</v>
      </c>
      <c r="C9" s="206"/>
      <c r="D9" s="206"/>
      <c r="E9" s="43">
        <v>6</v>
      </c>
      <c r="F9" s="176">
        <v>-12215866</v>
      </c>
      <c r="G9" s="26"/>
      <c r="H9" s="177">
        <v>-10363132</v>
      </c>
      <c r="I9" s="29"/>
    </row>
    <row r="10" spans="2:9" ht="20.100000000000001" customHeight="1" x14ac:dyDescent="0.25">
      <c r="B10" s="206" t="s">
        <v>50</v>
      </c>
      <c r="C10" s="206"/>
      <c r="D10" s="206"/>
      <c r="E10" s="43">
        <v>7</v>
      </c>
      <c r="F10" s="178">
        <v>-5240838</v>
      </c>
      <c r="G10" s="26"/>
      <c r="H10" s="181">
        <v>-4862685</v>
      </c>
      <c r="I10" s="29"/>
    </row>
    <row r="11" spans="2:9" ht="20.100000000000001" customHeight="1" x14ac:dyDescent="0.25">
      <c r="B11" s="213" t="s">
        <v>51</v>
      </c>
      <c r="C11" s="213"/>
      <c r="D11" s="213"/>
      <c r="E11" s="43"/>
      <c r="F11" s="47">
        <f>SUM(F8:F10)</f>
        <v>9915443</v>
      </c>
      <c r="G11" s="48"/>
      <c r="H11" s="47">
        <f>SUM(H8:H10)</f>
        <v>4555524</v>
      </c>
      <c r="I11" s="35"/>
    </row>
    <row r="12" spans="2:9" ht="20.100000000000001" customHeight="1" x14ac:dyDescent="0.25">
      <c r="B12" s="206" t="s">
        <v>52</v>
      </c>
      <c r="C12" s="206"/>
      <c r="D12" s="206"/>
      <c r="E12" s="43">
        <v>8</v>
      </c>
      <c r="F12" s="176">
        <v>-2847858</v>
      </c>
      <c r="G12" s="26"/>
      <c r="H12" s="177">
        <v>-1849634</v>
      </c>
      <c r="I12" s="29"/>
    </row>
    <row r="13" spans="2:9" ht="20.100000000000001" customHeight="1" x14ac:dyDescent="0.25">
      <c r="B13" s="206" t="s">
        <v>53</v>
      </c>
      <c r="C13" s="206"/>
      <c r="D13" s="206"/>
      <c r="E13" s="43"/>
      <c r="F13" s="176">
        <v>-941317</v>
      </c>
      <c r="G13" s="26"/>
      <c r="H13" s="177">
        <v>781957</v>
      </c>
      <c r="I13" s="29"/>
    </row>
    <row r="14" spans="2:9" ht="20.100000000000001" customHeight="1" x14ac:dyDescent="0.25">
      <c r="B14" s="206" t="s">
        <v>54</v>
      </c>
      <c r="C14" s="206"/>
      <c r="D14" s="206"/>
      <c r="E14" s="43"/>
      <c r="F14" s="176">
        <v>471986</v>
      </c>
      <c r="G14" s="26"/>
      <c r="H14" s="177">
        <v>183829</v>
      </c>
      <c r="I14" s="29"/>
    </row>
    <row r="15" spans="2:9" ht="20.100000000000001" customHeight="1" x14ac:dyDescent="0.25">
      <c r="B15" s="206" t="s">
        <v>55</v>
      </c>
      <c r="C15" s="206"/>
      <c r="D15" s="206"/>
      <c r="E15" s="43">
        <v>9</v>
      </c>
      <c r="F15" s="178">
        <v>540643</v>
      </c>
      <c r="G15" s="182"/>
      <c r="H15" s="180">
        <v>964377</v>
      </c>
      <c r="I15" s="29"/>
    </row>
    <row r="16" spans="2:9" ht="32.25" customHeight="1" x14ac:dyDescent="0.25">
      <c r="B16" s="206" t="s">
        <v>56</v>
      </c>
      <c r="C16" s="206"/>
      <c r="D16" s="206"/>
      <c r="E16" s="43"/>
      <c r="F16" s="183">
        <f>SUM(F11:F15)</f>
        <v>7138897</v>
      </c>
      <c r="G16" s="48"/>
      <c r="H16" s="183">
        <f>SUM(H11:H15)</f>
        <v>4636053</v>
      </c>
      <c r="I16" s="29"/>
    </row>
    <row r="17" spans="2:9" ht="20.100000000000001" customHeight="1" x14ac:dyDescent="0.25">
      <c r="B17" s="212" t="s">
        <v>57</v>
      </c>
      <c r="C17" s="212"/>
      <c r="D17" s="212"/>
      <c r="E17" s="49"/>
      <c r="F17" s="176">
        <v>-515790</v>
      </c>
      <c r="G17" s="184"/>
      <c r="H17" s="177">
        <v>-951970</v>
      </c>
      <c r="I17" s="29"/>
    </row>
    <row r="18" spans="2:9" ht="20.100000000000001" customHeight="1" x14ac:dyDescent="0.25">
      <c r="B18" s="212" t="s">
        <v>58</v>
      </c>
      <c r="C18" s="212"/>
      <c r="D18" s="212"/>
      <c r="E18" s="43"/>
      <c r="F18" s="56">
        <f>F16+F17</f>
        <v>6623107</v>
      </c>
      <c r="G18" s="48"/>
      <c r="H18" s="56">
        <f>H16+H17</f>
        <v>3684083</v>
      </c>
      <c r="I18" s="29"/>
    </row>
    <row r="19" spans="2:9" ht="20.100000000000001" customHeight="1" x14ac:dyDescent="0.25">
      <c r="B19" s="212" t="s">
        <v>59</v>
      </c>
      <c r="C19" s="212"/>
      <c r="D19" s="212"/>
      <c r="E19" s="43"/>
      <c r="F19" s="46"/>
      <c r="G19" s="44"/>
      <c r="H19" s="121">
        <v>1978530</v>
      </c>
      <c r="I19" s="29"/>
    </row>
    <row r="20" spans="2:9" ht="20.100000000000001" customHeight="1" x14ac:dyDescent="0.25">
      <c r="B20" s="206" t="s">
        <v>60</v>
      </c>
      <c r="C20" s="206"/>
      <c r="D20" s="206"/>
      <c r="E20" s="43"/>
      <c r="F20" s="176">
        <v>-1655</v>
      </c>
      <c r="G20" s="29"/>
      <c r="H20" s="185">
        <v>128822</v>
      </c>
      <c r="I20" s="29"/>
    </row>
    <row r="21" spans="2:9" ht="20.100000000000001" customHeight="1" thickBot="1" x14ac:dyDescent="0.3">
      <c r="B21" t="s">
        <v>107</v>
      </c>
      <c r="E21" s="43"/>
      <c r="F21" s="58">
        <f>SUM(F20)</f>
        <v>-1655</v>
      </c>
      <c r="G21" s="50"/>
      <c r="H21" s="58">
        <f>SUM(H20+H19)</f>
        <v>2107352</v>
      </c>
      <c r="I21" s="29"/>
    </row>
    <row r="22" spans="2:9" ht="20.100000000000001" customHeight="1" thickTop="1" x14ac:dyDescent="0.25">
      <c r="B22" s="206" t="s">
        <v>61</v>
      </c>
      <c r="C22" s="206"/>
      <c r="D22" s="206"/>
      <c r="E22" s="43"/>
      <c r="F22" s="46">
        <f>F18+F21</f>
        <v>6621452</v>
      </c>
      <c r="G22" s="57"/>
      <c r="H22" s="44">
        <f>H18+H21</f>
        <v>5791435</v>
      </c>
      <c r="I22" s="29"/>
    </row>
    <row r="23" spans="2:9" ht="20.100000000000001" customHeight="1" x14ac:dyDescent="0.25">
      <c r="B23" s="206"/>
      <c r="C23" s="206"/>
      <c r="D23" s="206"/>
      <c r="E23" s="43"/>
      <c r="F23" s="46"/>
      <c r="G23" s="50"/>
      <c r="H23" s="46"/>
      <c r="I23" s="29"/>
    </row>
    <row r="24" spans="2:9" ht="20.100000000000001" customHeight="1" x14ac:dyDescent="0.25">
      <c r="B24" s="205"/>
      <c r="C24" s="205"/>
      <c r="D24" s="205"/>
      <c r="E24" s="43"/>
      <c r="F24" s="51"/>
      <c r="G24" s="57"/>
      <c r="H24" s="52"/>
      <c r="I24" s="29"/>
    </row>
    <row r="25" spans="2:9" ht="20.100000000000001" customHeight="1" x14ac:dyDescent="0.25">
      <c r="B25" s="205" t="s">
        <v>62</v>
      </c>
      <c r="C25" s="205"/>
      <c r="D25" s="205"/>
      <c r="E25" s="43"/>
      <c r="F25" s="46">
        <v>2112</v>
      </c>
      <c r="G25" s="44"/>
      <c r="H25" s="42">
        <v>1170</v>
      </c>
      <c r="I25" s="29"/>
    </row>
    <row r="26" spans="2:9" x14ac:dyDescent="0.25">
      <c r="B26" s="22"/>
      <c r="C26" s="22"/>
      <c r="D26" s="22"/>
      <c r="E26" s="24"/>
      <c r="F26" s="28"/>
      <c r="G26" s="26"/>
      <c r="H26" s="29"/>
      <c r="I26" s="26"/>
    </row>
    <row r="27" spans="2:9" ht="15.75" x14ac:dyDescent="0.25">
      <c r="B27" s="211" t="s">
        <v>44</v>
      </c>
      <c r="C27" s="211"/>
      <c r="D27" s="211"/>
      <c r="E27" s="30"/>
      <c r="F27" s="31"/>
      <c r="G27" s="21"/>
      <c r="H27" s="21"/>
      <c r="I27" s="38"/>
    </row>
    <row r="28" spans="2:9" x14ac:dyDescent="0.25">
      <c r="B28" s="22"/>
      <c r="C28" s="22"/>
      <c r="D28" s="22"/>
      <c r="E28" s="30"/>
      <c r="F28" s="31"/>
      <c r="G28" s="21"/>
      <c r="H28" s="21"/>
      <c r="I28" s="21"/>
    </row>
    <row r="29" spans="2:9" ht="15.75" x14ac:dyDescent="0.25">
      <c r="B29" s="53"/>
      <c r="C29" s="32"/>
      <c r="D29" s="53"/>
      <c r="E29" s="32"/>
      <c r="F29" s="234"/>
      <c r="G29" s="54"/>
      <c r="H29" s="34"/>
      <c r="I29" s="38"/>
    </row>
    <row r="30" spans="2:9" x14ac:dyDescent="0.25">
      <c r="B30" s="198" t="s">
        <v>126</v>
      </c>
      <c r="C30" s="198"/>
      <c r="D30" s="132" t="s">
        <v>130</v>
      </c>
      <c r="E30" s="233"/>
      <c r="F30" s="235"/>
      <c r="G30" s="133"/>
      <c r="H30" s="133"/>
      <c r="I30" s="23"/>
    </row>
    <row r="31" spans="2:9" ht="15.75" x14ac:dyDescent="0.25">
      <c r="B31" s="199" t="s">
        <v>106</v>
      </c>
      <c r="C31" s="199"/>
      <c r="D31" s="12" t="s">
        <v>121</v>
      </c>
      <c r="E31" s="32"/>
      <c r="G31" s="20"/>
      <c r="H31" s="10"/>
      <c r="I31" s="38"/>
    </row>
    <row r="32" spans="2:9" x14ac:dyDescent="0.25">
      <c r="B32" s="55"/>
      <c r="C32" s="21"/>
      <c r="D32" s="54"/>
      <c r="E32" s="21"/>
      <c r="F32" s="25"/>
      <c r="G32" s="21"/>
      <c r="H32" s="21"/>
      <c r="I32" s="21"/>
    </row>
  </sheetData>
  <mergeCells count="28"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style="100" customWidth="1"/>
    <col min="5" max="5" width="2.7109375" style="100" customWidth="1"/>
    <col min="6" max="6" width="16" style="100" customWidth="1"/>
    <col min="11" max="11" width="11" bestFit="1" customWidth="1"/>
  </cols>
  <sheetData>
    <row r="1" spans="1:6" x14ac:dyDescent="0.25">
      <c r="A1" s="214" t="s">
        <v>0</v>
      </c>
      <c r="B1" s="214"/>
      <c r="C1" s="214"/>
      <c r="D1" s="115"/>
      <c r="E1" s="115"/>
      <c r="F1" s="115"/>
    </row>
    <row r="2" spans="1:6" ht="38.25" customHeight="1" x14ac:dyDescent="0.25">
      <c r="A2" s="243" t="s">
        <v>136</v>
      </c>
      <c r="B2" s="243"/>
      <c r="C2" s="243"/>
      <c r="D2" s="244" t="s">
        <v>1</v>
      </c>
      <c r="E2" s="244"/>
      <c r="F2" s="244"/>
    </row>
    <row r="3" spans="1:6" ht="34.5" customHeight="1" x14ac:dyDescent="0.25">
      <c r="A3" s="219" t="s">
        <v>63</v>
      </c>
      <c r="B3" s="219"/>
      <c r="C3" s="219"/>
      <c r="D3" s="236">
        <f>ОПУ!F4</f>
        <v>2019</v>
      </c>
      <c r="E3" s="237"/>
      <c r="F3" s="236">
        <f>ОПУ!H4</f>
        <v>2018</v>
      </c>
    </row>
    <row r="4" spans="1:6" ht="27.75" customHeight="1" x14ac:dyDescent="0.25">
      <c r="A4" s="79"/>
      <c r="B4" s="216" t="s">
        <v>64</v>
      </c>
      <c r="C4" s="216"/>
      <c r="D4" s="186">
        <v>7138897</v>
      </c>
      <c r="E4" s="187"/>
      <c r="F4" s="122">
        <v>4636053</v>
      </c>
    </row>
    <row r="5" spans="1:6" x14ac:dyDescent="0.25">
      <c r="A5" s="216" t="s">
        <v>65</v>
      </c>
      <c r="B5" s="216"/>
      <c r="C5" s="216"/>
      <c r="D5" s="186"/>
      <c r="E5" s="187"/>
      <c r="F5" s="187"/>
    </row>
    <row r="6" spans="1:6" ht="15" customHeight="1" x14ac:dyDescent="0.25">
      <c r="A6" s="79"/>
      <c r="B6" s="79"/>
      <c r="C6" s="108" t="s">
        <v>66</v>
      </c>
      <c r="D6" s="186">
        <v>2305007</v>
      </c>
      <c r="E6" s="187"/>
      <c r="F6" s="122">
        <v>2207313</v>
      </c>
    </row>
    <row r="7" spans="1:6" ht="15" customHeight="1" x14ac:dyDescent="0.25">
      <c r="A7" s="79"/>
      <c r="B7" s="79"/>
      <c r="C7" s="108" t="s">
        <v>67</v>
      </c>
      <c r="D7" s="186">
        <v>2847858</v>
      </c>
      <c r="E7" s="187"/>
      <c r="F7" s="122">
        <v>1849634</v>
      </c>
    </row>
    <row r="8" spans="1:6" ht="15" customHeight="1" x14ac:dyDescent="0.25">
      <c r="A8" s="79"/>
      <c r="B8" s="79"/>
      <c r="C8" s="108" t="s">
        <v>68</v>
      </c>
      <c r="D8" s="122">
        <v>941317</v>
      </c>
      <c r="E8" s="187"/>
      <c r="F8" s="122">
        <v>-781957</v>
      </c>
    </row>
    <row r="9" spans="1:6" ht="15" customHeight="1" x14ac:dyDescent="0.25">
      <c r="A9" s="79"/>
      <c r="B9" s="79"/>
      <c r="C9" s="108" t="s">
        <v>123</v>
      </c>
      <c r="D9" s="122">
        <v>-382439</v>
      </c>
      <c r="E9" s="187"/>
      <c r="F9" s="187">
        <v>3359</v>
      </c>
    </row>
    <row r="10" spans="1:6" ht="15" customHeight="1" x14ac:dyDescent="0.25">
      <c r="A10" s="79"/>
      <c r="B10" s="79"/>
      <c r="C10" s="108" t="s">
        <v>138</v>
      </c>
      <c r="D10" s="122">
        <v>156844</v>
      </c>
      <c r="E10" s="187"/>
      <c r="F10" s="122">
        <v>-510758</v>
      </c>
    </row>
    <row r="11" spans="1:6" ht="15" hidden="1" customHeight="1" x14ac:dyDescent="0.25">
      <c r="A11" s="79"/>
      <c r="B11" s="79"/>
      <c r="C11" s="108" t="s">
        <v>108</v>
      </c>
      <c r="D11" s="122"/>
      <c r="E11" s="187"/>
      <c r="F11" s="187"/>
    </row>
    <row r="12" spans="1:6" ht="15" customHeight="1" x14ac:dyDescent="0.25">
      <c r="A12" s="79"/>
      <c r="B12" s="79"/>
      <c r="C12" s="108" t="s">
        <v>69</v>
      </c>
      <c r="D12" s="122">
        <v>-297183</v>
      </c>
      <c r="E12" s="187"/>
      <c r="F12" s="122">
        <v>-142811</v>
      </c>
    </row>
    <row r="13" spans="1:6" ht="15.75" customHeight="1" thickBot="1" x14ac:dyDescent="0.3">
      <c r="A13" s="79"/>
      <c r="B13" s="79"/>
      <c r="C13" s="108" t="s">
        <v>70</v>
      </c>
      <c r="D13" s="122">
        <v>-471986</v>
      </c>
      <c r="E13" s="187"/>
      <c r="F13" s="122">
        <v>-183829</v>
      </c>
    </row>
    <row r="14" spans="1:6" ht="30.75" customHeight="1" thickBot="1" x14ac:dyDescent="0.3">
      <c r="A14" s="79"/>
      <c r="B14" s="216" t="s">
        <v>71</v>
      </c>
      <c r="C14" s="216"/>
      <c r="D14" s="130">
        <f>SUM(D4:D13)</f>
        <v>12238315</v>
      </c>
      <c r="E14" s="110"/>
      <c r="F14" s="82">
        <f>SUM(F4:F13)</f>
        <v>7077004</v>
      </c>
    </row>
    <row r="15" spans="1:6" x14ac:dyDescent="0.25">
      <c r="A15" s="79"/>
      <c r="B15" s="79"/>
      <c r="C15" s="109"/>
      <c r="D15" s="81"/>
      <c r="E15" s="67"/>
      <c r="F15" s="116"/>
    </row>
    <row r="16" spans="1:6" ht="15" customHeight="1" x14ac:dyDescent="0.25">
      <c r="A16" s="79"/>
      <c r="B16" s="79"/>
      <c r="C16" s="108" t="s">
        <v>72</v>
      </c>
      <c r="D16" s="187">
        <v>-301623</v>
      </c>
      <c r="E16" s="81"/>
      <c r="F16" s="187">
        <v>-1081612</v>
      </c>
    </row>
    <row r="17" spans="1:7" ht="27" customHeight="1" x14ac:dyDescent="0.25">
      <c r="A17" s="79"/>
      <c r="B17" s="79"/>
      <c r="C17" s="108" t="s">
        <v>73</v>
      </c>
      <c r="D17" s="187">
        <v>42736</v>
      </c>
      <c r="E17" s="81"/>
      <c r="F17" s="187">
        <v>-480844</v>
      </c>
    </row>
    <row r="18" spans="1:7" ht="15" customHeight="1" x14ac:dyDescent="0.25">
      <c r="A18" s="79"/>
      <c r="B18" s="79"/>
      <c r="C18" s="108" t="s">
        <v>74</v>
      </c>
      <c r="D18" s="187">
        <v>-686113</v>
      </c>
      <c r="E18" s="81"/>
      <c r="F18" s="187">
        <v>-34715</v>
      </c>
    </row>
    <row r="19" spans="1:7" ht="15" customHeight="1" x14ac:dyDescent="0.25">
      <c r="A19" s="79"/>
      <c r="B19" s="79"/>
      <c r="C19" s="108" t="s">
        <v>75</v>
      </c>
      <c r="D19" s="187">
        <v>-454842</v>
      </c>
      <c r="E19" s="81"/>
      <c r="F19" s="187">
        <v>-382519</v>
      </c>
    </row>
    <row r="20" spans="1:7" ht="15" customHeight="1" x14ac:dyDescent="0.25">
      <c r="A20" s="79"/>
      <c r="B20" s="79"/>
      <c r="C20" s="108" t="s">
        <v>76</v>
      </c>
      <c r="D20" s="187">
        <v>701849</v>
      </c>
      <c r="E20" s="81"/>
      <c r="F20" s="187">
        <v>2397868</v>
      </c>
    </row>
    <row r="21" spans="1:7" ht="15" customHeight="1" x14ac:dyDescent="0.25">
      <c r="A21" s="79"/>
      <c r="B21" s="79"/>
      <c r="C21" s="108" t="s">
        <v>77</v>
      </c>
      <c r="D21" s="187">
        <v>45711</v>
      </c>
      <c r="E21" s="81"/>
      <c r="F21" s="187">
        <v>109050</v>
      </c>
    </row>
    <row r="22" spans="1:7" ht="29.25" customHeight="1" x14ac:dyDescent="0.25">
      <c r="A22" s="79"/>
      <c r="B22" s="79"/>
      <c r="C22" s="108" t="s">
        <v>78</v>
      </c>
      <c r="D22" s="187">
        <v>883932</v>
      </c>
      <c r="E22" s="81"/>
      <c r="F22" s="187">
        <v>81303</v>
      </c>
    </row>
    <row r="23" spans="1:7" ht="15.75" customHeight="1" thickBot="1" x14ac:dyDescent="0.3">
      <c r="A23" s="79"/>
      <c r="B23" s="216" t="s">
        <v>79</v>
      </c>
      <c r="C23" s="216"/>
      <c r="D23" s="123">
        <f>SUM(D14:D22)</f>
        <v>12469965</v>
      </c>
      <c r="E23" s="110"/>
      <c r="F23" s="135">
        <f>SUM(F14:F22)</f>
        <v>7685535</v>
      </c>
    </row>
    <row r="24" spans="1:7" ht="15" customHeight="1" x14ac:dyDescent="0.25">
      <c r="A24" s="79"/>
      <c r="B24" s="79"/>
      <c r="C24" s="108" t="s">
        <v>80</v>
      </c>
      <c r="D24" s="187">
        <v>-2577498</v>
      </c>
      <c r="E24" s="67"/>
      <c r="F24" s="240">
        <v>-1807796</v>
      </c>
    </row>
    <row r="25" spans="1:7" ht="15.75" customHeight="1" thickBot="1" x14ac:dyDescent="0.3">
      <c r="A25" s="79"/>
      <c r="B25" s="79"/>
      <c r="C25" s="108" t="s">
        <v>81</v>
      </c>
      <c r="D25" s="239">
        <v>-840348</v>
      </c>
      <c r="E25" s="67"/>
      <c r="F25" s="241">
        <v>-627589</v>
      </c>
    </row>
    <row r="26" spans="1:7" ht="32.25" customHeight="1" thickBot="1" x14ac:dyDescent="0.3">
      <c r="A26" s="112"/>
      <c r="B26" s="226" t="s">
        <v>118</v>
      </c>
      <c r="C26" s="226"/>
      <c r="D26" s="111">
        <f>SUM(D23:D25)</f>
        <v>9052119</v>
      </c>
      <c r="E26" s="110"/>
      <c r="F26" s="111">
        <f>SUM(F23:F25)</f>
        <v>5250150</v>
      </c>
      <c r="G26" s="68"/>
    </row>
    <row r="27" spans="1:7" x14ac:dyDescent="0.25">
      <c r="A27" s="218" t="s">
        <v>82</v>
      </c>
      <c r="B27" s="218"/>
      <c r="C27" s="218"/>
      <c r="D27" s="117"/>
      <c r="E27" s="118"/>
      <c r="F27" s="115"/>
      <c r="G27" s="59"/>
    </row>
    <row r="28" spans="1:7" ht="15" customHeight="1" x14ac:dyDescent="0.25">
      <c r="A28" s="79"/>
      <c r="B28" s="79"/>
      <c r="C28" s="112" t="s">
        <v>83</v>
      </c>
      <c r="D28" s="187">
        <v>-208979948</v>
      </c>
      <c r="E28" s="242"/>
      <c r="F28" s="187">
        <v>-37861499</v>
      </c>
      <c r="G28" s="59"/>
    </row>
    <row r="29" spans="1:7" ht="30" customHeight="1" x14ac:dyDescent="0.25">
      <c r="A29" s="79"/>
      <c r="B29" s="79"/>
      <c r="C29" s="112" t="s">
        <v>84</v>
      </c>
      <c r="D29" s="187">
        <v>819768</v>
      </c>
      <c r="E29" s="242"/>
      <c r="F29" s="187">
        <v>62642</v>
      </c>
      <c r="G29" s="59"/>
    </row>
    <row r="30" spans="1:7" ht="15" hidden="1" customHeight="1" x14ac:dyDescent="0.25">
      <c r="A30" s="79"/>
      <c r="B30" s="79"/>
      <c r="C30" s="81" t="s">
        <v>85</v>
      </c>
      <c r="D30" s="187"/>
      <c r="E30" s="242"/>
      <c r="F30" s="187"/>
      <c r="G30" s="59"/>
    </row>
    <row r="31" spans="1:7" ht="29.25" hidden="1" customHeight="1" x14ac:dyDescent="0.25">
      <c r="A31" s="79"/>
      <c r="B31" s="79"/>
      <c r="C31" s="113" t="s">
        <v>86</v>
      </c>
      <c r="D31" s="187"/>
      <c r="E31" s="242"/>
      <c r="F31" s="187"/>
      <c r="G31" s="59"/>
    </row>
    <row r="32" spans="1:7" ht="28.5" customHeight="1" x14ac:dyDescent="0.25">
      <c r="A32" s="79"/>
      <c r="B32" s="79"/>
      <c r="C32" s="113" t="s">
        <v>87</v>
      </c>
      <c r="D32" s="187">
        <v>189760550</v>
      </c>
      <c r="E32" s="242"/>
      <c r="F32" s="187">
        <v>32610333</v>
      </c>
      <c r="G32" s="59"/>
    </row>
    <row r="33" spans="1:8" hidden="1" x14ac:dyDescent="0.25">
      <c r="A33" s="80"/>
      <c r="B33" s="80"/>
      <c r="C33" s="114" t="s">
        <v>88</v>
      </c>
      <c r="D33" s="187"/>
      <c r="E33" s="187"/>
      <c r="F33" s="187"/>
      <c r="G33" s="66"/>
    </row>
    <row r="34" spans="1:8" hidden="1" x14ac:dyDescent="0.25">
      <c r="A34" s="80"/>
      <c r="B34" s="80"/>
      <c r="C34" s="114" t="s">
        <v>89</v>
      </c>
      <c r="D34" s="187"/>
      <c r="E34" s="187"/>
      <c r="F34" s="187"/>
      <c r="G34" s="66"/>
    </row>
    <row r="35" spans="1:8" ht="15" customHeight="1" x14ac:dyDescent="0.25">
      <c r="A35" s="79"/>
      <c r="B35" s="79"/>
      <c r="C35" s="112" t="s">
        <v>90</v>
      </c>
      <c r="D35" s="187">
        <v>-607184</v>
      </c>
      <c r="E35" s="242"/>
      <c r="F35" s="187">
        <v>-6178000</v>
      </c>
      <c r="G35" s="59"/>
    </row>
    <row r="36" spans="1:8" ht="15" customHeight="1" x14ac:dyDescent="0.25">
      <c r="A36" s="79"/>
      <c r="B36" s="79"/>
      <c r="C36" s="112" t="s">
        <v>91</v>
      </c>
      <c r="D36" s="120">
        <v>593009</v>
      </c>
      <c r="E36" s="242"/>
      <c r="F36" s="187">
        <v>6178000</v>
      </c>
      <c r="G36" s="59"/>
    </row>
    <row r="37" spans="1:8" ht="15" customHeight="1" x14ac:dyDescent="0.25">
      <c r="A37" s="79"/>
      <c r="B37" s="79"/>
      <c r="C37" s="112" t="s">
        <v>92</v>
      </c>
      <c r="D37" s="187">
        <v>17497</v>
      </c>
      <c r="E37" s="242"/>
      <c r="F37" s="187">
        <v>0</v>
      </c>
      <c r="G37" s="59"/>
    </row>
    <row r="38" spans="1:8" ht="28.5" customHeight="1" thickBot="1" x14ac:dyDescent="0.3">
      <c r="A38" s="79"/>
      <c r="B38" s="79"/>
      <c r="C38" s="112" t="s">
        <v>93</v>
      </c>
      <c r="D38" s="120">
        <v>-867923</v>
      </c>
      <c r="E38" s="242"/>
      <c r="F38" s="240">
        <v>-2740904</v>
      </c>
      <c r="G38" s="59"/>
    </row>
    <row r="39" spans="1:8" x14ac:dyDescent="0.25">
      <c r="A39" s="79"/>
      <c r="B39" s="79"/>
      <c r="C39" s="108"/>
      <c r="D39" s="221">
        <f>SUM(D28:D38)</f>
        <v>-19264231</v>
      </c>
      <c r="E39" s="220"/>
      <c r="F39" s="221">
        <f>SUM(F28:F38)</f>
        <v>-7929428</v>
      </c>
      <c r="G39" s="66"/>
    </row>
    <row r="40" spans="1:8" ht="34.5" customHeight="1" thickBot="1" x14ac:dyDescent="0.3">
      <c r="A40" s="79"/>
      <c r="B40" s="216" t="s">
        <v>125</v>
      </c>
      <c r="C40" s="216"/>
      <c r="D40" s="222"/>
      <c r="E40" s="220"/>
      <c r="F40" s="222"/>
      <c r="G40" s="66"/>
      <c r="H40" s="93"/>
    </row>
    <row r="41" spans="1:8" x14ac:dyDescent="0.25">
      <c r="A41" s="223" t="s">
        <v>94</v>
      </c>
      <c r="B41" s="223"/>
      <c r="C41" s="223"/>
      <c r="D41" s="81"/>
      <c r="E41" s="67"/>
      <c r="F41" s="115"/>
      <c r="G41" s="66"/>
    </row>
    <row r="42" spans="1:8" ht="15.75" customHeight="1" x14ac:dyDescent="0.25">
      <c r="A42" s="79"/>
      <c r="B42" s="79"/>
      <c r="C42" s="106" t="s">
        <v>95</v>
      </c>
      <c r="D42" s="187">
        <v>-24612296</v>
      </c>
      <c r="E42" s="242"/>
      <c r="F42" s="187">
        <v>-20675395</v>
      </c>
      <c r="G42" s="66"/>
    </row>
    <row r="43" spans="1:8" ht="15" customHeight="1" x14ac:dyDescent="0.25">
      <c r="A43" s="79"/>
      <c r="B43" s="79"/>
      <c r="C43" s="106" t="s">
        <v>96</v>
      </c>
      <c r="D43" s="187">
        <v>-1750025</v>
      </c>
      <c r="E43" s="242"/>
      <c r="F43" s="187">
        <v>-1495995</v>
      </c>
      <c r="G43" s="66"/>
    </row>
    <row r="44" spans="1:8" ht="15" customHeight="1" x14ac:dyDescent="0.25">
      <c r="A44" s="79"/>
      <c r="B44" s="79"/>
      <c r="C44" s="141" t="s">
        <v>140</v>
      </c>
      <c r="D44" s="187">
        <v>-159635</v>
      </c>
      <c r="E44" s="242"/>
      <c r="F44" s="187"/>
      <c r="G44" s="66"/>
    </row>
    <row r="45" spans="1:8" x14ac:dyDescent="0.25">
      <c r="A45" s="79"/>
      <c r="B45" s="79"/>
      <c r="C45" s="106" t="s">
        <v>139</v>
      </c>
      <c r="D45" s="187">
        <v>-58239</v>
      </c>
      <c r="E45" s="242"/>
      <c r="F45" s="187"/>
      <c r="G45" s="66"/>
    </row>
    <row r="46" spans="1:8" ht="15.75" customHeight="1" thickBot="1" x14ac:dyDescent="0.3">
      <c r="A46" s="79"/>
      <c r="B46" s="79"/>
      <c r="C46" s="106" t="s">
        <v>97</v>
      </c>
      <c r="D46" s="187">
        <v>32835896</v>
      </c>
      <c r="E46" s="242"/>
      <c r="F46" s="187">
        <v>25855103</v>
      </c>
      <c r="G46" s="66"/>
    </row>
    <row r="47" spans="1:8" x14ac:dyDescent="0.25">
      <c r="A47" s="79"/>
      <c r="B47" s="79"/>
      <c r="C47" s="108"/>
      <c r="D47" s="221">
        <f>SUM(D42:D46)</f>
        <v>6255701</v>
      </c>
      <c r="E47" s="220"/>
      <c r="F47" s="221">
        <f>SUM(F42:F46)</f>
        <v>3683713</v>
      </c>
      <c r="G47" s="66"/>
    </row>
    <row r="48" spans="1:8" ht="33.75" customHeight="1" thickBot="1" x14ac:dyDescent="0.3">
      <c r="A48" s="79"/>
      <c r="B48" s="217" t="s">
        <v>122</v>
      </c>
      <c r="C48" s="217"/>
      <c r="D48" s="224"/>
      <c r="E48" s="225"/>
      <c r="F48" s="224"/>
      <c r="G48" s="66"/>
    </row>
    <row r="49" spans="1:11" ht="15.75" thickBot="1" x14ac:dyDescent="0.3">
      <c r="A49" s="79"/>
      <c r="B49" s="79"/>
      <c r="G49" s="66"/>
      <c r="K49" s="93"/>
    </row>
    <row r="50" spans="1:11" ht="15.75" thickBot="1" x14ac:dyDescent="0.3">
      <c r="A50" s="215" t="s">
        <v>99</v>
      </c>
      <c r="B50" s="215"/>
      <c r="C50" s="215"/>
      <c r="D50" s="82">
        <f>D47+D39+D26</f>
        <v>-3956411</v>
      </c>
      <c r="E50" s="110"/>
      <c r="F50" s="82">
        <f>F47+F39+F26</f>
        <v>1004435</v>
      </c>
      <c r="G50" s="59"/>
      <c r="H50" s="59"/>
    </row>
    <row r="51" spans="1:11" ht="15.75" thickBot="1" x14ac:dyDescent="0.3">
      <c r="A51" s="215" t="s">
        <v>100</v>
      </c>
      <c r="B51" s="215"/>
      <c r="C51" s="215"/>
      <c r="D51" s="111">
        <v>6239260</v>
      </c>
      <c r="E51" s="67"/>
      <c r="F51" s="82">
        <v>5236437</v>
      </c>
      <c r="G51" s="59"/>
      <c r="H51" s="59"/>
    </row>
    <row r="52" spans="1:11" ht="15.75" customHeight="1" thickBot="1" x14ac:dyDescent="0.3">
      <c r="A52" s="92"/>
      <c r="B52" s="92"/>
      <c r="C52" s="107" t="s">
        <v>98</v>
      </c>
      <c r="D52" s="111">
        <v>63969</v>
      </c>
      <c r="E52" s="67"/>
      <c r="F52" s="111">
        <v>-1612</v>
      </c>
      <c r="G52" s="59"/>
      <c r="H52" s="59"/>
    </row>
    <row r="53" spans="1:11" ht="15.75" thickBot="1" x14ac:dyDescent="0.3">
      <c r="A53" s="215" t="s">
        <v>133</v>
      </c>
      <c r="B53" s="215"/>
      <c r="C53" s="215"/>
      <c r="D53" s="83">
        <f>D51+D50+D52</f>
        <v>2346818</v>
      </c>
      <c r="E53" s="110"/>
      <c r="F53" s="83">
        <f>F51+F50+F52</f>
        <v>6239260</v>
      </c>
      <c r="G53" s="59"/>
      <c r="H53" s="59"/>
    </row>
    <row r="54" spans="1:11" ht="15.75" thickTop="1" x14ac:dyDescent="0.25">
      <c r="A54" s="71"/>
      <c r="B54" s="71"/>
      <c r="C54" s="71"/>
      <c r="D54" s="81"/>
      <c r="E54" s="110"/>
      <c r="F54" s="81"/>
      <c r="G54" s="59"/>
      <c r="H54" s="59"/>
    </row>
    <row r="55" spans="1:11" x14ac:dyDescent="0.25">
      <c r="A55" s="71"/>
      <c r="B55" s="227" t="s">
        <v>44</v>
      </c>
      <c r="C55" s="227"/>
      <c r="D55" s="227"/>
      <c r="E55" s="63"/>
      <c r="F55" s="84"/>
      <c r="G55" s="75"/>
      <c r="H55" s="76"/>
    </row>
    <row r="56" spans="1:11" x14ac:dyDescent="0.25">
      <c r="A56" s="69"/>
      <c r="B56" s="60"/>
      <c r="C56" s="60"/>
      <c r="D56" s="131">
        <f>D53-Баланс!F22</f>
        <v>0</v>
      </c>
      <c r="E56" s="63"/>
      <c r="F56" s="131"/>
      <c r="G56" s="75"/>
      <c r="H56" s="76"/>
    </row>
    <row r="57" spans="1:11" ht="15.75" x14ac:dyDescent="0.25">
      <c r="B57" s="53"/>
      <c r="C57" s="32"/>
      <c r="D57" s="53"/>
      <c r="E57" s="32"/>
      <c r="F57" s="234"/>
      <c r="G57" s="54"/>
      <c r="H57" s="34"/>
      <c r="I57" s="38"/>
    </row>
    <row r="58" spans="1:11" x14ac:dyDescent="0.25">
      <c r="B58" s="198" t="s">
        <v>126</v>
      </c>
      <c r="C58" s="198"/>
      <c r="D58" s="132" t="s">
        <v>130</v>
      </c>
      <c r="E58" s="233"/>
      <c r="F58" s="238"/>
      <c r="G58" s="133"/>
      <c r="H58" s="133"/>
      <c r="I58" s="23"/>
    </row>
    <row r="59" spans="1:11" ht="15.75" x14ac:dyDescent="0.25">
      <c r="B59" s="199" t="s">
        <v>106</v>
      </c>
      <c r="C59" s="199"/>
      <c r="D59" s="12" t="s">
        <v>120</v>
      </c>
      <c r="E59" s="32"/>
      <c r="G59" s="20"/>
      <c r="H59" s="10"/>
      <c r="I59" s="38"/>
    </row>
    <row r="60" spans="1:11" x14ac:dyDescent="0.25">
      <c r="B60" s="55"/>
      <c r="C60" s="21"/>
      <c r="D60" s="54"/>
      <c r="E60" s="21"/>
      <c r="F60" s="25"/>
      <c r="G60" s="21"/>
      <c r="H60" s="21"/>
      <c r="I60" s="21"/>
    </row>
    <row r="61" spans="1:11" x14ac:dyDescent="0.25">
      <c r="A61" s="59"/>
      <c r="B61" s="59"/>
      <c r="C61" s="59"/>
      <c r="D61" s="115"/>
      <c r="E61" s="115"/>
      <c r="F61" s="115"/>
      <c r="G61" s="59"/>
      <c r="H61" s="59"/>
    </row>
    <row r="62" spans="1:11" x14ac:dyDescent="0.25">
      <c r="A62" s="59"/>
      <c r="B62" s="59"/>
      <c r="C62" s="59"/>
      <c r="D62" s="115"/>
      <c r="E62" s="115"/>
      <c r="F62" s="115"/>
      <c r="G62" s="59"/>
      <c r="H62" s="59"/>
    </row>
    <row r="63" spans="1:11" x14ac:dyDescent="0.25">
      <c r="A63" s="59"/>
      <c r="B63" s="59"/>
      <c r="C63" s="59"/>
      <c r="D63" s="115"/>
      <c r="E63" s="115"/>
      <c r="F63" s="115"/>
      <c r="G63" s="59"/>
      <c r="H63" s="59"/>
    </row>
    <row r="64" spans="1:11" x14ac:dyDescent="0.25">
      <c r="A64" s="59"/>
      <c r="B64" s="59"/>
      <c r="C64" s="59"/>
      <c r="D64" s="115"/>
      <c r="E64" s="115"/>
      <c r="F64" s="115"/>
      <c r="G64" s="59"/>
      <c r="H64" s="59"/>
    </row>
  </sheetData>
  <mergeCells count="25">
    <mergeCell ref="B59:C59"/>
    <mergeCell ref="B55:D55"/>
    <mergeCell ref="B58:C58"/>
    <mergeCell ref="A53:C53"/>
    <mergeCell ref="A27:C27"/>
    <mergeCell ref="D2:F2"/>
    <mergeCell ref="A2:C2"/>
    <mergeCell ref="A3:C3"/>
    <mergeCell ref="B4:C4"/>
    <mergeCell ref="A5:C5"/>
    <mergeCell ref="E39:E40"/>
    <mergeCell ref="F39:F40"/>
    <mergeCell ref="A41:C41"/>
    <mergeCell ref="D39:D40"/>
    <mergeCell ref="D47:D48"/>
    <mergeCell ref="E47:E48"/>
    <mergeCell ref="F47:F48"/>
    <mergeCell ref="B23:C23"/>
    <mergeCell ref="B26:C26"/>
    <mergeCell ref="A1:C1"/>
    <mergeCell ref="A50:C50"/>
    <mergeCell ref="A51:C51"/>
    <mergeCell ref="B14:C14"/>
    <mergeCell ref="B40:C40"/>
    <mergeCell ref="B48:C48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A2" sqref="A2:J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88"/>
      <c r="J1" s="87"/>
      <c r="K1" s="88"/>
      <c r="L1" s="88"/>
      <c r="M1" s="87"/>
    </row>
    <row r="2" spans="1:14" ht="28.5" customHeight="1" x14ac:dyDescent="0.25">
      <c r="A2" s="230" t="s">
        <v>142</v>
      </c>
      <c r="B2" s="230"/>
      <c r="C2" s="230"/>
      <c r="D2" s="230"/>
      <c r="E2" s="230"/>
      <c r="F2" s="230"/>
      <c r="G2" s="230"/>
      <c r="H2" s="230"/>
      <c r="I2" s="230"/>
      <c r="J2" s="230"/>
      <c r="K2" s="90"/>
      <c r="L2" s="89" t="s">
        <v>1</v>
      </c>
      <c r="M2" s="87"/>
    </row>
    <row r="3" spans="1:14" s="100" customFormat="1" ht="48.75" customHeight="1" thickBot="1" x14ac:dyDescent="0.3">
      <c r="A3" s="99"/>
      <c r="B3" s="136" t="s">
        <v>109</v>
      </c>
      <c r="C3" s="136"/>
      <c r="D3" s="136" t="s">
        <v>110</v>
      </c>
      <c r="E3" s="136"/>
      <c r="F3" s="136" t="s">
        <v>116</v>
      </c>
      <c r="G3" s="136"/>
      <c r="H3" s="136" t="s">
        <v>111</v>
      </c>
      <c r="I3" s="136"/>
      <c r="J3" s="136" t="s">
        <v>112</v>
      </c>
      <c r="K3" s="136"/>
      <c r="L3" s="136" t="s">
        <v>113</v>
      </c>
      <c r="M3" s="136" t="s">
        <v>114</v>
      </c>
    </row>
    <row r="4" spans="1:14" ht="16.5" thickTop="1" thickBot="1" x14ac:dyDescent="0.3">
      <c r="A4" s="97" t="s">
        <v>141</v>
      </c>
      <c r="B4" s="83">
        <v>2787696</v>
      </c>
      <c r="C4" s="83"/>
      <c r="D4" s="83">
        <v>-149709</v>
      </c>
      <c r="E4" s="83"/>
      <c r="F4" s="83">
        <v>-947400</v>
      </c>
      <c r="G4" s="83"/>
      <c r="H4" s="83">
        <v>4504859</v>
      </c>
      <c r="I4" s="83"/>
      <c r="J4" s="83">
        <v>-244014</v>
      </c>
      <c r="K4" s="83"/>
      <c r="L4" s="83">
        <v>11824340</v>
      </c>
      <c r="M4" s="83">
        <f>SUM(B4:L4)</f>
        <v>17775772</v>
      </c>
      <c r="N4" s="93"/>
    </row>
    <row r="5" spans="1:14" ht="15.75" thickTop="1" x14ac:dyDescent="0.25">
      <c r="A5" s="97" t="s">
        <v>101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81">
        <v>6623107</v>
      </c>
      <c r="M5" s="81">
        <f>SUM(B5:L5)</f>
        <v>6623107</v>
      </c>
      <c r="N5" s="93"/>
    </row>
    <row r="6" spans="1:14" x14ac:dyDescent="0.25">
      <c r="A6" s="97" t="s">
        <v>124</v>
      </c>
      <c r="B6" s="102" t="s">
        <v>115</v>
      </c>
      <c r="C6" s="101"/>
      <c r="D6" s="102" t="s">
        <v>115</v>
      </c>
      <c r="E6" s="101"/>
      <c r="F6" s="102" t="s">
        <v>115</v>
      </c>
      <c r="G6" s="101"/>
      <c r="H6" s="102" t="s">
        <v>115</v>
      </c>
      <c r="I6" s="101"/>
      <c r="J6" s="102" t="s">
        <v>115</v>
      </c>
      <c r="K6" s="101"/>
      <c r="L6" s="81">
        <v>-1750025</v>
      </c>
      <c r="M6" s="81">
        <f>SUM(B6:L6)</f>
        <v>-1750025</v>
      </c>
      <c r="N6" s="93"/>
    </row>
    <row r="7" spans="1:14" ht="30" x14ac:dyDescent="0.25">
      <c r="A7" s="97" t="s">
        <v>102</v>
      </c>
      <c r="B7" s="103" t="s">
        <v>115</v>
      </c>
      <c r="C7" s="101"/>
      <c r="D7" s="245"/>
      <c r="E7" s="246"/>
      <c r="F7" s="245" t="s">
        <v>115</v>
      </c>
      <c r="G7" s="246"/>
      <c r="H7" s="245" t="s">
        <v>115</v>
      </c>
      <c r="I7" s="246"/>
      <c r="J7" s="245" t="s">
        <v>115</v>
      </c>
      <c r="K7" s="246"/>
      <c r="L7" s="245"/>
      <c r="M7" s="102">
        <f t="shared" ref="M7:M11" si="0">SUM(B7:L7)</f>
        <v>0</v>
      </c>
      <c r="N7" s="93"/>
    </row>
    <row r="8" spans="1:14" x14ac:dyDescent="0.25">
      <c r="A8" s="97" t="s">
        <v>103</v>
      </c>
      <c r="B8" s="102" t="s">
        <v>115</v>
      </c>
      <c r="C8" s="101"/>
      <c r="D8" s="245" t="s">
        <v>115</v>
      </c>
      <c r="E8" s="246"/>
      <c r="F8" s="245" t="s">
        <v>115</v>
      </c>
      <c r="G8" s="246"/>
      <c r="H8" s="245"/>
      <c r="I8" s="246"/>
      <c r="J8" s="245" t="s">
        <v>115</v>
      </c>
      <c r="K8" s="246"/>
      <c r="L8" s="245" t="s">
        <v>115</v>
      </c>
      <c r="M8" s="102">
        <f t="shared" si="0"/>
        <v>0</v>
      </c>
      <c r="N8" s="93"/>
    </row>
    <row r="9" spans="1:14" x14ac:dyDescent="0.25">
      <c r="A9" s="134" t="s">
        <v>127</v>
      </c>
      <c r="B9" s="102" t="s">
        <v>115</v>
      </c>
      <c r="C9" s="101"/>
      <c r="D9" s="245">
        <v>-13655</v>
      </c>
      <c r="E9" s="246"/>
      <c r="F9" s="245" t="s">
        <v>115</v>
      </c>
      <c r="G9" s="246"/>
      <c r="H9" s="245" t="s">
        <v>115</v>
      </c>
      <c r="I9" s="246"/>
      <c r="J9" s="245" t="s">
        <v>115</v>
      </c>
      <c r="K9" s="246"/>
      <c r="L9" s="245" t="s">
        <v>115</v>
      </c>
      <c r="M9" s="102">
        <f t="shared" si="0"/>
        <v>-13655</v>
      </c>
      <c r="N9" s="93"/>
    </row>
    <row r="10" spans="1:14" x14ac:dyDescent="0.25">
      <c r="A10" s="134" t="s">
        <v>128</v>
      </c>
      <c r="B10" s="102" t="s">
        <v>115</v>
      </c>
      <c r="C10" s="101"/>
      <c r="D10" s="245" t="s">
        <v>115</v>
      </c>
      <c r="E10" s="246"/>
      <c r="F10" s="245" t="s">
        <v>115</v>
      </c>
      <c r="G10" s="246"/>
      <c r="H10" s="245" t="s">
        <v>115</v>
      </c>
      <c r="I10" s="246"/>
      <c r="J10" s="245" t="s">
        <v>115</v>
      </c>
      <c r="K10" s="246"/>
      <c r="L10" s="245">
        <v>-44584</v>
      </c>
      <c r="M10" s="102">
        <f t="shared" si="0"/>
        <v>-44584</v>
      </c>
      <c r="N10" s="93"/>
    </row>
    <row r="11" spans="1:14" ht="45" x14ac:dyDescent="0.25">
      <c r="A11" s="97" t="s">
        <v>104</v>
      </c>
      <c r="B11" s="102" t="s">
        <v>115</v>
      </c>
      <c r="C11" s="101"/>
      <c r="D11" s="245" t="s">
        <v>115</v>
      </c>
      <c r="E11" s="246"/>
      <c r="F11" s="245" t="s">
        <v>115</v>
      </c>
      <c r="G11" s="246"/>
      <c r="H11" s="137" t="s">
        <v>115</v>
      </c>
      <c r="I11" s="81"/>
      <c r="J11" s="81">
        <v>-1655</v>
      </c>
      <c r="K11" s="81"/>
      <c r="L11" s="137" t="s">
        <v>115</v>
      </c>
      <c r="M11" s="81">
        <f t="shared" si="0"/>
        <v>-1655</v>
      </c>
      <c r="N11" s="93"/>
    </row>
    <row r="12" spans="1:14" ht="30.75" thickBot="1" x14ac:dyDescent="0.3">
      <c r="A12" s="97" t="s">
        <v>105</v>
      </c>
      <c r="B12" s="104" t="s">
        <v>115</v>
      </c>
      <c r="C12" s="105"/>
      <c r="D12" s="247" t="s">
        <v>115</v>
      </c>
      <c r="E12" s="248"/>
      <c r="F12" s="247" t="s">
        <v>115</v>
      </c>
      <c r="G12" s="248"/>
      <c r="H12" s="83">
        <v>-838984</v>
      </c>
      <c r="I12" s="83"/>
      <c r="J12" s="83"/>
      <c r="K12" s="83"/>
      <c r="L12" s="83">
        <f>-H12</f>
        <v>838984</v>
      </c>
      <c r="M12" s="83"/>
      <c r="N12" s="93"/>
    </row>
    <row r="13" spans="1:14" ht="16.5" thickTop="1" thickBot="1" x14ac:dyDescent="0.3">
      <c r="A13" s="97" t="s">
        <v>143</v>
      </c>
      <c r="B13" s="83">
        <f>SUM(B4:B12)</f>
        <v>2787696</v>
      </c>
      <c r="C13" s="83"/>
      <c r="D13" s="83">
        <f>SUM(D4:D12)</f>
        <v>-163364</v>
      </c>
      <c r="E13" s="83"/>
      <c r="F13" s="83">
        <f>SUM(F4:F12)</f>
        <v>-947400</v>
      </c>
      <c r="G13" s="83"/>
      <c r="H13" s="83">
        <f>SUM(H4:H12)</f>
        <v>3665875</v>
      </c>
      <c r="I13" s="83"/>
      <c r="J13" s="83">
        <f>SUM(J4:J12)</f>
        <v>-245669</v>
      </c>
      <c r="K13" s="83"/>
      <c r="L13" s="83">
        <f>SUM(L4:L12)</f>
        <v>17491822</v>
      </c>
      <c r="M13" s="83">
        <f>SUM(M4:M12)</f>
        <v>22588960</v>
      </c>
      <c r="N13" s="93"/>
    </row>
    <row r="14" spans="1:14" ht="15.75" thickTop="1" x14ac:dyDescent="0.25"/>
    <row r="15" spans="1:14" x14ac:dyDescent="0.25">
      <c r="A15" s="98"/>
      <c r="B15" s="227" t="s">
        <v>44</v>
      </c>
      <c r="C15" s="227"/>
      <c r="D15" s="227"/>
      <c r="E15" s="227"/>
      <c r="F15" s="227"/>
      <c r="G15" s="227"/>
      <c r="H15" s="63"/>
      <c r="I15" s="84"/>
    </row>
    <row r="16" spans="1:14" x14ac:dyDescent="0.25">
      <c r="A16" s="69"/>
      <c r="B16" s="60"/>
      <c r="C16" s="60"/>
      <c r="D16" s="60"/>
      <c r="E16" s="64"/>
      <c r="F16" s="64"/>
      <c r="G16" s="84"/>
      <c r="H16" s="63"/>
      <c r="I16" s="84"/>
    </row>
    <row r="17" spans="1:10" x14ac:dyDescent="0.25">
      <c r="A17" s="59"/>
      <c r="B17" s="72"/>
      <c r="C17" s="72"/>
      <c r="D17" s="72"/>
      <c r="E17" s="65"/>
      <c r="F17" s="78"/>
      <c r="G17" s="85"/>
      <c r="H17" s="65"/>
      <c r="I17" s="114"/>
      <c r="J17" s="235"/>
    </row>
    <row r="18" spans="1:10" ht="15" customHeight="1" x14ac:dyDescent="0.25">
      <c r="A18" s="59"/>
      <c r="B18" s="231" t="s">
        <v>126</v>
      </c>
      <c r="C18" s="231"/>
      <c r="D18" s="231"/>
      <c r="E18" s="77"/>
      <c r="F18" s="132" t="s">
        <v>130</v>
      </c>
      <c r="H18" s="77"/>
      <c r="I18" s="235"/>
      <c r="J18" s="235"/>
    </row>
    <row r="19" spans="1:10" x14ac:dyDescent="0.25">
      <c r="A19" s="59"/>
      <c r="B19" s="73" t="s">
        <v>106</v>
      </c>
      <c r="C19" s="70"/>
      <c r="D19" s="75"/>
      <c r="E19" s="75"/>
      <c r="F19" s="12" t="s">
        <v>120</v>
      </c>
      <c r="H19" s="65"/>
    </row>
    <row r="20" spans="1:10" x14ac:dyDescent="0.25">
      <c r="A20" s="59"/>
      <c r="B20" s="74"/>
      <c r="C20" s="62"/>
      <c r="D20" s="75"/>
      <c r="E20" s="75"/>
      <c r="F20" s="228"/>
      <c r="G20" s="228"/>
      <c r="H20" s="61"/>
      <c r="I20" s="86"/>
    </row>
  </sheetData>
  <mergeCells count="5">
    <mergeCell ref="F20:G20"/>
    <mergeCell ref="A1:H1"/>
    <mergeCell ref="A2:J2"/>
    <mergeCell ref="B15:G15"/>
    <mergeCell ref="B18:D1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2020-06-25T11:36:14Z</dcterms:modified>
</cp:coreProperties>
</file>