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60" windowWidth="28800" windowHeight="12072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'4'!$A$1:$E$59</definedName>
  </definedNames>
  <calcPr calcId="162913" refMode="R1C1"/>
</workbook>
</file>

<file path=xl/calcChain.xml><?xml version="1.0" encoding="utf-8"?>
<calcChain xmlns="http://schemas.openxmlformats.org/spreadsheetml/2006/main">
  <c r="D31" i="2" l="1"/>
  <c r="E35" i="2"/>
  <c r="L19" i="3" l="1"/>
  <c r="K19" i="3"/>
  <c r="D49" i="5" l="1"/>
  <c r="G50" i="5" s="1"/>
  <c r="D41" i="5"/>
  <c r="G42" i="5" s="1"/>
  <c r="D34" i="5"/>
  <c r="G35" i="5" l="1"/>
  <c r="D50" i="5"/>
  <c r="G51" i="5" s="1"/>
  <c r="E49" i="5"/>
  <c r="H50" i="5" s="1"/>
  <c r="E41" i="5"/>
  <c r="H42" i="5" s="1"/>
  <c r="E34" i="5"/>
  <c r="I23" i="3"/>
  <c r="I27" i="3" s="1"/>
  <c r="H23" i="3"/>
  <c r="H27" i="3" s="1"/>
  <c r="G23" i="3"/>
  <c r="G27" i="3" s="1"/>
  <c r="F23" i="3"/>
  <c r="F27" i="3" s="1"/>
  <c r="E23" i="3"/>
  <c r="E27" i="3" s="1"/>
  <c r="E28" i="3" s="1"/>
  <c r="D23" i="3"/>
  <c r="D27" i="3" s="1"/>
  <c r="C23" i="3"/>
  <c r="C27" i="3" s="1"/>
  <c r="I14" i="3"/>
  <c r="I18" i="3" s="1"/>
  <c r="H14" i="3"/>
  <c r="H18" i="3" s="1"/>
  <c r="G14" i="3"/>
  <c r="G18" i="3" s="1"/>
  <c r="F14" i="3"/>
  <c r="F18" i="3" s="1"/>
  <c r="E14" i="3"/>
  <c r="E18" i="3" s="1"/>
  <c r="D14" i="3"/>
  <c r="D18" i="3" s="1"/>
  <c r="C14" i="3"/>
  <c r="C18" i="3" s="1"/>
  <c r="E9" i="2"/>
  <c r="E15" i="2" s="1"/>
  <c r="E20" i="2" s="1"/>
  <c r="E23" i="2" s="1"/>
  <c r="E26" i="2" s="1"/>
  <c r="E32" i="2" s="1"/>
  <c r="E36" i="2" s="1"/>
  <c r="D9" i="2"/>
  <c r="D15" i="2" s="1"/>
  <c r="D20" i="2" s="1"/>
  <c r="D23" i="2" s="1"/>
  <c r="E52" i="1"/>
  <c r="D52" i="1"/>
  <c r="G52" i="1" s="1"/>
  <c r="E41" i="1"/>
  <c r="D41" i="1"/>
  <c r="E30" i="1"/>
  <c r="E32" i="1" s="1"/>
  <c r="D30" i="1"/>
  <c r="D32" i="1" s="1"/>
  <c r="E22" i="1"/>
  <c r="D22" i="1"/>
  <c r="E13" i="1"/>
  <c r="D13" i="1"/>
  <c r="G13" i="1" s="1"/>
  <c r="D26" i="2" l="1"/>
  <c r="D32" i="2" s="1"/>
  <c r="D35" i="2" s="1"/>
  <c r="D36" i="2" s="1"/>
  <c r="H35" i="5"/>
  <c r="D54" i="5"/>
  <c r="G55" i="5" s="1"/>
  <c r="E53" i="1"/>
  <c r="E54" i="1" s="1"/>
  <c r="E23" i="1"/>
  <c r="E50" i="5"/>
  <c r="H51" i="5" s="1"/>
  <c r="D53" i="1"/>
  <c r="D23" i="1"/>
  <c r="D54" i="1" l="1"/>
  <c r="G54" i="1"/>
  <c r="E54" i="5"/>
  <c r="H55" i="5" s="1"/>
  <c r="H52" i="1"/>
  <c r="H28" i="3" l="1"/>
  <c r="H36" i="2"/>
  <c r="G36" i="2"/>
  <c r="H32" i="1"/>
  <c r="G32" i="1"/>
  <c r="H41" i="1" l="1"/>
  <c r="G41" i="1"/>
  <c r="I32" i="3" l="1"/>
  <c r="H32" i="3"/>
  <c r="G32" i="3"/>
  <c r="F32" i="3"/>
  <c r="L16" i="3"/>
  <c r="K16" i="3"/>
  <c r="H23" i="2" l="1"/>
  <c r="G23" i="2"/>
  <c r="I34" i="3" l="1"/>
  <c r="H34" i="3"/>
  <c r="G34" i="3"/>
  <c r="F34" i="3"/>
  <c r="I31" i="3"/>
  <c r="H31" i="3"/>
  <c r="G31" i="3"/>
  <c r="F31" i="3"/>
  <c r="L27" i="3" l="1"/>
  <c r="K27" i="3"/>
  <c r="L23" i="3"/>
  <c r="K23" i="3"/>
  <c r="L22" i="3"/>
  <c r="K22" i="3"/>
  <c r="L21" i="3"/>
  <c r="K21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H53" i="1"/>
  <c r="G53" i="1"/>
  <c r="H30" i="1"/>
  <c r="G30" i="1"/>
  <c r="H23" i="1"/>
  <c r="G23" i="1"/>
  <c r="H22" i="1"/>
  <c r="G22" i="1"/>
  <c r="H13" i="1"/>
  <c r="G28" i="3" l="1"/>
  <c r="F28" i="3" l="1"/>
  <c r="I28" i="3"/>
  <c r="E55" i="1"/>
  <c r="D55" i="1"/>
  <c r="G38" i="2" l="1"/>
</calcChain>
</file>

<file path=xl/sharedStrings.xml><?xml version="1.0" encoding="utf-8"?>
<sst xmlns="http://schemas.openxmlformats.org/spreadsheetml/2006/main" count="227" uniqueCount="134">
  <si>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</si>
  <si>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</si>
  <si>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</si>
  <si>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</si>
  <si>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</si>
  <si>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</si>
  <si>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</si>
  <si>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</si>
  <si>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</si>
  <si>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</si>
  <si>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</si>
  <si>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</si>
  <si>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</si>
  <si>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</si>
  <si>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</si>
  <si>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</si>
  <si>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</si>
  <si>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</si>
  <si>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</si>
  <si>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</si>
  <si>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</si>
  <si>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</si>
  <si>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</si>
  <si>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</si>
  <si>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</si>
  <si>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</si>
  <si>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</si>
  <si>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</si>
  <si>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</si>
  <si>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</si>
  <si>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</si>
  <si>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</si>
  <si>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</si>
  <si>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</si>
  <si>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</si>
  <si>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</si>
  <si>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</si>
  <si>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</si>
  <si>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</si>
  <si>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</si>
  <si>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</si>
  <si>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</si>
  <si>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</si>
  <si>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</si>
  <si>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</si>
  <si>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</si>
  <si>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</si>
  <si>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</si>
  <si>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</si>
  <si>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</si>
  <si>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</si>
  <si>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</si>
  <si>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</si>
  <si>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</si>
  <si>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</si>
  <si>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</si>
  <si>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</si>
  <si>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</si>
  <si>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</si>
  <si>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</si>
  <si>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</si>
  <si>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</si>
  <si>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</si>
  <si>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</si>
  <si>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</si>
  <si>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</si>
  <si>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</si>
  <si>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</si>
  <si>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</si>
  <si>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</si>
  <si>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</si>
  <si>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</si>
  <si>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</si>
  <si>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</si>
  <si>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</si>
  <si>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</si>
  <si>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</si>
  <si>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</si>
  <si>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</si>
  <si>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</si>
  <si>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</si>
  <si>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</si>
  <si>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</si>
  <si>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</si>
  <si>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</si>
  <si>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</si>
  <si>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</si>
  <si>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</si>
  <si>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</si>
  <si>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</si>
  <si>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</si>
  <si>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</si>
  <si>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</si>
  <si>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</si>
  <si>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</si>
  <si>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</si>
  <si>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</si>
  <si>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</si>
  <si>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</si>
  <si>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</si>
  <si>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</si>
  <si>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</si>
  <si>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</si>
  <si>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</si>
  <si>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</si>
  <si>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</si>
  <si>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</si>
  <si>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</si>
  <si>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</si>
  <si>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</si>
  <si>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</si>
  <si>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Государственные субсидии</t>
  </si>
  <si>
    <t>Движение по устаревшим запасам</t>
  </si>
  <si>
    <t>Изменение в прочих обязательствах</t>
  </si>
  <si>
    <t>АО « ЛОТТЕ Рахат»</t>
  </si>
  <si>
    <t>Резерв по пересчёту валюты отчётности</t>
  </si>
  <si>
    <t>Положительная / (отрицательная)   курсовая разница, нетто</t>
  </si>
  <si>
    <t>Поступления от продажи основных средств</t>
  </si>
  <si>
    <t>Обесценение основных средств</t>
  </si>
  <si>
    <t>(Доходы)/расходы от выбытие основных средств</t>
  </si>
  <si>
    <t>Денежные средства и их эквиваленты на 31 марта</t>
  </si>
  <si>
    <t>На 1 января 2022 года</t>
  </si>
  <si>
    <t>На 01 января 2023 года</t>
  </si>
  <si>
    <t>По состоянию на 30 июня 2023 года</t>
  </si>
  <si>
    <t>За период, закончившийся 30 июня 2023 года</t>
  </si>
  <si>
    <t>На 30 июня 2022 года</t>
  </si>
  <si>
    <t>На 30 июня 2023 года</t>
  </si>
  <si>
    <t>Председатель Правления: Ахраров А.А.</t>
  </si>
  <si>
    <t/>
  </si>
  <si>
    <t>                                                (фамилия, имя, отчество) </t>
  </si>
  <si>
    <t>(подпись)</t>
  </si>
  <si>
    <t>Главный бухгалтер: Рахимова Д.Т.</t>
  </si>
  <si>
    <t>                                                (фамилия, имя, отчество)</t>
  </si>
  <si>
    <t>Место печати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</si>
</sst>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57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2" fillId="2" borderId="0" xfId="1" applyNumberFormat="1" applyFont="1" applyFill="1"/>
    <xf numFmtId="164" fontId="2" fillId="2" borderId="0" xfId="1" applyFont="1" applyFill="1"/>
    <xf numFmtId="165" fontId="12" fillId="2" borderId="0" xfId="0" applyNumberFormat="1" applyFont="1" applyFill="1"/>
    <xf numFmtId="0" fontId="2" fillId="2" borderId="0" xfId="0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5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0" fillId="2" borderId="0" xfId="1" applyFont="1" applyFill="1"/>
    <xf numFmtId="164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7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5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0" fillId="0" borderId="0" xfId="0" applyFill="1"/>
    <xf numFmtId="165" fontId="8" fillId="0" borderId="0" xfId="1" applyNumberFormat="1" applyFont="1" applyFill="1" applyAlignment="1">
      <alignment horizontal="left" vertical="center" wrapText="1"/>
    </xf>
    <xf numFmtId="165" fontId="7" fillId="0" borderId="0" xfId="1" applyNumberFormat="1" applyFont="1" applyFill="1" applyAlignment="1">
      <alignment horizontal="left" vertical="center" wrapText="1"/>
    </xf>
    <xf numFmtId="165" fontId="2" fillId="0" borderId="0" xfId="1" applyNumberFormat="1" applyFont="1" applyFill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5" fontId="7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5" fontId="7" fillId="0" borderId="1" xfId="1" applyNumberFormat="1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left" vertical="center"/>
    </xf>
    <xf numFmtId="165" fontId="7" fillId="0" borderId="6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Alignment="1">
      <alignment horizontal="left" vertical="center" wrapText="1"/>
    </xf>
    <xf numFmtId="165" fontId="7" fillId="0" borderId="5" xfId="1" applyNumberFormat="1" applyFont="1" applyFill="1" applyBorder="1" applyAlignment="1">
      <alignment horizontal="left" vertical="center" wrapText="1"/>
    </xf>
    <xf numFmtId="165" fontId="2" fillId="0" borderId="5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/>
    <xf numFmtId="165" fontId="9" fillId="0" borderId="1" xfId="1" applyNumberFormat="1" applyFont="1" applyFill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5" fontId="8" fillId="0" borderId="3" xfId="1" applyNumberFormat="1" applyFont="1" applyFill="1" applyBorder="1" applyAlignment="1">
      <alignment horizontal="left" vertical="center" wrapText="1"/>
    </xf>
    <xf numFmtId="165" fontId="9" fillId="0" borderId="4" xfId="1" applyNumberFormat="1" applyFont="1" applyFill="1" applyBorder="1" applyAlignment="1">
      <alignment horizontal="left" vertical="center" wrapText="1"/>
    </xf>
    <xf numFmtId="165" fontId="9" fillId="0" borderId="7" xfId="1" applyNumberFormat="1" applyFont="1" applyFill="1" applyBorder="1" applyAlignment="1">
      <alignment horizontal="left" vertical="center" wrapText="1"/>
    </xf>
    <xf numFmtId="165" fontId="8" fillId="0" borderId="4" xfId="1" applyNumberFormat="1" applyFont="1" applyFill="1" applyBorder="1" applyAlignment="1">
      <alignment horizontal="lef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165" fontId="8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165" fontId="12" fillId="0" borderId="0" xfId="1" applyNumberFormat="1" applyFont="1" applyFill="1"/>
    <xf numFmtId="164" fontId="12" fillId="0" borderId="0" xfId="1" applyFont="1" applyFill="1"/>
    <xf numFmtId="0" fontId="2" fillId="0" borderId="0" xfId="0" applyFont="1" applyFill="1" applyAlignment="1">
      <alignment horizontal="left" vertical="center"/>
    </xf>
    <xf numFmtId="165" fontId="2" fillId="0" borderId="0" xfId="1" applyNumberFormat="1" applyFont="1" applyFill="1" applyAlignment="1">
      <alignment horizontal="left" vertical="center"/>
    </xf>
    <xf numFmtId="165" fontId="0" fillId="0" borderId="0" xfId="0" applyNumberFormat="1" applyFill="1"/>
    <xf numFmtId="165" fontId="2" fillId="0" borderId="3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left" vertical="center"/>
    </xf>
    <xf numFmtId="165" fontId="10" fillId="0" borderId="0" xfId="1" applyNumberFormat="1" applyFont="1" applyFill="1"/>
    <xf numFmtId="165" fontId="2" fillId="0" borderId="6" xfId="1" applyNumberFormat="1" applyFont="1" applyFill="1" applyBorder="1" applyAlignment="1">
      <alignment horizontal="left" vertical="center" wrapText="1"/>
    </xf>
    <xf numFmtId="165" fontId="14" fillId="0" borderId="0" xfId="1" applyNumberFormat="1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right" vertical="center"/>
    </xf>
    <xf numFmtId="165" fontId="2" fillId="0" borderId="3" xfId="1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64" fontId="2" fillId="0" borderId="0" xfId="1" applyFont="1" applyFill="1"/>
    <xf numFmtId="165" fontId="15" fillId="0" borderId="0" xfId="1" applyNumberFormat="1" applyFont="1" applyFill="1" applyAlignment="1">
      <alignment horizontal="right"/>
    </xf>
    <xf numFmtId="165" fontId="15" fillId="0" borderId="0" xfId="1" applyNumberFormat="1" applyFont="1" applyFill="1"/>
    <xf numFmtId="164" fontId="0" fillId="0" borderId="0" xfId="1" applyFont="1" applyFill="1"/>
    <xf numFmtId="0" fontId="7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16" fillId="3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6" fillId="3" borderId="7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left" wrapText="1"/>
    </xf>
    <xf numFmtId="0" fontId="16" fillId="3" borderId="0" xfId="0" applyFont="1" applyFill="1" applyAlignment="1">
      <alignment horizontal="left" vertical="center" wrapText="1"/>
    </xf>
  </cellXfs>
  <cellStyles count="6">
    <cellStyle name="Обычный" xfId="0" builtinId="0"/>
    <cellStyle name="Обычный 2" xfId="2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80" zoomScaleNormal="80" workbookViewId="0"/>
  </sheetViews>
  <sheetFormatPr defaultColWidth="9.109375" defaultRowHeight="13.2" x14ac:dyDescent="0.25"/>
  <cols>
    <col min="1" max="1" width="19.44140625" style="3" customWidth="1"/>
    <col min="2" max="2" width="64" style="3" customWidth="1"/>
    <col min="3" max="3" width="9.109375" style="3"/>
    <col min="4" max="4" width="21.5546875" style="57" customWidth="1"/>
    <col min="5" max="5" width="25.5546875" style="57" customWidth="1"/>
    <col min="6" max="6" width="15.6640625" style="57" bestFit="1" customWidth="1"/>
    <col min="7" max="7" width="13.88671875" style="57" bestFit="1" customWidth="1"/>
    <col min="8" max="8" width="15.109375" style="57" customWidth="1"/>
    <col min="9" max="9" width="9.109375" style="3"/>
    <col min="10" max="10" width="16.6640625" style="3" bestFit="1" customWidth="1"/>
    <col min="11" max="11" width="12.88671875" style="3" bestFit="1" customWidth="1"/>
    <col min="12" max="16384" width="9.109375" style="3"/>
  </cols>
  <sheetData>
    <row r="1" spans="1:11" x14ac:dyDescent="0.25">
      <c r="A1" s="1" t="s">
        <v>114</v>
      </c>
      <c r="B1" s="2" t="s">
        <v>0</v>
      </c>
    </row>
    <row r="2" spans="1:11" ht="15.6" x14ac:dyDescent="0.3">
      <c r="A2" s="31" t="s">
        <v>1</v>
      </c>
      <c r="B2" s="32"/>
    </row>
    <row r="3" spans="1:11" ht="14.4" x14ac:dyDescent="0.3">
      <c r="A3" s="1" t="s">
        <v>123</v>
      </c>
      <c r="B3" s="56"/>
      <c r="C3" s="57"/>
      <c r="I3" s="57"/>
    </row>
    <row r="4" spans="1:11" x14ac:dyDescent="0.25">
      <c r="B4" s="57"/>
      <c r="C4" s="57"/>
      <c r="I4" s="57"/>
    </row>
    <row r="5" spans="1:11" ht="13.8" thickBot="1" x14ac:dyDescent="0.3">
      <c r="B5" s="58" t="s">
        <v>2</v>
      </c>
      <c r="C5" s="59" t="s">
        <v>3</v>
      </c>
      <c r="D5" s="138">
        <v>45107</v>
      </c>
      <c r="E5" s="139">
        <v>44926</v>
      </c>
      <c r="I5" s="57"/>
    </row>
    <row r="6" spans="1:11" x14ac:dyDescent="0.25">
      <c r="B6" s="25" t="s">
        <v>4</v>
      </c>
      <c r="C6" s="60"/>
      <c r="D6" s="25"/>
      <c r="E6" s="24"/>
      <c r="I6" s="57"/>
    </row>
    <row r="7" spans="1:11" x14ac:dyDescent="0.25">
      <c r="B7" s="25" t="s">
        <v>5</v>
      </c>
      <c r="C7" s="60"/>
      <c r="D7" s="25"/>
      <c r="E7" s="24"/>
      <c r="I7" s="57"/>
    </row>
    <row r="8" spans="1:11" x14ac:dyDescent="0.25">
      <c r="B8" s="25" t="s">
        <v>94</v>
      </c>
      <c r="C8" s="60"/>
      <c r="D8" s="25"/>
      <c r="E8" s="24"/>
      <c r="I8" s="57"/>
    </row>
    <row r="9" spans="1:11" x14ac:dyDescent="0.25">
      <c r="B9" s="24" t="s">
        <v>6</v>
      </c>
      <c r="C9" s="61">
        <v>6</v>
      </c>
      <c r="D9" s="62">
        <v>22107034</v>
      </c>
      <c r="E9" s="63">
        <v>22935222</v>
      </c>
      <c r="I9" s="57"/>
    </row>
    <row r="10" spans="1:11" x14ac:dyDescent="0.25">
      <c r="B10" s="24" t="s">
        <v>7</v>
      </c>
      <c r="C10" s="61"/>
      <c r="D10" s="62">
        <v>218616</v>
      </c>
      <c r="E10" s="63">
        <v>249975</v>
      </c>
      <c r="I10" s="57"/>
    </row>
    <row r="11" spans="1:11" x14ac:dyDescent="0.25">
      <c r="B11" s="24" t="s">
        <v>107</v>
      </c>
      <c r="C11" s="61"/>
      <c r="D11" s="62">
        <v>47660</v>
      </c>
      <c r="E11" s="63">
        <v>83660</v>
      </c>
      <c r="I11" s="57"/>
    </row>
    <row r="12" spans="1:11" ht="13.8" thickBot="1" x14ac:dyDescent="0.3">
      <c r="B12" s="26" t="s">
        <v>8</v>
      </c>
      <c r="C12" s="64">
        <v>9</v>
      </c>
      <c r="D12" s="65">
        <v>265785</v>
      </c>
      <c r="E12" s="66">
        <v>9917</v>
      </c>
      <c r="I12" s="57"/>
    </row>
    <row r="13" spans="1:11" ht="15" thickBot="1" x14ac:dyDescent="0.35">
      <c r="B13" s="26"/>
      <c r="C13" s="64"/>
      <c r="D13" s="65">
        <f>SUM(D9:D12)</f>
        <v>22639095</v>
      </c>
      <c r="E13" s="65">
        <f>SUM(E9:E12)</f>
        <v>23278774</v>
      </c>
      <c r="G13" s="67">
        <f>SUM(D9:D12)-D13</f>
        <v>0</v>
      </c>
      <c r="H13" s="67">
        <f>SUM(E9:E12)-E13</f>
        <v>0</v>
      </c>
      <c r="I13" s="57"/>
    </row>
    <row r="14" spans="1:11" x14ac:dyDescent="0.25">
      <c r="B14" s="24" t="s">
        <v>4</v>
      </c>
      <c r="C14" s="61"/>
      <c r="D14" s="68"/>
      <c r="E14" s="68"/>
      <c r="I14" s="57"/>
    </row>
    <row r="15" spans="1:11" x14ac:dyDescent="0.25">
      <c r="B15" s="25" t="s">
        <v>95</v>
      </c>
      <c r="C15" s="60"/>
      <c r="D15" s="100"/>
      <c r="E15" s="69"/>
      <c r="I15" s="57"/>
    </row>
    <row r="16" spans="1:11" x14ac:dyDescent="0.25">
      <c r="B16" s="24" t="s">
        <v>9</v>
      </c>
      <c r="C16" s="61">
        <v>7</v>
      </c>
      <c r="D16" s="62">
        <v>30354626</v>
      </c>
      <c r="E16" s="63">
        <v>28355549</v>
      </c>
      <c r="I16" s="57"/>
      <c r="K16" s="55"/>
    </row>
    <row r="17" spans="2:11" x14ac:dyDescent="0.25">
      <c r="B17" s="24" t="s">
        <v>10</v>
      </c>
      <c r="C17" s="61">
        <v>8</v>
      </c>
      <c r="D17" s="62">
        <v>1631281</v>
      </c>
      <c r="E17" s="63">
        <v>1429800</v>
      </c>
      <c r="I17" s="57"/>
      <c r="K17" s="55"/>
    </row>
    <row r="18" spans="2:11" x14ac:dyDescent="0.25">
      <c r="B18" s="24" t="s">
        <v>11</v>
      </c>
      <c r="C18" s="61">
        <v>9</v>
      </c>
      <c r="D18" s="62">
        <v>1029335</v>
      </c>
      <c r="E18" s="63">
        <v>5387304</v>
      </c>
      <c r="I18" s="57"/>
      <c r="K18" s="55"/>
    </row>
    <row r="19" spans="2:11" x14ac:dyDescent="0.25">
      <c r="B19" s="24" t="s">
        <v>12</v>
      </c>
      <c r="C19" s="61"/>
      <c r="D19" s="62">
        <v>422523</v>
      </c>
      <c r="E19" s="63">
        <v>238981</v>
      </c>
      <c r="I19" s="57"/>
      <c r="K19" s="55"/>
    </row>
    <row r="20" spans="2:11" x14ac:dyDescent="0.25">
      <c r="B20" s="24" t="s">
        <v>96</v>
      </c>
      <c r="C20" s="61">
        <v>10</v>
      </c>
      <c r="D20" s="62">
        <v>974913</v>
      </c>
      <c r="E20" s="63">
        <v>815787</v>
      </c>
      <c r="I20" s="57"/>
      <c r="K20" s="55"/>
    </row>
    <row r="21" spans="2:11" ht="15" thickBot="1" x14ac:dyDescent="0.35">
      <c r="B21" s="26" t="s">
        <v>13</v>
      </c>
      <c r="C21" s="64">
        <v>11</v>
      </c>
      <c r="D21" s="65">
        <v>12980239</v>
      </c>
      <c r="E21" s="66">
        <v>8308984</v>
      </c>
      <c r="G21" s="67"/>
      <c r="H21" s="67"/>
      <c r="I21" s="57"/>
      <c r="K21" s="55"/>
    </row>
    <row r="22" spans="2:11" ht="15" thickBot="1" x14ac:dyDescent="0.35">
      <c r="B22" s="25"/>
      <c r="C22" s="61"/>
      <c r="D22" s="65">
        <f>SUM(D16:D21)</f>
        <v>47392917</v>
      </c>
      <c r="E22" s="63">
        <f>SUM(E16:E21)</f>
        <v>44536405</v>
      </c>
      <c r="G22" s="67">
        <f>SUM(D16:D21)-D22</f>
        <v>0</v>
      </c>
      <c r="H22" s="67">
        <f>SUM(E16:E21)-E22</f>
        <v>0</v>
      </c>
      <c r="I22" s="57"/>
    </row>
    <row r="23" spans="2:11" ht="15" thickBot="1" x14ac:dyDescent="0.35">
      <c r="B23" s="70" t="s">
        <v>14</v>
      </c>
      <c r="C23" s="71"/>
      <c r="D23" s="72">
        <f>D13+D22</f>
        <v>70032012</v>
      </c>
      <c r="E23" s="72">
        <f>E13+E22</f>
        <v>67815179</v>
      </c>
      <c r="G23" s="67">
        <f>D13+D22-D23</f>
        <v>0</v>
      </c>
      <c r="H23" s="67">
        <f>E13+E22-E23</f>
        <v>0</v>
      </c>
      <c r="I23" s="57"/>
      <c r="J23" s="21"/>
      <c r="K23" s="21"/>
    </row>
    <row r="24" spans="2:11" ht="15" thickTop="1" x14ac:dyDescent="0.3">
      <c r="B24" s="25" t="s">
        <v>4</v>
      </c>
      <c r="C24" s="60"/>
      <c r="D24" s="100"/>
      <c r="E24" s="68"/>
      <c r="G24" s="67"/>
      <c r="H24" s="67"/>
      <c r="I24" s="57"/>
      <c r="J24" s="20"/>
      <c r="K24" s="20"/>
    </row>
    <row r="25" spans="2:11" ht="14.4" x14ac:dyDescent="0.3">
      <c r="B25" s="25" t="s">
        <v>15</v>
      </c>
      <c r="C25" s="60"/>
      <c r="D25" s="100"/>
      <c r="E25" s="69"/>
      <c r="G25" s="67"/>
      <c r="H25" s="67"/>
      <c r="I25" s="57"/>
    </row>
    <row r="26" spans="2:11" ht="14.4" x14ac:dyDescent="0.3">
      <c r="B26" s="24" t="s">
        <v>16</v>
      </c>
      <c r="C26" s="61">
        <v>12</v>
      </c>
      <c r="D26" s="62">
        <v>900000</v>
      </c>
      <c r="E26" s="63">
        <v>900000</v>
      </c>
      <c r="G26" s="67"/>
      <c r="H26" s="67"/>
      <c r="I26" s="57"/>
    </row>
    <row r="27" spans="2:11" ht="14.4" x14ac:dyDescent="0.3">
      <c r="B27" s="24" t="s">
        <v>17</v>
      </c>
      <c r="C27" s="61">
        <v>12</v>
      </c>
      <c r="D27" s="62">
        <v>180000</v>
      </c>
      <c r="E27" s="63">
        <v>180000</v>
      </c>
      <c r="G27" s="67"/>
      <c r="H27" s="67"/>
      <c r="I27" s="57"/>
    </row>
    <row r="28" spans="2:11" ht="14.4" x14ac:dyDescent="0.3">
      <c r="B28" s="24" t="s">
        <v>115</v>
      </c>
      <c r="C28" s="61"/>
      <c r="D28" s="62">
        <v>325964</v>
      </c>
      <c r="E28" s="63">
        <v>353643</v>
      </c>
      <c r="F28" s="73"/>
      <c r="G28" s="67"/>
      <c r="H28" s="67"/>
      <c r="I28" s="57"/>
    </row>
    <row r="29" spans="2:11" ht="15" thickBot="1" x14ac:dyDescent="0.35">
      <c r="B29" s="26" t="s">
        <v>18</v>
      </c>
      <c r="C29" s="64"/>
      <c r="D29" s="65">
        <v>57931448</v>
      </c>
      <c r="E29" s="66">
        <v>56999680</v>
      </c>
      <c r="F29" s="73"/>
      <c r="G29" s="67"/>
      <c r="H29" s="67"/>
      <c r="I29" s="57"/>
    </row>
    <row r="30" spans="2:11" ht="23.25" customHeight="1" x14ac:dyDescent="0.3">
      <c r="B30" s="25" t="s">
        <v>19</v>
      </c>
      <c r="C30" s="61"/>
      <c r="D30" s="62">
        <f>SUM(D26:D29)</f>
        <v>59337412</v>
      </c>
      <c r="E30" s="62">
        <f>SUM(E26:E29)</f>
        <v>58433323</v>
      </c>
      <c r="G30" s="67">
        <f>SUM(D26:D29)-D30</f>
        <v>0</v>
      </c>
      <c r="H30" s="67">
        <f>SUM(E26:E29)-E30</f>
        <v>0</v>
      </c>
      <c r="I30" s="57"/>
    </row>
    <row r="31" spans="2:11" ht="26.25" customHeight="1" x14ac:dyDescent="0.3">
      <c r="B31" s="25" t="s">
        <v>4</v>
      </c>
      <c r="C31" s="61"/>
      <c r="D31" s="100"/>
      <c r="E31" s="69"/>
      <c r="G31" s="67"/>
      <c r="H31" s="67"/>
      <c r="I31" s="57"/>
    </row>
    <row r="32" spans="2:11" ht="15" thickBot="1" x14ac:dyDescent="0.35">
      <c r="B32" s="74" t="s">
        <v>21</v>
      </c>
      <c r="C32" s="64"/>
      <c r="D32" s="65">
        <f>D30</f>
        <v>59337412</v>
      </c>
      <c r="E32" s="65">
        <f>E30</f>
        <v>58433323</v>
      </c>
      <c r="G32" s="67">
        <f>D30-D32</f>
        <v>0</v>
      </c>
      <c r="H32" s="67">
        <f>E30-E32</f>
        <v>0</v>
      </c>
      <c r="I32" s="57"/>
    </row>
    <row r="33" spans="2:9" x14ac:dyDescent="0.25">
      <c r="B33" s="57"/>
      <c r="C33" s="57"/>
      <c r="I33" s="57"/>
    </row>
    <row r="34" spans="2:9" ht="14.4" x14ac:dyDescent="0.3">
      <c r="B34" s="25" t="s">
        <v>4</v>
      </c>
      <c r="C34" s="61"/>
      <c r="D34" s="100"/>
      <c r="E34" s="68"/>
      <c r="G34" s="67"/>
      <c r="H34" s="67"/>
      <c r="I34" s="57"/>
    </row>
    <row r="35" spans="2:9" ht="14.4" x14ac:dyDescent="0.3">
      <c r="B35" s="25" t="s">
        <v>22</v>
      </c>
      <c r="C35" s="61"/>
      <c r="D35" s="100"/>
      <c r="E35" s="69"/>
      <c r="G35" s="67"/>
      <c r="H35" s="62"/>
      <c r="I35" s="57"/>
    </row>
    <row r="36" spans="2:9" ht="14.4" x14ac:dyDescent="0.3">
      <c r="B36" s="27" t="s">
        <v>108</v>
      </c>
      <c r="C36" s="61">
        <v>13</v>
      </c>
      <c r="D36" s="62">
        <v>677397</v>
      </c>
      <c r="E36" s="63">
        <v>1071366</v>
      </c>
      <c r="G36" s="67"/>
      <c r="H36" s="67"/>
      <c r="I36" s="57"/>
    </row>
    <row r="37" spans="2:9" ht="14.4" x14ac:dyDescent="0.3">
      <c r="B37" s="27" t="s">
        <v>23</v>
      </c>
      <c r="C37" s="61"/>
      <c r="D37" s="62">
        <v>1519848</v>
      </c>
      <c r="E37" s="63">
        <v>1519248</v>
      </c>
      <c r="G37" s="67"/>
      <c r="H37" s="67"/>
      <c r="I37" s="57"/>
    </row>
    <row r="38" spans="2:9" ht="14.4" x14ac:dyDescent="0.3">
      <c r="B38" s="75" t="s">
        <v>97</v>
      </c>
      <c r="C38" s="76">
        <v>14</v>
      </c>
      <c r="D38" s="101">
        <v>517926</v>
      </c>
      <c r="E38" s="77">
        <v>555189</v>
      </c>
      <c r="G38" s="67"/>
      <c r="H38" s="67"/>
      <c r="I38" s="57"/>
    </row>
    <row r="39" spans="2:9" ht="14.4" x14ac:dyDescent="0.3">
      <c r="B39" s="27" t="s">
        <v>24</v>
      </c>
      <c r="C39" s="61">
        <v>17</v>
      </c>
      <c r="D39" s="62">
        <v>58811</v>
      </c>
      <c r="E39" s="63">
        <v>58818</v>
      </c>
      <c r="G39" s="67"/>
      <c r="H39" s="67"/>
      <c r="I39" s="62"/>
    </row>
    <row r="40" spans="2:9" ht="15" thickBot="1" x14ac:dyDescent="0.35">
      <c r="B40" s="26" t="s">
        <v>105</v>
      </c>
      <c r="C40" s="64"/>
      <c r="D40" s="65">
        <v>0</v>
      </c>
      <c r="E40" s="66">
        <v>2708</v>
      </c>
      <c r="G40" s="67"/>
      <c r="H40" s="67"/>
      <c r="I40" s="57"/>
    </row>
    <row r="41" spans="2:9" ht="15" thickBot="1" x14ac:dyDescent="0.35">
      <c r="B41" s="26"/>
      <c r="C41" s="64"/>
      <c r="D41" s="65">
        <f>SUM(D36:D40)</f>
        <v>2773982</v>
      </c>
      <c r="E41" s="65">
        <f>SUM(E36:E40)</f>
        <v>3207329</v>
      </c>
      <c r="G41" s="67">
        <f>SUM(D36:D40)-D41</f>
        <v>0</v>
      </c>
      <c r="H41" s="67">
        <f>SUM(E36:E40)-E41</f>
        <v>0</v>
      </c>
      <c r="I41" s="57"/>
    </row>
    <row r="42" spans="2:9" ht="14.4" x14ac:dyDescent="0.3">
      <c r="B42" s="24" t="s">
        <v>4</v>
      </c>
      <c r="C42" s="60"/>
      <c r="D42" s="100"/>
      <c r="E42" s="69"/>
      <c r="G42" s="67"/>
      <c r="H42" s="67"/>
      <c r="I42" s="57"/>
    </row>
    <row r="43" spans="2:9" ht="14.4" x14ac:dyDescent="0.3">
      <c r="B43" s="25" t="s">
        <v>25</v>
      </c>
      <c r="C43" s="60"/>
      <c r="D43" s="100"/>
      <c r="E43" s="69"/>
      <c r="G43" s="67"/>
      <c r="H43" s="67"/>
      <c r="I43" s="57"/>
    </row>
    <row r="44" spans="2:9" ht="14.4" x14ac:dyDescent="0.3">
      <c r="B44" s="27" t="s">
        <v>26</v>
      </c>
      <c r="C44" s="61">
        <v>13</v>
      </c>
      <c r="D44" s="62">
        <v>901538</v>
      </c>
      <c r="E44" s="63">
        <v>901538</v>
      </c>
      <c r="G44" s="67"/>
      <c r="H44" s="67"/>
      <c r="I44" s="57"/>
    </row>
    <row r="45" spans="2:9" ht="14.4" x14ac:dyDescent="0.3">
      <c r="B45" s="27" t="s">
        <v>27</v>
      </c>
      <c r="C45" s="61">
        <v>15</v>
      </c>
      <c r="D45" s="62">
        <v>1414491</v>
      </c>
      <c r="E45" s="63">
        <v>1513593</v>
      </c>
      <c r="G45" s="67"/>
      <c r="H45" s="67"/>
      <c r="I45" s="57"/>
    </row>
    <row r="46" spans="2:9" ht="14.4" x14ac:dyDescent="0.3">
      <c r="B46" s="27" t="s">
        <v>28</v>
      </c>
      <c r="C46" s="61"/>
      <c r="D46" s="62">
        <v>305408</v>
      </c>
      <c r="E46" s="63">
        <v>907425</v>
      </c>
      <c r="G46" s="67"/>
      <c r="H46" s="67"/>
      <c r="I46" s="57"/>
    </row>
    <row r="47" spans="2:9" ht="14.4" x14ac:dyDescent="0.3">
      <c r="B47" s="78" t="s">
        <v>97</v>
      </c>
      <c r="C47" s="76">
        <v>14</v>
      </c>
      <c r="D47" s="101">
        <v>74526</v>
      </c>
      <c r="E47" s="77">
        <v>74526</v>
      </c>
      <c r="F47" s="79"/>
      <c r="G47" s="80"/>
      <c r="H47" s="80"/>
      <c r="I47" s="57"/>
    </row>
    <row r="48" spans="2:9" s="23" customFormat="1" x14ac:dyDescent="0.25">
      <c r="B48" s="57" t="s">
        <v>110</v>
      </c>
      <c r="C48" s="57"/>
      <c r="D48" s="62">
        <v>60519</v>
      </c>
      <c r="E48" s="63">
        <v>19577</v>
      </c>
      <c r="F48" s="79"/>
      <c r="G48" s="79"/>
      <c r="H48" s="79"/>
    </row>
    <row r="49" spans="2:11" ht="14.4" x14ac:dyDescent="0.3">
      <c r="B49" s="24" t="s">
        <v>24</v>
      </c>
      <c r="C49" s="61">
        <v>17</v>
      </c>
      <c r="D49" s="62">
        <v>17467</v>
      </c>
      <c r="E49" s="63">
        <v>17469</v>
      </c>
      <c r="G49" s="67"/>
      <c r="H49" s="67"/>
      <c r="I49" s="79"/>
      <c r="J49" s="23"/>
      <c r="K49" s="28"/>
    </row>
    <row r="50" spans="2:11" ht="14.4" x14ac:dyDescent="0.3">
      <c r="B50" s="27" t="s">
        <v>29</v>
      </c>
      <c r="C50" s="61">
        <v>16</v>
      </c>
      <c r="D50" s="62">
        <v>5088919</v>
      </c>
      <c r="E50" s="63">
        <v>2642479</v>
      </c>
      <c r="F50" s="140"/>
      <c r="G50" s="67"/>
      <c r="H50" s="67"/>
      <c r="I50" s="57"/>
    </row>
    <row r="51" spans="2:11" ht="15" thickBot="1" x14ac:dyDescent="0.35">
      <c r="B51" s="27" t="s">
        <v>106</v>
      </c>
      <c r="C51" s="61"/>
      <c r="D51" s="62">
        <v>57750</v>
      </c>
      <c r="E51" s="63">
        <v>97920</v>
      </c>
      <c r="G51" s="67"/>
      <c r="H51" s="67"/>
      <c r="I51" s="57"/>
    </row>
    <row r="52" spans="2:11" ht="15" thickBot="1" x14ac:dyDescent="0.35">
      <c r="B52" s="81"/>
      <c r="C52" s="82"/>
      <c r="D52" s="83">
        <f>SUM(D44:D51)</f>
        <v>7920618</v>
      </c>
      <c r="E52" s="83">
        <f>SUM(E44:E51)</f>
        <v>6174527</v>
      </c>
      <c r="G52" s="67">
        <f>SUM(D44:D51)-D52</f>
        <v>0</v>
      </c>
      <c r="H52" s="67">
        <f>SUM(E44:E51)-E52</f>
        <v>0</v>
      </c>
      <c r="I52" s="57"/>
    </row>
    <row r="53" spans="2:11" ht="15" thickBot="1" x14ac:dyDescent="0.35">
      <c r="B53" s="74" t="s">
        <v>30</v>
      </c>
      <c r="C53" s="64"/>
      <c r="D53" s="65">
        <f>D41+D52</f>
        <v>10694600</v>
      </c>
      <c r="E53" s="66">
        <f>E41+E52</f>
        <v>9381856</v>
      </c>
      <c r="G53" s="67">
        <f>D41+D52-D53</f>
        <v>0</v>
      </c>
      <c r="H53" s="67">
        <f>E41+E52-E53</f>
        <v>0</v>
      </c>
      <c r="I53" s="57"/>
    </row>
    <row r="54" spans="2:11" ht="15" thickBot="1" x14ac:dyDescent="0.35">
      <c r="B54" s="84" t="s">
        <v>31</v>
      </c>
      <c r="C54" s="85"/>
      <c r="D54" s="86">
        <f>D32+D53</f>
        <v>70032012</v>
      </c>
      <c r="E54" s="86">
        <f>E32+E53</f>
        <v>67815179</v>
      </c>
      <c r="F54" s="73"/>
      <c r="G54" s="67">
        <f>D32+D53-D54</f>
        <v>0</v>
      </c>
      <c r="H54" s="67">
        <f>E32+E53-E54</f>
        <v>0</v>
      </c>
      <c r="I54" s="57"/>
    </row>
    <row r="55" spans="2:11" ht="13.8" thickTop="1" x14ac:dyDescent="0.25">
      <c r="B55" s="57"/>
      <c r="C55" s="57"/>
      <c r="D55" s="73">
        <f>D23-D54</f>
        <v>0</v>
      </c>
      <c r="E55" s="73">
        <f>E23-E54</f>
        <v>0</v>
      </c>
      <c r="I55" s="57"/>
    </row>
    <row r="56" spans="2:11" x14ac:dyDescent="0.25">
      <c r="B56" s="57" t="s">
        <v>87</v>
      </c>
      <c r="C56" s="57"/>
      <c r="D56" s="141">
        <v>16421.887777777778</v>
      </c>
      <c r="E56" s="142">
        <v>16162</v>
      </c>
      <c r="I56" s="57"/>
    </row>
    <row r="57" spans="2:11" x14ac:dyDescent="0.25">
      <c r="B57" s="57"/>
      <c r="C57" s="57"/>
      <c r="D57" s="73"/>
      <c r="E57" s="73"/>
      <c r="I57" s="57"/>
    </row>
    <row r="58" spans="2:11" x14ac:dyDescent="0.25">
      <c r="B58" s="57"/>
      <c r="C58" s="57"/>
      <c r="D58" s="73"/>
      <c r="E58" s="73"/>
      <c r="I58" s="57"/>
    </row>
    <row r="59" spans="2:11" x14ac:dyDescent="0.25">
      <c r="B59" s="150" t="s">
        <v>127</v>
      </c>
      <c r="C59" s="150"/>
      <c r="D59" s="151" t="s">
        <v>128</v>
      </c>
      <c r="E59" s="152" t="s">
        <v>128</v>
      </c>
      <c r="F59" s="73"/>
      <c r="I59" s="57"/>
    </row>
    <row r="60" spans="2:11" x14ac:dyDescent="0.25">
      <c r="B60" s="153" t="s">
        <v>129</v>
      </c>
      <c r="C60" s="153"/>
      <c r="D60" s="151" t="s">
        <v>128</v>
      </c>
      <c r="E60" s="154" t="s">
        <v>130</v>
      </c>
      <c r="I60" s="57"/>
    </row>
    <row r="61" spans="2:11" x14ac:dyDescent="0.25">
      <c r="B61" s="155"/>
      <c r="C61" s="155"/>
      <c r="D61" s="151"/>
      <c r="E61" s="154"/>
    </row>
    <row r="62" spans="2:11" x14ac:dyDescent="0.25">
      <c r="B62" s="155"/>
      <c r="C62" s="155"/>
      <c r="D62" s="151"/>
      <c r="E62" s="154"/>
    </row>
    <row r="63" spans="2:11" x14ac:dyDescent="0.25">
      <c r="B63" s="150" t="s">
        <v>131</v>
      </c>
      <c r="C63" s="150"/>
      <c r="D63" s="151" t="s">
        <v>128</v>
      </c>
      <c r="E63" s="152" t="s">
        <v>128</v>
      </c>
    </row>
    <row r="64" spans="2:11" x14ac:dyDescent="0.25">
      <c r="B64" s="153" t="s">
        <v>132</v>
      </c>
      <c r="C64" s="153"/>
      <c r="D64" s="151" t="s">
        <v>128</v>
      </c>
      <c r="E64" s="154" t="s">
        <v>130</v>
      </c>
    </row>
    <row r="65" spans="2:5" x14ac:dyDescent="0.25">
      <c r="B65" s="156" t="s">
        <v>133</v>
      </c>
      <c r="C65" s="156"/>
      <c r="D65" s="156"/>
      <c r="E65" s="156"/>
    </row>
  </sheetData>
  <mergeCells count="5">
    <mergeCell ref="B59:C59"/>
    <mergeCell ref="B60:C60"/>
    <mergeCell ref="B63:C63"/>
    <mergeCell ref="B64:C64"/>
    <mergeCell ref="B65:E65"/>
  </mergeCells>
  <pageMargins left="0.25" right="0.25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80" zoomScaleNormal="80" workbookViewId="0"/>
  </sheetViews>
  <sheetFormatPr defaultColWidth="9.109375" defaultRowHeight="14.4" x14ac:dyDescent="0.3"/>
  <cols>
    <col min="1" max="1" width="19.6640625" style="4" customWidth="1"/>
    <col min="2" max="2" width="65.109375" style="4" customWidth="1"/>
    <col min="3" max="3" width="9.33203125" style="4" customWidth="1"/>
    <col min="4" max="4" width="21.6640625" style="87" customWidth="1"/>
    <col min="5" max="5" width="17" style="87" customWidth="1"/>
    <col min="6" max="6" width="9.109375" style="87"/>
    <col min="7" max="8" width="15.88671875" style="4" bestFit="1" customWidth="1"/>
    <col min="9" max="16384" width="9.109375" style="4"/>
  </cols>
  <sheetData>
    <row r="1" spans="1:8" x14ac:dyDescent="0.3">
      <c r="A1" s="1" t="s">
        <v>114</v>
      </c>
      <c r="B1" s="2" t="s">
        <v>0</v>
      </c>
    </row>
    <row r="2" spans="1:8" ht="15.6" x14ac:dyDescent="0.3">
      <c r="A2" s="31" t="s">
        <v>53</v>
      </c>
      <c r="B2" s="32"/>
    </row>
    <row r="3" spans="1:8" x14ac:dyDescent="0.3">
      <c r="A3" s="1" t="s">
        <v>124</v>
      </c>
      <c r="B3" s="32"/>
    </row>
    <row r="5" spans="1:8" ht="15" thickBot="1" x14ac:dyDescent="0.35">
      <c r="B5" s="33" t="s">
        <v>2</v>
      </c>
      <c r="C5" s="34" t="s">
        <v>3</v>
      </c>
      <c r="D5" s="138">
        <v>45107</v>
      </c>
      <c r="E5" s="138">
        <v>44742</v>
      </c>
    </row>
    <row r="6" spans="1:8" x14ac:dyDescent="0.3">
      <c r="B6" s="7" t="s">
        <v>4</v>
      </c>
      <c r="C6" s="6"/>
      <c r="D6" s="25"/>
      <c r="E6" s="24"/>
    </row>
    <row r="7" spans="1:8" x14ac:dyDescent="0.3">
      <c r="B7" s="7" t="s">
        <v>32</v>
      </c>
      <c r="C7" s="8">
        <v>18</v>
      </c>
      <c r="D7" s="102">
        <v>46332961</v>
      </c>
      <c r="E7" s="88">
        <v>33867832</v>
      </c>
    </row>
    <row r="8" spans="1:8" ht="15" thickBot="1" x14ac:dyDescent="0.35">
      <c r="B8" s="9" t="s">
        <v>33</v>
      </c>
      <c r="C8" s="10">
        <v>19</v>
      </c>
      <c r="D8" s="89">
        <v>-36417210</v>
      </c>
      <c r="E8" s="90">
        <v>-25602368</v>
      </c>
    </row>
    <row r="9" spans="1:8" x14ac:dyDescent="0.3">
      <c r="B9" s="5" t="s">
        <v>34</v>
      </c>
      <c r="C9" s="8"/>
      <c r="D9" s="103">
        <f>SUM(D7:D8)</f>
        <v>9915751</v>
      </c>
      <c r="E9" s="104">
        <f>SUM(E7:E8)</f>
        <v>8265464</v>
      </c>
      <c r="G9" s="22">
        <f>SUM(D7:D8)-D9</f>
        <v>0</v>
      </c>
      <c r="H9" s="22">
        <f>SUM(E7:E8)-E9</f>
        <v>0</v>
      </c>
    </row>
    <row r="10" spans="1:8" x14ac:dyDescent="0.3">
      <c r="B10" s="4" t="s">
        <v>4</v>
      </c>
      <c r="C10" s="6"/>
      <c r="D10" s="102"/>
      <c r="E10" s="105"/>
      <c r="G10" s="22"/>
      <c r="H10" s="22"/>
    </row>
    <row r="11" spans="1:8" x14ac:dyDescent="0.3">
      <c r="B11" s="7" t="s">
        <v>35</v>
      </c>
      <c r="C11" s="8">
        <v>20</v>
      </c>
      <c r="D11" s="89">
        <v>-2504570</v>
      </c>
      <c r="E11" s="90">
        <v>-2081099</v>
      </c>
      <c r="G11" s="22"/>
      <c r="H11" s="22"/>
    </row>
    <row r="12" spans="1:8" x14ac:dyDescent="0.3">
      <c r="B12" s="7" t="s">
        <v>36</v>
      </c>
      <c r="C12" s="8">
        <v>21</v>
      </c>
      <c r="D12" s="89">
        <v>-3413378</v>
      </c>
      <c r="E12" s="90">
        <v>-2539766</v>
      </c>
      <c r="G12" s="22"/>
      <c r="H12" s="22"/>
    </row>
    <row r="13" spans="1:8" x14ac:dyDescent="0.3">
      <c r="B13" s="7" t="s">
        <v>37</v>
      </c>
      <c r="C13" s="8">
        <v>23</v>
      </c>
      <c r="D13" s="89">
        <v>724385</v>
      </c>
      <c r="E13" s="90">
        <v>636373</v>
      </c>
      <c r="G13" s="22"/>
      <c r="H13" s="22"/>
    </row>
    <row r="14" spans="1:8" ht="15" thickBot="1" x14ac:dyDescent="0.35">
      <c r="B14" s="4" t="s">
        <v>86</v>
      </c>
      <c r="D14" s="89">
        <v>-302682</v>
      </c>
      <c r="E14" s="90">
        <v>-335916</v>
      </c>
      <c r="G14" s="22"/>
      <c r="H14" s="22"/>
    </row>
    <row r="15" spans="1:8" x14ac:dyDescent="0.3">
      <c r="B15" s="14" t="s">
        <v>38</v>
      </c>
      <c r="C15" s="15"/>
      <c r="D15" s="103">
        <f>SUM(D9:D14)</f>
        <v>4419506</v>
      </c>
      <c r="E15" s="103">
        <f>SUM(E9:E14)</f>
        <v>3945056</v>
      </c>
      <c r="G15" s="22">
        <f>SUM(D9:D14)-D15</f>
        <v>0</v>
      </c>
      <c r="H15" s="22">
        <f>SUM(E9:E14)-E15</f>
        <v>0</v>
      </c>
    </row>
    <row r="16" spans="1:8" x14ac:dyDescent="0.3">
      <c r="B16" s="7" t="s">
        <v>4</v>
      </c>
      <c r="C16" s="6"/>
      <c r="D16" s="89"/>
      <c r="E16" s="89"/>
      <c r="G16" s="22"/>
      <c r="H16" s="22"/>
    </row>
    <row r="17" spans="2:8" x14ac:dyDescent="0.3">
      <c r="B17" s="7" t="s">
        <v>39</v>
      </c>
      <c r="C17" s="8">
        <v>22</v>
      </c>
      <c r="D17" s="89">
        <v>-107050</v>
      </c>
      <c r="E17" s="90">
        <v>-139181</v>
      </c>
      <c r="G17" s="22"/>
      <c r="H17" s="22"/>
    </row>
    <row r="18" spans="2:8" x14ac:dyDescent="0.3">
      <c r="B18" s="7" t="s">
        <v>40</v>
      </c>
      <c r="C18" s="8">
        <v>22</v>
      </c>
      <c r="D18" s="89">
        <v>502587</v>
      </c>
      <c r="E18" s="90">
        <v>440526</v>
      </c>
      <c r="G18" s="22"/>
      <c r="H18" s="22"/>
    </row>
    <row r="19" spans="2:8" ht="15" thickBot="1" x14ac:dyDescent="0.35">
      <c r="B19" s="7" t="s">
        <v>116</v>
      </c>
      <c r="C19" s="8"/>
      <c r="D19" s="89">
        <v>-249598</v>
      </c>
      <c r="E19" s="90">
        <v>694841</v>
      </c>
      <c r="G19" s="22"/>
      <c r="H19" s="22"/>
    </row>
    <row r="20" spans="2:8" x14ac:dyDescent="0.3">
      <c r="B20" s="14" t="s">
        <v>41</v>
      </c>
      <c r="C20" s="15"/>
      <c r="D20" s="103">
        <f>SUM(D15:D19)</f>
        <v>4565445</v>
      </c>
      <c r="E20" s="104">
        <f>SUM(E15:E19)</f>
        <v>4941242</v>
      </c>
      <c r="G20" s="22">
        <f>SUM(D15:D19)-D20</f>
        <v>0</v>
      </c>
      <c r="H20" s="22">
        <f>SUM(E15:E19)-E20</f>
        <v>0</v>
      </c>
    </row>
    <row r="21" spans="2:8" x14ac:dyDescent="0.3">
      <c r="B21" s="7" t="s">
        <v>4</v>
      </c>
      <c r="C21" s="6"/>
      <c r="D21" s="89"/>
      <c r="E21" s="89"/>
      <c r="G21" s="22"/>
      <c r="H21" s="22"/>
    </row>
    <row r="22" spans="2:8" ht="15" thickBot="1" x14ac:dyDescent="0.35">
      <c r="B22" s="9" t="s">
        <v>42</v>
      </c>
      <c r="C22" s="10">
        <v>24</v>
      </c>
      <c r="D22" s="106">
        <v>-1124477</v>
      </c>
      <c r="E22" s="91">
        <v>-1122507</v>
      </c>
      <c r="G22" s="22"/>
      <c r="H22" s="22"/>
    </row>
    <row r="23" spans="2:8" ht="15" thickBot="1" x14ac:dyDescent="0.35">
      <c r="B23" s="11" t="s">
        <v>43</v>
      </c>
      <c r="C23" s="10"/>
      <c r="D23" s="107">
        <f>SUM(D20:D22)</f>
        <v>3440968</v>
      </c>
      <c r="E23" s="107">
        <f>SUM(E20:E22)</f>
        <v>3818735</v>
      </c>
      <c r="G23" s="22">
        <f>SUM(D20:D22)-D23</f>
        <v>0</v>
      </c>
      <c r="H23" s="22">
        <f>SUM(E20:E22)-E23</f>
        <v>0</v>
      </c>
    </row>
    <row r="24" spans="2:8" x14ac:dyDescent="0.3">
      <c r="B24" s="7" t="s">
        <v>4</v>
      </c>
      <c r="C24" s="6"/>
      <c r="D24" s="89"/>
      <c r="E24" s="89"/>
      <c r="G24" s="22"/>
      <c r="H24" s="22"/>
    </row>
    <row r="25" spans="2:8" x14ac:dyDescent="0.3">
      <c r="B25" s="5" t="s">
        <v>44</v>
      </c>
      <c r="C25" s="6"/>
      <c r="D25" s="89"/>
      <c r="E25" s="89"/>
      <c r="G25" s="22"/>
      <c r="H25" s="22"/>
    </row>
    <row r="26" spans="2:8" x14ac:dyDescent="0.3">
      <c r="B26" s="7" t="s">
        <v>45</v>
      </c>
      <c r="C26" s="6"/>
      <c r="D26" s="89">
        <f>D23</f>
        <v>3440968</v>
      </c>
      <c r="E26" s="89">
        <f>E23</f>
        <v>3818735</v>
      </c>
      <c r="G26" s="22"/>
      <c r="H26" s="22"/>
    </row>
    <row r="27" spans="2:8" x14ac:dyDescent="0.3">
      <c r="B27" s="5" t="s">
        <v>4</v>
      </c>
      <c r="C27" s="6"/>
      <c r="D27" s="102"/>
      <c r="E27" s="102"/>
      <c r="G27" s="22"/>
      <c r="H27" s="22"/>
    </row>
    <row r="29" spans="2:8" ht="39.6" x14ac:dyDescent="0.3">
      <c r="B29" s="5" t="s">
        <v>46</v>
      </c>
      <c r="C29" s="6"/>
      <c r="D29" s="102"/>
      <c r="E29" s="102"/>
      <c r="G29" s="22"/>
      <c r="H29" s="22"/>
    </row>
    <row r="30" spans="2:8" ht="27" thickBot="1" x14ac:dyDescent="0.35">
      <c r="B30" s="7" t="s">
        <v>47</v>
      </c>
      <c r="C30" s="6"/>
      <c r="D30" s="102">
        <v>-27679</v>
      </c>
      <c r="E30" s="88">
        <v>100082</v>
      </c>
      <c r="G30" s="22"/>
      <c r="H30" s="22"/>
    </row>
    <row r="31" spans="2:8" ht="27" thickBot="1" x14ac:dyDescent="0.35">
      <c r="B31" s="16" t="s">
        <v>48</v>
      </c>
      <c r="C31" s="17"/>
      <c r="D31" s="92">
        <f>D30</f>
        <v>-27679</v>
      </c>
      <c r="E31" s="108">
        <v>100082</v>
      </c>
      <c r="G31" s="22"/>
      <c r="H31" s="22"/>
    </row>
    <row r="32" spans="2:8" ht="15" thickBot="1" x14ac:dyDescent="0.35">
      <c r="B32" s="12" t="s">
        <v>49</v>
      </c>
      <c r="C32" s="18"/>
      <c r="D32" s="109">
        <f>D26+D31</f>
        <v>3413289</v>
      </c>
      <c r="E32" s="109">
        <f>E26+E31</f>
        <v>3918817</v>
      </c>
      <c r="G32" s="22">
        <f>D23+D31-D32</f>
        <v>0</v>
      </c>
      <c r="H32" s="22">
        <f>E23+E31-E32</f>
        <v>0</v>
      </c>
    </row>
    <row r="33" spans="2:8" ht="15" thickTop="1" x14ac:dyDescent="0.3">
      <c r="B33" s="7" t="s">
        <v>4</v>
      </c>
      <c r="C33" s="6"/>
      <c r="D33" s="102"/>
      <c r="E33" s="102"/>
      <c r="G33" s="22"/>
      <c r="H33" s="22"/>
    </row>
    <row r="34" spans="2:8" x14ac:dyDescent="0.3">
      <c r="B34" s="5" t="s">
        <v>50</v>
      </c>
      <c r="C34" s="6"/>
      <c r="D34" s="102"/>
      <c r="E34" s="102"/>
      <c r="G34" s="22"/>
      <c r="H34" s="22"/>
    </row>
    <row r="35" spans="2:8" x14ac:dyDescent="0.3">
      <c r="B35" s="29" t="s">
        <v>45</v>
      </c>
      <c r="C35" s="30"/>
      <c r="D35" s="110">
        <f>D32</f>
        <v>3413289</v>
      </c>
      <c r="E35" s="110">
        <f>E32</f>
        <v>3918817</v>
      </c>
      <c r="G35" s="22"/>
      <c r="H35" s="22"/>
    </row>
    <row r="36" spans="2:8" ht="15" thickBot="1" x14ac:dyDescent="0.35">
      <c r="B36" s="19"/>
      <c r="C36" s="18"/>
      <c r="D36" s="109">
        <f>D35</f>
        <v>3413289</v>
      </c>
      <c r="E36" s="111">
        <f>E35</f>
        <v>3918817</v>
      </c>
      <c r="G36" s="22">
        <f>D35-D36</f>
        <v>0</v>
      </c>
      <c r="H36" s="22">
        <f>E35-E36</f>
        <v>0</v>
      </c>
    </row>
    <row r="37" spans="2:8" ht="15" thickTop="1" x14ac:dyDescent="0.3"/>
    <row r="38" spans="2:8" x14ac:dyDescent="0.3">
      <c r="B38" s="7" t="s">
        <v>4</v>
      </c>
      <c r="C38" s="6"/>
      <c r="D38" s="102"/>
      <c r="E38" s="102"/>
      <c r="G38" s="22">
        <f>D32-D36</f>
        <v>0</v>
      </c>
      <c r="H38" s="22">
        <f>E32-E36</f>
        <v>0</v>
      </c>
    </row>
    <row r="39" spans="2:8" x14ac:dyDescent="0.3">
      <c r="B39" s="5" t="s">
        <v>51</v>
      </c>
      <c r="C39" s="6"/>
      <c r="D39" s="89"/>
      <c r="E39" s="89"/>
      <c r="G39" s="22"/>
      <c r="H39" s="22"/>
    </row>
    <row r="40" spans="2:8" ht="40.200000000000003" thickBot="1" x14ac:dyDescent="0.35">
      <c r="B40" s="19" t="s">
        <v>52</v>
      </c>
      <c r="C40" s="13">
        <v>12</v>
      </c>
      <c r="D40" s="112">
        <v>955.82444444444445</v>
      </c>
      <c r="E40" s="113">
        <v>1061</v>
      </c>
      <c r="G40" s="22">
        <f>D26/3600-D40</f>
        <v>0</v>
      </c>
      <c r="H40" s="22">
        <f>E26/3600-E40</f>
        <v>-0.24027777777769188</v>
      </c>
    </row>
    <row r="41" spans="2:8" ht="15" thickTop="1" x14ac:dyDescent="0.3"/>
    <row r="42" spans="2:8" x14ac:dyDescent="0.3">
      <c r="B42" s="57"/>
      <c r="C42" s="57"/>
      <c r="D42" s="73"/>
      <c r="E42" s="73"/>
    </row>
    <row r="43" spans="2:8" x14ac:dyDescent="0.3">
      <c r="B43" s="150" t="s">
        <v>127</v>
      </c>
      <c r="C43" s="150"/>
      <c r="D43" s="151" t="s">
        <v>128</v>
      </c>
      <c r="E43" s="152" t="s">
        <v>128</v>
      </c>
    </row>
    <row r="44" spans="2:8" x14ac:dyDescent="0.3">
      <c r="B44" s="153" t="s">
        <v>129</v>
      </c>
      <c r="C44" s="153"/>
      <c r="D44" s="151" t="s">
        <v>128</v>
      </c>
      <c r="E44" s="154" t="s">
        <v>130</v>
      </c>
    </row>
    <row r="45" spans="2:8" x14ac:dyDescent="0.3">
      <c r="B45" s="155"/>
      <c r="C45" s="155"/>
      <c r="D45" s="151"/>
      <c r="E45" s="154"/>
    </row>
    <row r="46" spans="2:8" x14ac:dyDescent="0.3">
      <c r="B46" s="155"/>
      <c r="C46" s="155"/>
      <c r="D46" s="151"/>
      <c r="E46" s="154"/>
    </row>
    <row r="47" spans="2:8" x14ac:dyDescent="0.3">
      <c r="B47" s="150" t="s">
        <v>131</v>
      </c>
      <c r="C47" s="150"/>
      <c r="D47" s="151" t="s">
        <v>128</v>
      </c>
      <c r="E47" s="152" t="s">
        <v>128</v>
      </c>
    </row>
    <row r="48" spans="2:8" x14ac:dyDescent="0.3">
      <c r="B48" s="153" t="s">
        <v>132</v>
      </c>
      <c r="C48" s="153"/>
      <c r="D48" s="151" t="s">
        <v>128</v>
      </c>
      <c r="E48" s="154" t="s">
        <v>130</v>
      </c>
    </row>
    <row r="49" spans="2:5" x14ac:dyDescent="0.3">
      <c r="B49" s="156" t="s">
        <v>133</v>
      </c>
      <c r="C49" s="156"/>
      <c r="D49" s="156"/>
      <c r="E49" s="156"/>
    </row>
  </sheetData>
  <mergeCells count="5">
    <mergeCell ref="B43:C43"/>
    <mergeCell ref="B44:C44"/>
    <mergeCell ref="B47:C47"/>
    <mergeCell ref="B48:C48"/>
    <mergeCell ref="B49:E49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0" zoomScaleNormal="80" workbookViewId="0"/>
  </sheetViews>
  <sheetFormatPr defaultColWidth="9.109375" defaultRowHeight="14.4" x14ac:dyDescent="0.3"/>
  <cols>
    <col min="1" max="1" width="20.109375" style="4" customWidth="1"/>
    <col min="2" max="2" width="29.6640625" style="4" customWidth="1"/>
    <col min="3" max="3" width="15.88671875" style="87" customWidth="1"/>
    <col min="4" max="4" width="12.33203125" style="87" customWidth="1"/>
    <col min="5" max="5" width="14.5546875" style="87" customWidth="1"/>
    <col min="6" max="6" width="13.6640625" style="87" customWidth="1"/>
    <col min="7" max="7" width="15.109375" style="87" bestFit="1" customWidth="1"/>
    <col min="8" max="8" width="14.5546875" style="87" customWidth="1"/>
    <col min="9" max="9" width="15.109375" style="87" bestFit="1" customWidth="1"/>
    <col min="10" max="10" width="9.109375" style="4"/>
    <col min="11" max="11" width="13" style="4" bestFit="1" customWidth="1"/>
    <col min="12" max="12" width="14.33203125" style="4" bestFit="1" customWidth="1"/>
    <col min="13" max="16384" width="9.109375" style="4"/>
  </cols>
  <sheetData>
    <row r="1" spans="1:13" x14ac:dyDescent="0.3">
      <c r="A1" s="1" t="s">
        <v>114</v>
      </c>
      <c r="B1" s="2" t="s">
        <v>0</v>
      </c>
    </row>
    <row r="2" spans="1:13" ht="15.6" x14ac:dyDescent="0.3">
      <c r="A2" s="31" t="s">
        <v>54</v>
      </c>
      <c r="B2" s="32"/>
      <c r="J2" s="38"/>
      <c r="K2" s="38"/>
      <c r="L2" s="38"/>
      <c r="M2" s="38"/>
    </row>
    <row r="3" spans="1:13" x14ac:dyDescent="0.3">
      <c r="A3" s="1" t="s">
        <v>124</v>
      </c>
      <c r="B3" s="32"/>
      <c r="J3" s="38"/>
      <c r="K3" s="38"/>
      <c r="L3" s="38"/>
      <c r="M3" s="38"/>
    </row>
    <row r="4" spans="1:13" x14ac:dyDescent="0.3">
      <c r="J4" s="38"/>
      <c r="K4" s="38"/>
      <c r="L4" s="38"/>
      <c r="M4" s="38"/>
    </row>
    <row r="5" spans="1:13" ht="15.75" customHeight="1" thickBot="1" x14ac:dyDescent="0.35">
      <c r="B5" s="36"/>
      <c r="C5" s="146" t="s">
        <v>55</v>
      </c>
      <c r="D5" s="146"/>
      <c r="E5" s="146"/>
      <c r="F5" s="146"/>
      <c r="G5" s="146"/>
      <c r="H5" s="114"/>
      <c r="I5" s="114"/>
      <c r="J5" s="38"/>
      <c r="K5" s="38"/>
      <c r="L5" s="38"/>
      <c r="M5" s="38"/>
    </row>
    <row r="6" spans="1:13" ht="39.6" x14ac:dyDescent="0.3">
      <c r="B6" s="147" t="s">
        <v>2</v>
      </c>
      <c r="C6" s="149" t="s">
        <v>16</v>
      </c>
      <c r="D6" s="149" t="s">
        <v>17</v>
      </c>
      <c r="E6" s="115" t="s">
        <v>93</v>
      </c>
      <c r="F6" s="115" t="s">
        <v>92</v>
      </c>
      <c r="G6" s="149" t="s">
        <v>58</v>
      </c>
      <c r="H6" s="144" t="s">
        <v>20</v>
      </c>
      <c r="I6" s="100" t="s">
        <v>58</v>
      </c>
      <c r="J6" s="38"/>
      <c r="K6" s="38"/>
      <c r="L6" s="38"/>
      <c r="M6" s="38"/>
    </row>
    <row r="7" spans="1:13" ht="15" thickBot="1" x14ac:dyDescent="0.35">
      <c r="B7" s="148"/>
      <c r="C7" s="145"/>
      <c r="D7" s="145"/>
      <c r="E7" s="116" t="s">
        <v>56</v>
      </c>
      <c r="F7" s="116" t="s">
        <v>57</v>
      </c>
      <c r="G7" s="145"/>
      <c r="H7" s="145"/>
      <c r="I7" s="116" t="s">
        <v>59</v>
      </c>
      <c r="J7" s="38"/>
      <c r="K7" s="38"/>
      <c r="L7" s="38"/>
      <c r="M7" s="38"/>
    </row>
    <row r="8" spans="1:13" x14ac:dyDescent="0.3">
      <c r="B8" s="5" t="s">
        <v>4</v>
      </c>
      <c r="C8" s="24"/>
      <c r="D8" s="24"/>
      <c r="E8" s="24"/>
      <c r="F8" s="24"/>
      <c r="G8" s="24"/>
      <c r="H8" s="24"/>
      <c r="I8" s="24"/>
      <c r="J8" s="38"/>
      <c r="K8" s="38"/>
      <c r="L8" s="38"/>
      <c r="M8" s="38"/>
    </row>
    <row r="9" spans="1:13" x14ac:dyDescent="0.3">
      <c r="B9" s="36"/>
      <c r="C9" s="117" t="s">
        <v>90</v>
      </c>
      <c r="D9" s="117" t="s">
        <v>90</v>
      </c>
      <c r="E9" s="117" t="s">
        <v>90</v>
      </c>
      <c r="F9" s="117"/>
      <c r="G9" s="24"/>
      <c r="H9" s="24"/>
      <c r="I9" s="24"/>
      <c r="J9" s="38"/>
      <c r="K9" s="38"/>
      <c r="L9" s="38"/>
      <c r="M9" s="38"/>
    </row>
    <row r="10" spans="1:13" ht="15" thickBot="1" x14ac:dyDescent="0.35">
      <c r="B10" s="11" t="s">
        <v>121</v>
      </c>
      <c r="C10" s="93">
        <v>900000</v>
      </c>
      <c r="D10" s="93">
        <v>180000</v>
      </c>
      <c r="E10" s="93">
        <v>313022</v>
      </c>
      <c r="F10" s="93">
        <v>50646379</v>
      </c>
      <c r="G10" s="93">
        <v>52039401</v>
      </c>
      <c r="H10" s="93">
        <v>0</v>
      </c>
      <c r="I10" s="93">
        <v>52039401</v>
      </c>
      <c r="J10" s="38"/>
      <c r="K10" s="39">
        <f>SUM(C10:F10)-G10</f>
        <v>0</v>
      </c>
      <c r="L10" s="39">
        <f>G10+H10-I10</f>
        <v>0</v>
      </c>
      <c r="M10" s="38"/>
    </row>
    <row r="11" spans="1:13" x14ac:dyDescent="0.3">
      <c r="B11" s="7" t="s">
        <v>4</v>
      </c>
      <c r="C11" s="90"/>
      <c r="D11" s="90"/>
      <c r="E11" s="90"/>
      <c r="F11" s="90"/>
      <c r="G11" s="90"/>
      <c r="H11" s="90"/>
      <c r="I11" s="90"/>
      <c r="J11" s="38"/>
      <c r="K11" s="39"/>
      <c r="L11" s="39"/>
      <c r="M11" s="38"/>
    </row>
    <row r="12" spans="1:13" x14ac:dyDescent="0.3">
      <c r="B12" s="7" t="s">
        <v>60</v>
      </c>
      <c r="C12" s="88">
        <v>0</v>
      </c>
      <c r="D12" s="88">
        <v>0</v>
      </c>
      <c r="E12" s="88">
        <v>0</v>
      </c>
      <c r="F12" s="88">
        <v>3818735</v>
      </c>
      <c r="G12" s="88">
        <v>3818735</v>
      </c>
      <c r="H12" s="88">
        <v>0</v>
      </c>
      <c r="I12" s="88">
        <v>3818735</v>
      </c>
      <c r="J12" s="38"/>
      <c r="K12" s="39">
        <f>SUM(C12:F12)-G12</f>
        <v>0</v>
      </c>
      <c r="L12" s="39">
        <f>G12+H12-I12</f>
        <v>0</v>
      </c>
      <c r="M12" s="38"/>
    </row>
    <row r="13" spans="1:13" ht="15" thickBot="1" x14ac:dyDescent="0.35">
      <c r="B13" s="9" t="s">
        <v>61</v>
      </c>
      <c r="C13" s="91">
        <v>0</v>
      </c>
      <c r="D13" s="91">
        <v>0</v>
      </c>
      <c r="E13" s="91">
        <v>100082</v>
      </c>
      <c r="F13" s="91">
        <v>0</v>
      </c>
      <c r="G13" s="91">
        <v>100082</v>
      </c>
      <c r="H13" s="91">
        <v>0</v>
      </c>
      <c r="I13" s="91">
        <v>100082</v>
      </c>
      <c r="J13" s="38"/>
      <c r="K13" s="39">
        <f>SUM(C13:F13)-G13</f>
        <v>0</v>
      </c>
      <c r="L13" s="39">
        <f>G13+H13-I13</f>
        <v>0</v>
      </c>
      <c r="M13" s="38"/>
    </row>
    <row r="14" spans="1:13" x14ac:dyDescent="0.3">
      <c r="B14" s="5" t="s">
        <v>62</v>
      </c>
      <c r="C14" s="88">
        <f>SUM(C12:C13)</f>
        <v>0</v>
      </c>
      <c r="D14" s="88">
        <f t="shared" ref="D14:I14" si="0">SUM(D12:D13)</f>
        <v>0</v>
      </c>
      <c r="E14" s="88">
        <f t="shared" si="0"/>
        <v>100082</v>
      </c>
      <c r="F14" s="88">
        <f t="shared" si="0"/>
        <v>3818735</v>
      </c>
      <c r="G14" s="88">
        <f t="shared" si="0"/>
        <v>3918817</v>
      </c>
      <c r="H14" s="88">
        <f t="shared" si="0"/>
        <v>0</v>
      </c>
      <c r="I14" s="88">
        <f t="shared" si="0"/>
        <v>3918817</v>
      </c>
      <c r="J14" s="38"/>
      <c r="K14" s="39">
        <f>SUM(C14:F14)-G14</f>
        <v>0</v>
      </c>
      <c r="L14" s="39">
        <f>G14+H14-I14</f>
        <v>0</v>
      </c>
      <c r="M14" s="38"/>
    </row>
    <row r="15" spans="1:13" x14ac:dyDescent="0.3">
      <c r="B15" s="5"/>
      <c r="C15" s="88"/>
      <c r="D15" s="88"/>
      <c r="E15" s="88"/>
      <c r="F15" s="88"/>
      <c r="G15" s="88"/>
      <c r="H15" s="88"/>
      <c r="I15" s="88"/>
      <c r="J15" s="38"/>
      <c r="K15" s="39"/>
      <c r="L15" s="39"/>
      <c r="M15" s="38"/>
    </row>
    <row r="16" spans="1:13" x14ac:dyDescent="0.3">
      <c r="B16" s="7" t="s">
        <v>91</v>
      </c>
      <c r="C16" s="88"/>
      <c r="D16" s="88"/>
      <c r="E16" s="88"/>
      <c r="F16" s="88">
        <v>-2008800</v>
      </c>
      <c r="G16" s="88">
        <v>-2008800</v>
      </c>
      <c r="H16" s="88">
        <v>0</v>
      </c>
      <c r="I16" s="88">
        <v>-2008800</v>
      </c>
      <c r="J16" s="38"/>
      <c r="K16" s="39">
        <f>SUM(C16:F16)-G16</f>
        <v>0</v>
      </c>
      <c r="L16" s="39">
        <f>G16+H16-I16</f>
        <v>0</v>
      </c>
      <c r="M16" s="38"/>
    </row>
    <row r="17" spans="1:13" ht="15" thickBot="1" x14ac:dyDescent="0.35">
      <c r="B17" s="5"/>
      <c r="C17" s="88"/>
      <c r="D17" s="88"/>
      <c r="E17" s="88"/>
      <c r="F17" s="88"/>
      <c r="G17" s="88"/>
      <c r="H17" s="88"/>
      <c r="I17" s="88"/>
      <c r="J17" s="38"/>
      <c r="K17" s="39"/>
      <c r="L17" s="39"/>
      <c r="M17" s="38"/>
    </row>
    <row r="18" spans="1:13" ht="15" thickBot="1" x14ac:dyDescent="0.35">
      <c r="B18" s="16" t="s">
        <v>125</v>
      </c>
      <c r="C18" s="137">
        <f>C10+C14+C16</f>
        <v>900000</v>
      </c>
      <c r="D18" s="137">
        <f t="shared" ref="D18:I18" si="1">D10+D14+D16</f>
        <v>180000</v>
      </c>
      <c r="E18" s="137">
        <f t="shared" si="1"/>
        <v>413104</v>
      </c>
      <c r="F18" s="137">
        <f t="shared" si="1"/>
        <v>52456314</v>
      </c>
      <c r="G18" s="137">
        <f t="shared" si="1"/>
        <v>53949418</v>
      </c>
      <c r="H18" s="137">
        <f t="shared" si="1"/>
        <v>0</v>
      </c>
      <c r="I18" s="137">
        <f t="shared" si="1"/>
        <v>53949418</v>
      </c>
      <c r="J18" s="38"/>
      <c r="K18" s="39">
        <f>SUM(C18:F18)-G18</f>
        <v>0</v>
      </c>
      <c r="L18" s="39">
        <f>G18+H18-I18</f>
        <v>0</v>
      </c>
      <c r="M18" s="38"/>
    </row>
    <row r="19" spans="1:13" ht="15" thickBot="1" x14ac:dyDescent="0.35">
      <c r="B19" s="16" t="s">
        <v>122</v>
      </c>
      <c r="C19" s="137">
        <v>900000</v>
      </c>
      <c r="D19" s="137">
        <v>180000</v>
      </c>
      <c r="E19" s="137">
        <v>353643</v>
      </c>
      <c r="F19" s="137">
        <v>56999680</v>
      </c>
      <c r="G19" s="137">
        <v>58433323</v>
      </c>
      <c r="H19" s="137">
        <v>0</v>
      </c>
      <c r="I19" s="137">
        <v>58433323</v>
      </c>
      <c r="J19" s="38"/>
      <c r="K19" s="39">
        <f>SUM(C19:F19)-G19</f>
        <v>0</v>
      </c>
      <c r="L19" s="39">
        <f>G19+H19-I19</f>
        <v>0</v>
      </c>
      <c r="M19" s="38"/>
    </row>
    <row r="20" spans="1:13" ht="15.75" customHeight="1" x14ac:dyDescent="0.3">
      <c r="B20" s="5" t="s">
        <v>4</v>
      </c>
      <c r="C20" s="90"/>
      <c r="D20" s="90"/>
      <c r="E20" s="90"/>
      <c r="F20" s="90"/>
      <c r="G20" s="90"/>
      <c r="H20" s="90"/>
      <c r="I20" s="90"/>
      <c r="J20" s="38"/>
      <c r="K20" s="39"/>
      <c r="L20" s="39"/>
      <c r="M20" s="38"/>
    </row>
    <row r="21" spans="1:13" x14ac:dyDescent="0.3">
      <c r="B21" s="7" t="s">
        <v>60</v>
      </c>
      <c r="C21" s="102">
        <v>0</v>
      </c>
      <c r="D21" s="102">
        <v>0</v>
      </c>
      <c r="E21" s="102">
        <v>0</v>
      </c>
      <c r="F21" s="102">
        <v>3440968</v>
      </c>
      <c r="G21" s="102">
        <v>3440968</v>
      </c>
      <c r="H21" s="102">
        <v>0</v>
      </c>
      <c r="I21" s="89">
        <v>3440968</v>
      </c>
      <c r="J21" s="38"/>
      <c r="K21" s="39">
        <f>SUM(C21:F21)-G21</f>
        <v>0</v>
      </c>
      <c r="L21" s="39">
        <f>G21+H21-I21</f>
        <v>0</v>
      </c>
      <c r="M21" s="38"/>
    </row>
    <row r="22" spans="1:13" ht="15" thickBot="1" x14ac:dyDescent="0.35">
      <c r="B22" s="9" t="s">
        <v>61</v>
      </c>
      <c r="C22" s="106">
        <v>0</v>
      </c>
      <c r="D22" s="106">
        <v>0</v>
      </c>
      <c r="E22" s="106">
        <v>-27679</v>
      </c>
      <c r="F22" s="106">
        <v>0</v>
      </c>
      <c r="G22" s="106">
        <v>-27679</v>
      </c>
      <c r="H22" s="106">
        <v>0</v>
      </c>
      <c r="I22" s="106">
        <v>-27679</v>
      </c>
      <c r="J22" s="38"/>
      <c r="K22" s="39">
        <f>SUM(C22:F22)-G22</f>
        <v>0</v>
      </c>
      <c r="L22" s="39">
        <f>G22+H22-I22</f>
        <v>0</v>
      </c>
      <c r="M22" s="38"/>
    </row>
    <row r="23" spans="1:13" ht="15" thickBot="1" x14ac:dyDescent="0.35">
      <c r="B23" s="11" t="s">
        <v>62</v>
      </c>
      <c r="C23" s="106">
        <f>SUM(C21:C22)</f>
        <v>0</v>
      </c>
      <c r="D23" s="106">
        <f t="shared" ref="D23:I23" si="2">SUM(D21:D22)</f>
        <v>0</v>
      </c>
      <c r="E23" s="106">
        <f t="shared" si="2"/>
        <v>-27679</v>
      </c>
      <c r="F23" s="106">
        <f t="shared" si="2"/>
        <v>3440968</v>
      </c>
      <c r="G23" s="106">
        <f t="shared" si="2"/>
        <v>3413289</v>
      </c>
      <c r="H23" s="106">
        <f t="shared" si="2"/>
        <v>0</v>
      </c>
      <c r="I23" s="106">
        <f t="shared" si="2"/>
        <v>3413289</v>
      </c>
      <c r="J23" s="38"/>
      <c r="K23" s="39">
        <f>SUM(C23:F23)-G23</f>
        <v>0</v>
      </c>
      <c r="L23" s="39">
        <f>G23+H23-I23</f>
        <v>0</v>
      </c>
      <c r="M23" s="38"/>
    </row>
    <row r="24" spans="1:13" x14ac:dyDescent="0.3">
      <c r="B24" s="37"/>
      <c r="C24" s="118"/>
      <c r="D24" s="118"/>
      <c r="E24" s="118"/>
      <c r="F24" s="118"/>
      <c r="G24" s="118"/>
      <c r="H24" s="118"/>
      <c r="I24" s="118"/>
      <c r="J24" s="38"/>
      <c r="K24" s="39"/>
      <c r="L24" s="39"/>
      <c r="M24" s="38"/>
    </row>
    <row r="25" spans="1:13" x14ac:dyDescent="0.3">
      <c r="B25" s="7" t="s">
        <v>91</v>
      </c>
      <c r="C25" s="102">
        <v>0</v>
      </c>
      <c r="D25" s="102">
        <v>0</v>
      </c>
      <c r="E25" s="102">
        <v>0</v>
      </c>
      <c r="F25" s="102">
        <v>-2509200</v>
      </c>
      <c r="G25" s="102">
        <v>-2509200</v>
      </c>
      <c r="H25" s="102">
        <v>0</v>
      </c>
      <c r="I25" s="102">
        <v>-2509200</v>
      </c>
      <c r="J25" s="38"/>
      <c r="K25" s="39"/>
      <c r="L25" s="39"/>
      <c r="M25" s="38"/>
    </row>
    <row r="26" spans="1:13" ht="15" thickBot="1" x14ac:dyDescent="0.35">
      <c r="B26" s="5"/>
      <c r="C26" s="88"/>
      <c r="D26" s="88"/>
      <c r="E26" s="88"/>
      <c r="F26" s="88"/>
      <c r="G26" s="88"/>
      <c r="H26" s="88"/>
      <c r="I26" s="88"/>
      <c r="J26" s="38"/>
      <c r="K26" s="39"/>
      <c r="L26" s="39"/>
      <c r="M26" s="38"/>
    </row>
    <row r="27" spans="1:13" ht="15" thickBot="1" x14ac:dyDescent="0.35">
      <c r="B27" s="16" t="s">
        <v>126</v>
      </c>
      <c r="C27" s="119">
        <f t="shared" ref="C27:I27" si="3">C19+C23+C25</f>
        <v>900000</v>
      </c>
      <c r="D27" s="119">
        <f t="shared" si="3"/>
        <v>180000</v>
      </c>
      <c r="E27" s="119">
        <f t="shared" si="3"/>
        <v>325964</v>
      </c>
      <c r="F27" s="119">
        <f t="shared" si="3"/>
        <v>57931448</v>
      </c>
      <c r="G27" s="119">
        <f t="shared" si="3"/>
        <v>59337412</v>
      </c>
      <c r="H27" s="119">
        <f t="shared" si="3"/>
        <v>0</v>
      </c>
      <c r="I27" s="119">
        <f t="shared" si="3"/>
        <v>59337412</v>
      </c>
      <c r="J27" s="38"/>
      <c r="K27" s="39">
        <f>SUM(C27:F27)-G27</f>
        <v>0</v>
      </c>
      <c r="L27" s="39">
        <f>G27+H27-I27</f>
        <v>0</v>
      </c>
      <c r="M27" s="38"/>
    </row>
    <row r="28" spans="1:13" x14ac:dyDescent="0.3">
      <c r="C28" s="120"/>
      <c r="D28" s="120"/>
      <c r="E28" s="121">
        <f>'1'!D28-E27</f>
        <v>0</v>
      </c>
      <c r="F28" s="121">
        <f>'1'!D29-F27</f>
        <v>0</v>
      </c>
      <c r="G28" s="67">
        <f>'1'!D30-G27</f>
        <v>0</v>
      </c>
      <c r="H28" s="67">
        <f>-H27</f>
        <v>0</v>
      </c>
      <c r="I28" s="67">
        <f>'1'!D32-I27</f>
        <v>0</v>
      </c>
      <c r="J28" s="38"/>
      <c r="K28" s="39"/>
      <c r="L28" s="39"/>
      <c r="M28" s="38"/>
    </row>
    <row r="29" spans="1:13" x14ac:dyDescent="0.3">
      <c r="C29" s="120"/>
      <c r="D29" s="120"/>
      <c r="E29" s="120"/>
      <c r="F29" s="120"/>
      <c r="G29" s="120"/>
      <c r="H29" s="120"/>
      <c r="I29" s="120"/>
      <c r="J29" s="38"/>
      <c r="K29" s="38"/>
      <c r="L29" s="38"/>
      <c r="M29" s="38"/>
    </row>
    <row r="30" spans="1:13" x14ac:dyDescent="0.3">
      <c r="B30" s="57"/>
      <c r="C30" s="57"/>
      <c r="D30" s="73"/>
      <c r="E30" s="73"/>
      <c r="F30" s="120"/>
      <c r="G30" s="120"/>
      <c r="H30" s="120"/>
      <c r="I30" s="120"/>
      <c r="J30" s="38"/>
      <c r="K30" s="38"/>
      <c r="L30" s="38"/>
      <c r="M30" s="38"/>
    </row>
    <row r="31" spans="1:13" x14ac:dyDescent="0.3">
      <c r="A31" s="1"/>
      <c r="B31" s="150" t="s">
        <v>127</v>
      </c>
      <c r="C31" s="150"/>
      <c r="D31" s="151" t="s">
        <v>128</v>
      </c>
      <c r="E31" s="152" t="s">
        <v>128</v>
      </c>
      <c r="F31" s="122">
        <f t="shared" ref="C31:I31" si="4">SUM(F12:F13)-F14</f>
        <v>0</v>
      </c>
      <c r="G31" s="122">
        <f t="shared" si="4"/>
        <v>0</v>
      </c>
      <c r="H31" s="122">
        <f t="shared" si="4"/>
        <v>0</v>
      </c>
      <c r="I31" s="122">
        <f t="shared" si="4"/>
        <v>0</v>
      </c>
      <c r="J31" s="39"/>
      <c r="K31" s="38"/>
      <c r="L31" s="38"/>
      <c r="M31" s="38"/>
    </row>
    <row r="32" spans="1:13" ht="16.2" x14ac:dyDescent="0.3">
      <c r="A32" s="31"/>
      <c r="B32" s="153" t="s">
        <v>129</v>
      </c>
      <c r="C32" s="153"/>
      <c r="D32" s="151" t="s">
        <v>128</v>
      </c>
      <c r="E32" s="154" t="s">
        <v>130</v>
      </c>
      <c r="F32" s="122">
        <f t="shared" ref="C32:I32" si="5">F10+F14-F18+F16</f>
        <v>0</v>
      </c>
      <c r="G32" s="122">
        <f t="shared" si="5"/>
        <v>0</v>
      </c>
      <c r="H32" s="122">
        <f t="shared" si="5"/>
        <v>0</v>
      </c>
      <c r="I32" s="122">
        <f t="shared" si="5"/>
        <v>0</v>
      </c>
      <c r="J32" s="39"/>
      <c r="K32" s="38"/>
      <c r="L32" s="38"/>
      <c r="M32" s="38"/>
    </row>
    <row r="33" spans="1:13" x14ac:dyDescent="0.3">
      <c r="A33" s="1"/>
      <c r="B33" s="155"/>
      <c r="C33" s="155"/>
      <c r="D33" s="151"/>
      <c r="E33" s="154"/>
      <c r="F33" s="122"/>
      <c r="G33" s="122"/>
      <c r="H33" s="122"/>
      <c r="I33" s="122"/>
      <c r="J33" s="39"/>
      <c r="K33" s="38"/>
      <c r="L33" s="38"/>
      <c r="M33" s="38"/>
    </row>
    <row r="34" spans="1:13" x14ac:dyDescent="0.3">
      <c r="B34" s="155"/>
      <c r="C34" s="155"/>
      <c r="D34" s="151"/>
      <c r="E34" s="154"/>
      <c r="F34" s="122">
        <f t="shared" ref="C34:I34" si="6">SUM(F21:F22)-F23</f>
        <v>0</v>
      </c>
      <c r="G34" s="122">
        <f t="shared" si="6"/>
        <v>0</v>
      </c>
      <c r="H34" s="122">
        <f t="shared" si="6"/>
        <v>0</v>
      </c>
      <c r="I34" s="122">
        <f t="shared" si="6"/>
        <v>0</v>
      </c>
      <c r="J34" s="39"/>
      <c r="K34" s="38"/>
      <c r="L34" s="38"/>
      <c r="M34" s="38"/>
    </row>
    <row r="35" spans="1:13" x14ac:dyDescent="0.3">
      <c r="B35" s="150" t="s">
        <v>131</v>
      </c>
      <c r="C35" s="150"/>
      <c r="D35" s="151" t="s">
        <v>128</v>
      </c>
      <c r="E35" s="152" t="s">
        <v>128</v>
      </c>
      <c r="F35" s="122"/>
      <c r="G35" s="122"/>
      <c r="H35" s="122"/>
      <c r="I35" s="122"/>
      <c r="J35" s="39"/>
      <c r="K35" s="38"/>
      <c r="L35" s="38"/>
      <c r="M35" s="38"/>
    </row>
    <row r="36" spans="1:13" x14ac:dyDescent="0.3">
      <c r="B36" s="153" t="s">
        <v>132</v>
      </c>
      <c r="C36" s="153"/>
      <c r="D36" s="151" t="s">
        <v>128</v>
      </c>
      <c r="E36" s="154" t="s">
        <v>130</v>
      </c>
      <c r="F36" s="122"/>
      <c r="G36" s="122"/>
      <c r="H36" s="122"/>
      <c r="I36" s="122"/>
      <c r="J36" s="39"/>
      <c r="K36" s="38"/>
      <c r="L36" s="38"/>
      <c r="M36" s="38"/>
    </row>
    <row r="37" spans="1:13" x14ac:dyDescent="0.3">
      <c r="B37" s="156" t="s">
        <v>133</v>
      </c>
      <c r="C37" s="156"/>
      <c r="D37" s="156"/>
      <c r="E37" s="156"/>
      <c r="F37" s="122"/>
      <c r="G37" s="122"/>
      <c r="H37" s="122"/>
      <c r="I37" s="122"/>
      <c r="J37" s="39"/>
      <c r="K37" s="38"/>
      <c r="L37" s="38"/>
      <c r="M37" s="38"/>
    </row>
    <row r="38" spans="1:13" x14ac:dyDescent="0.3">
      <c r="J38" s="38"/>
      <c r="K38" s="38"/>
      <c r="L38" s="38"/>
      <c r="M38" s="38"/>
    </row>
  </sheetData>
  <mergeCells count="11">
    <mergeCell ref="B31:C31"/>
    <mergeCell ref="B32:C32"/>
    <mergeCell ref="B35:C35"/>
    <mergeCell ref="B36:C36"/>
    <mergeCell ref="B37:E37"/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zoomScale="80" zoomScaleNormal="80" workbookViewId="0"/>
  </sheetViews>
  <sheetFormatPr defaultColWidth="9.109375" defaultRowHeight="14.4" x14ac:dyDescent="0.3"/>
  <cols>
    <col min="1" max="1" width="19.88671875" style="4" customWidth="1"/>
    <col min="2" max="2" width="58.33203125" style="4" customWidth="1"/>
    <col min="3" max="3" width="9.33203125" style="4" bestFit="1" customWidth="1"/>
    <col min="4" max="4" width="15.44140625" style="96" customWidth="1"/>
    <col min="5" max="5" width="16.88671875" style="87" customWidth="1"/>
    <col min="6" max="6" width="9.109375" style="87"/>
    <col min="7" max="7" width="15.44140625" style="87" bestFit="1" customWidth="1"/>
    <col min="8" max="8" width="13" style="87" bestFit="1" customWidth="1"/>
    <col min="9" max="16384" width="9.109375" style="4"/>
  </cols>
  <sheetData>
    <row r="1" spans="1:8" x14ac:dyDescent="0.3">
      <c r="A1" s="1" t="s">
        <v>114</v>
      </c>
      <c r="B1" s="2" t="s">
        <v>0</v>
      </c>
    </row>
    <row r="2" spans="1:8" ht="15.6" x14ac:dyDescent="0.3">
      <c r="A2" s="31" t="s">
        <v>63</v>
      </c>
      <c r="B2" s="32"/>
    </row>
    <row r="3" spans="1:8" x14ac:dyDescent="0.3">
      <c r="A3" s="1" t="s">
        <v>124</v>
      </c>
      <c r="B3" s="32"/>
    </row>
    <row r="5" spans="1:8" ht="15" thickBot="1" x14ac:dyDescent="0.35">
      <c r="B5" s="40" t="s">
        <v>2</v>
      </c>
      <c r="C5" s="41" t="s">
        <v>3</v>
      </c>
      <c r="D5" s="136">
        <v>45107</v>
      </c>
      <c r="E5" s="136">
        <v>44742</v>
      </c>
    </row>
    <row r="6" spans="1:8" x14ac:dyDescent="0.3">
      <c r="B6" s="42" t="s">
        <v>4</v>
      </c>
      <c r="C6" s="43"/>
      <c r="D6" s="94"/>
      <c r="E6" s="123"/>
    </row>
    <row r="7" spans="1:8" x14ac:dyDescent="0.3">
      <c r="B7" s="44" t="s">
        <v>64</v>
      </c>
      <c r="C7" s="43"/>
      <c r="D7" s="94"/>
      <c r="E7" s="123"/>
    </row>
    <row r="8" spans="1:8" x14ac:dyDescent="0.3">
      <c r="B8" s="42" t="s">
        <v>41</v>
      </c>
      <c r="C8" s="43"/>
      <c r="D8" s="95">
        <v>4565445</v>
      </c>
      <c r="E8" s="124">
        <v>4941242</v>
      </c>
      <c r="G8" s="105"/>
      <c r="H8" s="125"/>
    </row>
    <row r="9" spans="1:8" x14ac:dyDescent="0.3">
      <c r="B9" s="42" t="s">
        <v>4</v>
      </c>
      <c r="C9" s="43"/>
      <c r="D9" s="95"/>
      <c r="E9" s="95"/>
    </row>
    <row r="10" spans="1:8" ht="26.4" x14ac:dyDescent="0.3">
      <c r="B10" s="5" t="s">
        <v>65</v>
      </c>
      <c r="C10" s="43"/>
      <c r="D10" s="95"/>
      <c r="E10" s="95"/>
    </row>
    <row r="11" spans="1:8" x14ac:dyDescent="0.3">
      <c r="B11" s="42" t="s">
        <v>66</v>
      </c>
      <c r="C11" s="43"/>
      <c r="D11" s="95">
        <v>1217698</v>
      </c>
      <c r="E11" s="124">
        <v>1048940</v>
      </c>
    </row>
    <row r="12" spans="1:8" x14ac:dyDescent="0.3">
      <c r="B12" s="42" t="s">
        <v>39</v>
      </c>
      <c r="C12" s="43">
        <v>22</v>
      </c>
      <c r="D12" s="95">
        <v>107050</v>
      </c>
      <c r="E12" s="124">
        <v>139181</v>
      </c>
    </row>
    <row r="13" spans="1:8" x14ac:dyDescent="0.3">
      <c r="B13" s="42" t="s">
        <v>67</v>
      </c>
      <c r="C13" s="43">
        <v>22</v>
      </c>
      <c r="D13" s="95">
        <v>-502587</v>
      </c>
      <c r="E13" s="124">
        <v>-440526</v>
      </c>
    </row>
    <row r="14" spans="1:8" x14ac:dyDescent="0.3">
      <c r="B14" s="42" t="s">
        <v>68</v>
      </c>
      <c r="C14" s="43"/>
      <c r="D14" s="95">
        <v>208582</v>
      </c>
      <c r="E14" s="124">
        <v>-634246</v>
      </c>
    </row>
    <row r="15" spans="1:8" x14ac:dyDescent="0.3">
      <c r="B15" s="45" t="s">
        <v>69</v>
      </c>
      <c r="C15" s="46"/>
      <c r="D15" s="95">
        <v>488525</v>
      </c>
      <c r="E15" s="124">
        <v>358806</v>
      </c>
    </row>
    <row r="16" spans="1:8" ht="26.4" x14ac:dyDescent="0.3">
      <c r="B16" s="35" t="s">
        <v>109</v>
      </c>
      <c r="C16" s="46"/>
      <c r="D16" s="95">
        <v>871</v>
      </c>
      <c r="E16" s="124">
        <v>15477</v>
      </c>
    </row>
    <row r="17" spans="2:7" ht="31.5" customHeight="1" x14ac:dyDescent="0.3">
      <c r="B17" s="35" t="s">
        <v>118</v>
      </c>
      <c r="C17" s="46">
        <v>6</v>
      </c>
      <c r="D17" s="95">
        <v>-126311</v>
      </c>
      <c r="E17" s="124">
        <v>1848</v>
      </c>
    </row>
    <row r="18" spans="2:7" x14ac:dyDescent="0.3">
      <c r="B18" s="45" t="s">
        <v>112</v>
      </c>
      <c r="C18" s="46">
        <v>7</v>
      </c>
      <c r="D18" s="95">
        <v>19101</v>
      </c>
      <c r="E18" s="124">
        <v>921</v>
      </c>
    </row>
    <row r="19" spans="2:7" x14ac:dyDescent="0.3">
      <c r="B19" s="45" t="s">
        <v>119</v>
      </c>
      <c r="D19" s="95">
        <v>2783</v>
      </c>
      <c r="E19" s="124">
        <v>117135</v>
      </c>
    </row>
    <row r="20" spans="2:7" x14ac:dyDescent="0.3">
      <c r="B20" s="45" t="s">
        <v>88</v>
      </c>
      <c r="C20" s="46">
        <v>23</v>
      </c>
      <c r="D20" s="95">
        <v>-37263</v>
      </c>
      <c r="E20" s="124">
        <v>-37263</v>
      </c>
    </row>
    <row r="22" spans="2:7" x14ac:dyDescent="0.3">
      <c r="B22" s="47" t="s">
        <v>98</v>
      </c>
      <c r="C22" s="46"/>
      <c r="D22" s="95"/>
      <c r="E22" s="124"/>
    </row>
    <row r="23" spans="2:7" x14ac:dyDescent="0.3">
      <c r="B23" s="45" t="s">
        <v>70</v>
      </c>
      <c r="C23" s="46"/>
      <c r="D23" s="95">
        <v>-2018178</v>
      </c>
      <c r="E23" s="124">
        <v>-4534383</v>
      </c>
    </row>
    <row r="24" spans="2:7" x14ac:dyDescent="0.3">
      <c r="B24" s="42" t="s">
        <v>71</v>
      </c>
      <c r="C24" s="43"/>
      <c r="D24" s="95">
        <v>-269376</v>
      </c>
      <c r="E24" s="124">
        <v>461832</v>
      </c>
    </row>
    <row r="25" spans="2:7" x14ac:dyDescent="0.3">
      <c r="B25" s="42" t="s">
        <v>72</v>
      </c>
      <c r="C25" s="43"/>
      <c r="D25" s="95">
        <v>4357969</v>
      </c>
      <c r="E25" s="124">
        <v>-1581764</v>
      </c>
    </row>
    <row r="26" spans="2:7" x14ac:dyDescent="0.3">
      <c r="B26" s="42" t="s">
        <v>99</v>
      </c>
      <c r="C26" s="43"/>
      <c r="D26" s="95">
        <v>-95126</v>
      </c>
      <c r="E26" s="124">
        <v>-261683</v>
      </c>
    </row>
    <row r="27" spans="2:7" x14ac:dyDescent="0.3">
      <c r="B27" s="42" t="s">
        <v>73</v>
      </c>
      <c r="C27" s="43"/>
      <c r="D27" s="95">
        <v>-30213</v>
      </c>
      <c r="E27" s="124">
        <v>146860</v>
      </c>
    </row>
    <row r="28" spans="2:7" x14ac:dyDescent="0.3">
      <c r="B28" s="42" t="s">
        <v>74</v>
      </c>
      <c r="C28" s="43"/>
      <c r="D28" s="95">
        <v>-602017</v>
      </c>
      <c r="E28" s="124">
        <v>352314</v>
      </c>
      <c r="G28" s="125"/>
    </row>
    <row r="29" spans="2:7" x14ac:dyDescent="0.3">
      <c r="B29" s="42" t="s">
        <v>75</v>
      </c>
      <c r="C29" s="43"/>
      <c r="D29" s="95">
        <v>-9</v>
      </c>
      <c r="E29" s="124">
        <v>24</v>
      </c>
      <c r="G29" s="125"/>
    </row>
    <row r="30" spans="2:7" x14ac:dyDescent="0.3">
      <c r="B30" s="42" t="s">
        <v>113</v>
      </c>
      <c r="C30" s="43"/>
      <c r="D30" s="95">
        <v>-574007</v>
      </c>
      <c r="E30" s="124">
        <v>-352509</v>
      </c>
      <c r="G30" s="143"/>
    </row>
    <row r="31" spans="2:7" x14ac:dyDescent="0.3">
      <c r="B31" s="42" t="s">
        <v>76</v>
      </c>
      <c r="C31" s="43"/>
      <c r="D31" s="95">
        <v>-1266477</v>
      </c>
      <c r="E31" s="124">
        <v>-808566</v>
      </c>
      <c r="G31" s="143"/>
    </row>
    <row r="32" spans="2:7" x14ac:dyDescent="0.3">
      <c r="B32" s="42" t="s">
        <v>77</v>
      </c>
      <c r="C32" s="43"/>
      <c r="D32" s="95">
        <v>-45209</v>
      </c>
      <c r="E32" s="124">
        <v>-56341</v>
      </c>
    </row>
    <row r="33" spans="2:8" ht="15" thickBot="1" x14ac:dyDescent="0.35">
      <c r="B33" s="42" t="s">
        <v>78</v>
      </c>
      <c r="C33" s="48"/>
      <c r="D33" s="97">
        <v>438587</v>
      </c>
      <c r="E33" s="124">
        <v>378688</v>
      </c>
    </row>
    <row r="34" spans="2:8" ht="27" thickBot="1" x14ac:dyDescent="0.35">
      <c r="B34" s="16" t="s">
        <v>100</v>
      </c>
      <c r="C34" s="48"/>
      <c r="D34" s="98">
        <f>SUM(D8:D33)</f>
        <v>5839838</v>
      </c>
      <c r="E34" s="126">
        <f>SUM(E8:E33)</f>
        <v>-744013</v>
      </c>
      <c r="H34" s="125"/>
    </row>
    <row r="35" spans="2:8" x14ac:dyDescent="0.3">
      <c r="B35" s="44" t="s">
        <v>4</v>
      </c>
      <c r="C35" s="43"/>
      <c r="D35" s="95"/>
      <c r="E35" s="95"/>
      <c r="G35" s="67">
        <f>SUM(D8:D33)-D34</f>
        <v>0</v>
      </c>
      <c r="H35" s="67">
        <f>SUM(E8:E33)-E34</f>
        <v>0</v>
      </c>
    </row>
    <row r="36" spans="2:8" x14ac:dyDescent="0.3">
      <c r="B36" s="44" t="s">
        <v>79</v>
      </c>
      <c r="C36" s="43"/>
      <c r="D36" s="95"/>
      <c r="E36" s="124"/>
    </row>
    <row r="37" spans="2:8" x14ac:dyDescent="0.3">
      <c r="B37" s="42" t="s">
        <v>80</v>
      </c>
      <c r="C37" s="43"/>
      <c r="D37" s="95">
        <v>-467800</v>
      </c>
      <c r="E37" s="124">
        <v>-1073874</v>
      </c>
    </row>
    <row r="38" spans="2:8" x14ac:dyDescent="0.3">
      <c r="B38" s="42" t="s">
        <v>81</v>
      </c>
      <c r="C38" s="43"/>
      <c r="D38" s="95">
        <v>-1920</v>
      </c>
      <c r="E38" s="124">
        <v>-12822</v>
      </c>
    </row>
    <row r="39" spans="2:8" x14ac:dyDescent="0.3">
      <c r="B39" s="132" t="s">
        <v>111</v>
      </c>
      <c r="C39" s="133">
        <v>14</v>
      </c>
      <c r="D39" s="134">
        <v>0</v>
      </c>
      <c r="E39" s="135">
        <v>0</v>
      </c>
    </row>
    <row r="40" spans="2:8" ht="15" thickBot="1" x14ac:dyDescent="0.35">
      <c r="B40" s="49" t="s">
        <v>117</v>
      </c>
      <c r="C40" s="48"/>
      <c r="D40" s="134">
        <v>0</v>
      </c>
      <c r="E40" s="127">
        <v>300000</v>
      </c>
    </row>
    <row r="41" spans="2:8" ht="27" thickBot="1" x14ac:dyDescent="0.35">
      <c r="B41" s="11" t="s">
        <v>82</v>
      </c>
      <c r="C41" s="50"/>
      <c r="D41" s="98">
        <f>SUM(D37:D40)</f>
        <v>-469720</v>
      </c>
      <c r="E41" s="127">
        <f>SUM(E37:E40)</f>
        <v>-786696</v>
      </c>
    </row>
    <row r="42" spans="2:8" x14ac:dyDescent="0.3">
      <c r="D42" s="95"/>
      <c r="G42" s="67">
        <f>SUM(D37:D40)-D41</f>
        <v>0</v>
      </c>
      <c r="H42" s="67">
        <f>SUM(E37:E40)-E41</f>
        <v>0</v>
      </c>
    </row>
    <row r="43" spans="2:8" x14ac:dyDescent="0.3">
      <c r="B43" s="51"/>
      <c r="C43" s="51"/>
      <c r="D43" s="95"/>
      <c r="E43" s="128"/>
    </row>
    <row r="44" spans="2:8" x14ac:dyDescent="0.3">
      <c r="B44" s="5" t="s">
        <v>4</v>
      </c>
      <c r="C44" s="6"/>
      <c r="D44" s="95"/>
      <c r="E44" s="89"/>
      <c r="G44" s="120"/>
    </row>
    <row r="45" spans="2:8" x14ac:dyDescent="0.3">
      <c r="B45" s="5" t="s">
        <v>83</v>
      </c>
      <c r="C45" s="6"/>
      <c r="D45" s="95"/>
      <c r="E45" s="89"/>
    </row>
    <row r="46" spans="2:8" x14ac:dyDescent="0.3">
      <c r="B46" s="7" t="s">
        <v>104</v>
      </c>
      <c r="C46" s="6"/>
      <c r="D46" s="95">
        <v>0</v>
      </c>
      <c r="E46" s="90">
        <v>0</v>
      </c>
    </row>
    <row r="47" spans="2:8" x14ac:dyDescent="0.3">
      <c r="B47" s="7" t="s">
        <v>84</v>
      </c>
      <c r="C47" s="6"/>
      <c r="D47" s="95">
        <v>-450769</v>
      </c>
      <c r="E47" s="90">
        <v>-397769</v>
      </c>
    </row>
    <row r="48" spans="2:8" ht="15" thickBot="1" x14ac:dyDescent="0.35">
      <c r="B48" s="7" t="s">
        <v>101</v>
      </c>
      <c r="C48" s="6"/>
      <c r="D48" s="95">
        <v>-34438</v>
      </c>
      <c r="E48" s="90">
        <v>-1940680</v>
      </c>
    </row>
    <row r="49" spans="1:8" ht="27" thickBot="1" x14ac:dyDescent="0.35">
      <c r="B49" s="16" t="s">
        <v>102</v>
      </c>
      <c r="C49" s="17"/>
      <c r="D49" s="92">
        <f>SUM(D46:D48)</f>
        <v>-485207</v>
      </c>
      <c r="E49" s="108">
        <f>SUM(E46:E48)</f>
        <v>-2338449</v>
      </c>
    </row>
    <row r="50" spans="1:8" x14ac:dyDescent="0.3">
      <c r="B50" s="44" t="s">
        <v>103</v>
      </c>
      <c r="C50" s="6"/>
      <c r="D50" s="89">
        <f>D34+D41+D49</f>
        <v>4884911</v>
      </c>
      <c r="E50" s="90">
        <f>E34+E41+E49</f>
        <v>-3869158</v>
      </c>
      <c r="G50" s="67">
        <f>D48+D47-D49+D46</f>
        <v>0</v>
      </c>
      <c r="H50" s="67">
        <f>E48+E47-E49+E46</f>
        <v>0</v>
      </c>
    </row>
    <row r="51" spans="1:8" x14ac:dyDescent="0.3">
      <c r="B51" s="42" t="s">
        <v>4</v>
      </c>
      <c r="C51" s="6"/>
      <c r="D51" s="95"/>
      <c r="E51" s="102"/>
      <c r="G51" s="67">
        <f>D34+D41+D49-D50</f>
        <v>0</v>
      </c>
      <c r="H51" s="67">
        <f>E34+E41+E49-E50</f>
        <v>0</v>
      </c>
    </row>
    <row r="52" spans="1:8" x14ac:dyDescent="0.3">
      <c r="B52" s="42" t="s">
        <v>85</v>
      </c>
      <c r="C52" s="6"/>
      <c r="D52" s="95">
        <v>-213656</v>
      </c>
      <c r="E52" s="90">
        <v>652344</v>
      </c>
      <c r="G52" s="120"/>
    </row>
    <row r="53" spans="1:8" ht="15" thickBot="1" x14ac:dyDescent="0.35">
      <c r="B53" s="49" t="s">
        <v>89</v>
      </c>
      <c r="C53" s="52"/>
      <c r="D53" s="97">
        <v>8308984</v>
      </c>
      <c r="E53" s="93">
        <v>12857188</v>
      </c>
      <c r="G53" s="120"/>
      <c r="H53" s="120"/>
    </row>
    <row r="54" spans="1:8" ht="15" thickBot="1" x14ac:dyDescent="0.35">
      <c r="B54" s="53" t="s">
        <v>120</v>
      </c>
      <c r="C54" s="54">
        <v>11</v>
      </c>
      <c r="D54" s="99">
        <f>SUM(D50:D53)</f>
        <v>12980239</v>
      </c>
      <c r="E54" s="129">
        <f>SUM(E50:E53)</f>
        <v>9640374</v>
      </c>
      <c r="G54" s="120"/>
      <c r="H54" s="120"/>
    </row>
    <row r="55" spans="1:8" ht="15" thickTop="1" x14ac:dyDescent="0.3">
      <c r="D55" s="130"/>
      <c r="E55" s="67"/>
      <c r="G55" s="67">
        <f>SUM(D50:D53)-D54</f>
        <v>0</v>
      </c>
      <c r="H55" s="67">
        <f>SUM(E50:E53)-E54</f>
        <v>0</v>
      </c>
    </row>
    <row r="56" spans="1:8" x14ac:dyDescent="0.3">
      <c r="D56" s="131"/>
      <c r="E56" s="120"/>
    </row>
    <row r="57" spans="1:8" x14ac:dyDescent="0.3">
      <c r="A57" s="1"/>
      <c r="B57" s="57"/>
      <c r="C57" s="57"/>
      <c r="D57" s="73"/>
      <c r="E57" s="73"/>
    </row>
    <row r="58" spans="1:8" ht="15.6" x14ac:dyDescent="0.3">
      <c r="A58" s="31"/>
      <c r="B58" s="150" t="s">
        <v>127</v>
      </c>
      <c r="C58" s="150"/>
      <c r="D58" s="151" t="s">
        <v>128</v>
      </c>
      <c r="E58" s="152" t="s">
        <v>128</v>
      </c>
    </row>
    <row r="59" spans="1:8" x14ac:dyDescent="0.3">
      <c r="B59" s="153" t="s">
        <v>129</v>
      </c>
      <c r="C59" s="153"/>
      <c r="D59" s="151" t="s">
        <v>128</v>
      </c>
      <c r="E59" s="154" t="s">
        <v>130</v>
      </c>
    </row>
    <row r="60" spans="1:8" x14ac:dyDescent="0.3">
      <c r="B60" s="155"/>
      <c r="C60" s="155"/>
      <c r="D60" s="151"/>
      <c r="E60" s="154"/>
    </row>
    <row r="61" spans="1:8" x14ac:dyDescent="0.3">
      <c r="B61" s="155"/>
      <c r="C61" s="155"/>
      <c r="D61" s="151"/>
      <c r="E61" s="154"/>
    </row>
    <row r="62" spans="1:8" x14ac:dyDescent="0.3">
      <c r="B62" s="150" t="s">
        <v>131</v>
      </c>
      <c r="C62" s="150"/>
      <c r="D62" s="151" t="s">
        <v>128</v>
      </c>
      <c r="E62" s="152" t="s">
        <v>128</v>
      </c>
    </row>
    <row r="63" spans="1:8" x14ac:dyDescent="0.3">
      <c r="B63" s="153" t="s">
        <v>132</v>
      </c>
      <c r="C63" s="153"/>
      <c r="D63" s="151" t="s">
        <v>128</v>
      </c>
      <c r="E63" s="154" t="s">
        <v>130</v>
      </c>
    </row>
    <row r="64" spans="1:8" x14ac:dyDescent="0.3">
      <c r="B64" s="156" t="s">
        <v>133</v>
      </c>
      <c r="C64" s="156"/>
      <c r="D64" s="156"/>
      <c r="E64" s="156"/>
    </row>
  </sheetData>
  <mergeCells count="5">
    <mergeCell ref="B58:C58"/>
    <mergeCell ref="B59:C59"/>
    <mergeCell ref="B62:C62"/>
    <mergeCell ref="B63:C63"/>
    <mergeCell ref="B64:E64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2023-08-04T10:29:41Z</dcterms:modified>
</cp:coreProperties>
</file>