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240" windowWidth="28800" windowHeight="12195" activeTab="3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'4'!$A$1:$E$58</definedName>
  </definedNames>
  <calcPr calcId="145621"/>
</workbook>
</file>

<file path=xl/calcChain.xml><?xml version="1.0" encoding="utf-8"?>
<calcChain xmlns="http://schemas.openxmlformats.org/spreadsheetml/2006/main">
  <c r="E53" i="5" l="1"/>
  <c r="E49" i="5"/>
  <c r="E48" i="5"/>
  <c r="E40" i="5"/>
  <c r="E34" i="5"/>
  <c r="I26" i="3"/>
  <c r="H26" i="3"/>
  <c r="G26" i="3"/>
  <c r="F26" i="3"/>
  <c r="E26" i="3"/>
  <c r="D26" i="3"/>
  <c r="C26" i="3"/>
  <c r="I22" i="3"/>
  <c r="H22" i="3"/>
  <c r="G22" i="3"/>
  <c r="F22" i="3"/>
  <c r="E22" i="3"/>
  <c r="D22" i="3"/>
  <c r="C22" i="3"/>
  <c r="I18" i="3"/>
  <c r="H18" i="3"/>
  <c r="G18" i="3"/>
  <c r="F18" i="3"/>
  <c r="E18" i="3"/>
  <c r="D18" i="3"/>
  <c r="C18" i="3"/>
  <c r="I14" i="3"/>
  <c r="H14" i="3"/>
  <c r="G14" i="3"/>
  <c r="F14" i="3"/>
  <c r="E14" i="3"/>
  <c r="D14" i="3"/>
  <c r="C14" i="3"/>
  <c r="E15" i="2"/>
  <c r="E20" i="2" s="1"/>
  <c r="E23" i="2" s="1"/>
  <c r="E26" i="2" s="1"/>
  <c r="E32" i="2" s="1"/>
  <c r="E35" i="2" s="1"/>
  <c r="E36" i="2" s="1"/>
  <c r="D15" i="2"/>
  <c r="D20" i="2" s="1"/>
  <c r="D23" i="2" s="1"/>
  <c r="D26" i="2" s="1"/>
  <c r="D32" i="2" s="1"/>
  <c r="D35" i="2" s="1"/>
  <c r="D36" i="2" s="1"/>
  <c r="E9" i="2"/>
  <c r="D9" i="2"/>
  <c r="E54" i="1"/>
  <c r="D54" i="1"/>
  <c r="E53" i="1"/>
  <c r="D53" i="1"/>
  <c r="E52" i="1"/>
  <c r="G52" i="1"/>
  <c r="D52" i="1"/>
  <c r="E41" i="1"/>
  <c r="D41" i="1"/>
  <c r="E32" i="1"/>
  <c r="D32" i="1"/>
  <c r="E30" i="1"/>
  <c r="D30" i="1"/>
  <c r="E23" i="1"/>
  <c r="D23" i="1"/>
  <c r="E22" i="1"/>
  <c r="D22" i="1"/>
  <c r="E13" i="1"/>
  <c r="D13" i="1"/>
  <c r="H41" i="5" l="1"/>
  <c r="G41" i="5"/>
  <c r="H52" i="1" l="1"/>
  <c r="G49" i="5" l="1"/>
  <c r="H49" i="5"/>
  <c r="H27" i="3"/>
  <c r="H36" i="2"/>
  <c r="G36" i="2"/>
  <c r="H32" i="1"/>
  <c r="G32" i="1"/>
  <c r="H41" i="1" l="1"/>
  <c r="G41" i="1"/>
  <c r="H54" i="5" l="1"/>
  <c r="G54" i="5"/>
  <c r="H50" i="5"/>
  <c r="G50" i="5"/>
  <c r="H35" i="5"/>
  <c r="G35" i="5"/>
  <c r="I31" i="3" l="1"/>
  <c r="H31" i="3"/>
  <c r="G31" i="3"/>
  <c r="C31" i="3"/>
  <c r="D31" i="3"/>
  <c r="E31" i="3"/>
  <c r="F31" i="3"/>
  <c r="L16" i="3"/>
  <c r="K16" i="3"/>
  <c r="H23" i="2" l="1"/>
  <c r="G23" i="2"/>
  <c r="I33" i="3" l="1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G54" i="1"/>
  <c r="H53" i="1"/>
  <c r="G53" i="1"/>
  <c r="H30" i="1"/>
  <c r="G30" i="1"/>
  <c r="H23" i="1"/>
  <c r="G23" i="1"/>
  <c r="H22" i="1"/>
  <c r="G22" i="1"/>
  <c r="H13" i="1"/>
  <c r="G13" i="1"/>
  <c r="G27" i="3" l="1"/>
  <c r="E27" i="3"/>
  <c r="F27" i="3" l="1"/>
  <c r="I27" i="3"/>
  <c r="E55" i="1"/>
  <c r="D55" i="1"/>
  <c r="G38" i="2" l="1"/>
</calcChain>
</file>

<file path=xl/sharedStrings.xml><?xml version="1.0" encoding="utf-8"?>
<sst xmlns="http://schemas.openxmlformats.org/spreadsheetml/2006/main" count="173" uniqueCount="125">
  <si>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</si>
  <si>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</si>
  <si>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</si>
  <si>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</si>
  <si>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</si>
  <si>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</si>
  <si>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</si>
  <si>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</si>
  <si>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</si>
  <si>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</si>
  <si>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</si>
  <si>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</si>
  <si>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</si>
  <si>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</si>
  <si>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</si>
  <si>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</si>
  <si>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</si>
  <si>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</si>
  <si>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</si>
  <si>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</si>
  <si>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</si>
  <si>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</si>
  <si>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</si>
  <si>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</si>
  <si>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</si>
  <si>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</si>
  <si>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</si>
  <si>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</si>
  <si>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</si>
  <si>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</si>
  <si>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</si>
  <si>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</si>
  <si>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</si>
  <si>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</si>
  <si>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</si>
  <si>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</si>
  <si>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</si>
  <si>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</si>
  <si>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</si>
  <si>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</si>
  <si>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</si>
  <si>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</si>
  <si>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</si>
  <si>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</si>
  <si>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</si>
  <si>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</si>
  <si>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</si>
  <si>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</si>
  <si>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</si>
  <si>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</si>
  <si>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</si>
  <si>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</si>
  <si>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</si>
  <si>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</si>
  <si>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</si>
  <si>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</si>
  <si>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</si>
  <si>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</si>
  <si>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</si>
  <si>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</si>
  <si>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</si>
  <si>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</si>
  <si>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</si>
  <si>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</si>
  <si>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</si>
  <si>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</si>
  <si>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</si>
  <si>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</si>
  <si>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</si>
  <si>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</si>
  <si>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</si>
  <si>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</si>
  <si>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</si>
  <si>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</si>
  <si>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</si>
  <si>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</si>
  <si>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</si>
  <si>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</si>
  <si>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</si>
  <si>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</si>
  <si>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</si>
  <si>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</si>
  <si>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</si>
  <si>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</si>
  <si>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</si>
  <si>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</si>
  <si>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</si>
  <si>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</si>
  <si>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</si>
  <si>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</si>
  <si>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</si>
  <si>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</si>
  <si>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</si>
  <si>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</si>
  <si>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</si>
  <si>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</si>
  <si>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(Отрицательная) / положительная   курсовая разница, нетто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</si>
  <si>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</si>
  <si>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</si>
  <si>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</si>
  <si>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</si>
  <si>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</si>
  <si>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</si>
  <si>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</si>
  <si>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</si>
  <si>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</si>
  <si>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</si>
  <si>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</si>
  <si>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</si>
  <si>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</si>
  <si>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</si>
  <si>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</si>
  <si>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Начисление /(сторнирование) резерва на сомнительную дебиторскую задолженность</t>
  </si>
  <si>
    <t>Обязательство по корпоративному подоходному налогу</t>
  </si>
  <si>
    <t>Расход от выбытия основных средств</t>
  </si>
  <si>
    <t>Государственные субсидии</t>
  </si>
  <si>
    <t>(Сторнирование обесценения) / обесценение основных средств</t>
  </si>
  <si>
    <t>По состоянию на 31 марта 2021 года</t>
  </si>
  <si>
    <t>За период, закончившийся 31 марта 2021 года</t>
  </si>
  <si>
    <t>На 1 января 2020 года</t>
  </si>
  <si>
    <t>На 31 декабря 2020 года</t>
  </si>
  <si>
    <t>На 31 марта 2021 года</t>
  </si>
  <si>
    <t>Движение по устаревшим запасам</t>
  </si>
  <si>
    <t>Изменение в прочих обязательствах</t>
  </si>
  <si>
    <t>Денежные средства и их эквиваленты на 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</si>
</sst>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45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2" fillId="2" borderId="0" xfId="0" applyFont="1" applyFill="1" applyBorder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2" borderId="0" xfId="0" applyFont="1" applyFill="1"/>
    <xf numFmtId="164" fontId="2" fillId="2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43" fontId="0" fillId="2" borderId="0" xfId="1" applyFont="1" applyFill="1"/>
    <xf numFmtId="43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14" fillId="2" borderId="0" xfId="1" applyNumberFormat="1" applyFont="1" applyFill="1" applyBorder="1"/>
    <xf numFmtId="0" fontId="14" fillId="2" borderId="0" xfId="0" applyFont="1" applyFill="1"/>
    <xf numFmtId="164" fontId="2" fillId="2" borderId="0" xfId="1" applyNumberFormat="1" applyFont="1" applyFill="1" applyBorder="1" applyAlignment="1"/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12" fillId="0" borderId="0" xfId="0" applyNumberFormat="1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 applyAlignment="1">
      <alignment horizontal="right"/>
    </xf>
    <xf numFmtId="164" fontId="15" fillId="0" borderId="0" xfId="1" applyNumberFormat="1" applyFont="1" applyFill="1"/>
    <xf numFmtId="165" fontId="2" fillId="0" borderId="0" xfId="1" applyNumberFormat="1" applyFont="1" applyFill="1"/>
    <xf numFmtId="0" fontId="0" fillId="0" borderId="0" xfId="0" applyFill="1"/>
    <xf numFmtId="164" fontId="9" fillId="0" borderId="0" xfId="1" applyNumberFormat="1" applyFont="1" applyFill="1" applyAlignment="1">
      <alignment horizontal="left" vertical="center" wrapText="1"/>
    </xf>
    <xf numFmtId="164" fontId="8" fillId="0" borderId="0" xfId="1" applyNumberFormat="1" applyFont="1" applyFill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7" fillId="0" borderId="5" xfId="1" applyNumberFormat="1" applyFont="1" applyFill="1" applyBorder="1" applyAlignment="1">
      <alignment horizontal="left" vertical="center" wrapText="1"/>
    </xf>
    <xf numFmtId="164" fontId="2" fillId="0" borderId="5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/>
    <xf numFmtId="164" fontId="9" fillId="0" borderId="1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left" vertical="center" wrapText="1"/>
    </xf>
    <xf numFmtId="164" fontId="8" fillId="0" borderId="3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left" vertical="center" wrapText="1"/>
    </xf>
    <xf numFmtId="164" fontId="9" fillId="0" borderId="7" xfId="1" applyNumberFormat="1" applyFont="1" applyFill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4" fontId="7" fillId="0" borderId="0" xfId="1" applyNumberFormat="1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left" vertical="center"/>
    </xf>
    <xf numFmtId="0" fontId="13" fillId="0" borderId="0" xfId="0" applyFont="1" applyFill="1"/>
    <xf numFmtId="164" fontId="7" fillId="0" borderId="1" xfId="1" applyNumberFormat="1" applyFont="1" applyFill="1" applyBorder="1" applyAlignment="1">
      <alignment horizontal="left" vertical="center"/>
    </xf>
    <xf numFmtId="164" fontId="2" fillId="0" borderId="3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164" fontId="10" fillId="0" borderId="0" xfId="1" applyNumberFormat="1" applyFont="1" applyFill="1"/>
    <xf numFmtId="164" fontId="7" fillId="0" borderId="3" xfId="1" applyNumberFormat="1" applyFont="1" applyFill="1" applyBorder="1" applyAlignment="1">
      <alignment horizontal="left" vertical="center"/>
    </xf>
    <xf numFmtId="164" fontId="2" fillId="0" borderId="6" xfId="1" applyNumberFormat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Финансовый" xfId="1" builtinId="3"/>
    <cellStyle name="Финансовый 15" xfId="5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="80" zoomScaleNormal="80" workbookViewId="0">
      <selection activeCell="I28" sqref="I28"/>
    </sheetView>
  </sheetViews>
  <sheetFormatPr defaultRowHeight="12.75" x14ac:dyDescent="0.2"/>
  <cols>
    <col min="1" max="1" width="14.710937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5.140625" style="3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11" x14ac:dyDescent="0.2">
      <c r="A1" s="1" t="s">
        <v>0</v>
      </c>
      <c r="B1" s="2" t="s">
        <v>1</v>
      </c>
    </row>
    <row r="2" spans="1:11" ht="15.75" x14ac:dyDescent="0.25">
      <c r="A2" s="36" t="s">
        <v>2</v>
      </c>
      <c r="B2" s="37"/>
    </row>
    <row r="3" spans="1:11" ht="15" x14ac:dyDescent="0.25">
      <c r="A3" s="1" t="s">
        <v>117</v>
      </c>
      <c r="B3" s="73"/>
      <c r="C3" s="74"/>
      <c r="D3" s="74"/>
      <c r="E3" s="74"/>
      <c r="F3" s="74"/>
      <c r="G3" s="74"/>
      <c r="H3" s="74"/>
      <c r="I3" s="74"/>
    </row>
    <row r="4" spans="1:11" x14ac:dyDescent="0.2">
      <c r="B4" s="74"/>
      <c r="C4" s="74"/>
      <c r="D4" s="74"/>
      <c r="E4" s="74"/>
      <c r="F4" s="74"/>
      <c r="G4" s="74"/>
      <c r="H4" s="74"/>
      <c r="I4" s="74"/>
    </row>
    <row r="5" spans="1:11" ht="13.5" thickBot="1" x14ac:dyDescent="0.25">
      <c r="B5" s="75" t="s">
        <v>3</v>
      </c>
      <c r="C5" s="76" t="s">
        <v>4</v>
      </c>
      <c r="D5" s="77">
        <v>44286</v>
      </c>
      <c r="E5" s="78">
        <v>44196</v>
      </c>
      <c r="F5" s="74"/>
      <c r="G5" s="74"/>
      <c r="H5" s="74"/>
      <c r="I5" s="74"/>
    </row>
    <row r="6" spans="1:11" x14ac:dyDescent="0.2">
      <c r="B6" s="29" t="s">
        <v>5</v>
      </c>
      <c r="C6" s="79"/>
      <c r="D6" s="29"/>
      <c r="E6" s="28"/>
      <c r="F6" s="74"/>
      <c r="G6" s="74"/>
      <c r="H6" s="74"/>
      <c r="I6" s="74"/>
    </row>
    <row r="7" spans="1:11" x14ac:dyDescent="0.2">
      <c r="B7" s="29" t="s">
        <v>6</v>
      </c>
      <c r="C7" s="79"/>
      <c r="D7" s="29"/>
      <c r="E7" s="28"/>
      <c r="F7" s="74"/>
      <c r="G7" s="74"/>
      <c r="H7" s="74"/>
      <c r="I7" s="74"/>
    </row>
    <row r="8" spans="1:11" x14ac:dyDescent="0.2">
      <c r="B8" s="29" t="s">
        <v>97</v>
      </c>
      <c r="C8" s="79"/>
      <c r="D8" s="29"/>
      <c r="E8" s="28"/>
      <c r="F8" s="74"/>
      <c r="G8" s="74"/>
      <c r="H8" s="74"/>
      <c r="I8" s="74"/>
    </row>
    <row r="9" spans="1:11" x14ac:dyDescent="0.2">
      <c r="B9" s="28" t="s">
        <v>7</v>
      </c>
      <c r="C9" s="80">
        <v>6</v>
      </c>
      <c r="D9" s="81">
        <v>20514228</v>
      </c>
      <c r="E9" s="82">
        <v>20709444</v>
      </c>
      <c r="F9" s="74"/>
      <c r="G9" s="74"/>
      <c r="H9" s="74"/>
      <c r="I9" s="74"/>
    </row>
    <row r="10" spans="1:11" x14ac:dyDescent="0.2">
      <c r="B10" s="28" t="s">
        <v>8</v>
      </c>
      <c r="C10" s="80"/>
      <c r="D10" s="81">
        <v>285852</v>
      </c>
      <c r="E10" s="82">
        <v>293675</v>
      </c>
      <c r="F10" s="74"/>
      <c r="G10" s="74"/>
      <c r="H10" s="74"/>
      <c r="I10" s="74"/>
    </row>
    <row r="11" spans="1:11" x14ac:dyDescent="0.2">
      <c r="B11" s="28" t="s">
        <v>110</v>
      </c>
      <c r="C11" s="80"/>
      <c r="D11" s="81">
        <v>285259.57354999997</v>
      </c>
      <c r="E11" s="82">
        <v>306841</v>
      </c>
      <c r="F11" s="74"/>
      <c r="G11" s="74"/>
      <c r="H11" s="74"/>
      <c r="I11" s="74"/>
    </row>
    <row r="12" spans="1:11" ht="13.5" thickBot="1" x14ac:dyDescent="0.25">
      <c r="B12" s="30" t="s">
        <v>9</v>
      </c>
      <c r="C12" s="83">
        <v>9</v>
      </c>
      <c r="D12" s="84">
        <v>152889</v>
      </c>
      <c r="E12" s="85">
        <v>149180</v>
      </c>
      <c r="F12" s="74"/>
      <c r="G12" s="74"/>
      <c r="H12" s="74"/>
      <c r="I12" s="74"/>
    </row>
    <row r="13" spans="1:11" ht="15.75" thickBot="1" x14ac:dyDescent="0.3">
      <c r="B13" s="30"/>
      <c r="C13" s="83"/>
      <c r="D13" s="84">
        <f>SUM(D9:D12)</f>
        <v>21238228.573550001</v>
      </c>
      <c r="E13" s="84">
        <f>SUM(E9:E12)</f>
        <v>21459140</v>
      </c>
      <c r="F13" s="74"/>
      <c r="G13" s="86">
        <f>SUM(D9:D12)-D13</f>
        <v>0</v>
      </c>
      <c r="H13" s="86">
        <f>SUM(E9:E12)-E13</f>
        <v>0</v>
      </c>
      <c r="I13" s="74"/>
    </row>
    <row r="14" spans="1:11" x14ac:dyDescent="0.2">
      <c r="B14" s="28" t="s">
        <v>5</v>
      </c>
      <c r="C14" s="80"/>
      <c r="D14" s="87"/>
      <c r="E14" s="87"/>
      <c r="F14" s="74"/>
      <c r="G14" s="74"/>
      <c r="H14" s="74"/>
      <c r="I14" s="74"/>
    </row>
    <row r="15" spans="1:11" x14ac:dyDescent="0.2">
      <c r="B15" s="29" t="s">
        <v>98</v>
      </c>
      <c r="C15" s="79"/>
      <c r="D15" s="88"/>
      <c r="E15" s="89"/>
      <c r="F15" s="74"/>
      <c r="G15" s="74"/>
      <c r="H15" s="74"/>
      <c r="I15" s="74"/>
    </row>
    <row r="16" spans="1:11" x14ac:dyDescent="0.2">
      <c r="B16" s="28" t="s">
        <v>10</v>
      </c>
      <c r="C16" s="80">
        <v>7</v>
      </c>
      <c r="D16" s="81">
        <v>16393008</v>
      </c>
      <c r="E16" s="82">
        <v>17908089</v>
      </c>
      <c r="F16" s="74"/>
      <c r="G16" s="74"/>
      <c r="H16" s="74"/>
      <c r="I16" s="74"/>
      <c r="K16" s="66"/>
    </row>
    <row r="17" spans="2:11" x14ac:dyDescent="0.2">
      <c r="B17" s="28" t="s">
        <v>11</v>
      </c>
      <c r="C17" s="80">
        <v>8</v>
      </c>
      <c r="D17" s="81">
        <v>1763600</v>
      </c>
      <c r="E17" s="82">
        <v>1299757</v>
      </c>
      <c r="F17" s="74"/>
      <c r="G17" s="74"/>
      <c r="H17" s="74"/>
      <c r="I17" s="74"/>
      <c r="K17" s="66"/>
    </row>
    <row r="18" spans="2:11" x14ac:dyDescent="0.2">
      <c r="B18" s="28" t="s">
        <v>12</v>
      </c>
      <c r="C18" s="80">
        <v>9</v>
      </c>
      <c r="D18" s="81">
        <v>1731224</v>
      </c>
      <c r="E18" s="82">
        <v>3168324</v>
      </c>
      <c r="F18" s="74"/>
      <c r="G18" s="74"/>
      <c r="H18" s="74"/>
      <c r="I18" s="74"/>
      <c r="K18" s="66"/>
    </row>
    <row r="19" spans="2:11" x14ac:dyDescent="0.2">
      <c r="B19" s="28" t="s">
        <v>13</v>
      </c>
      <c r="C19" s="80"/>
      <c r="D19" s="81">
        <v>379760</v>
      </c>
      <c r="E19" s="82">
        <v>295481</v>
      </c>
      <c r="F19" s="74"/>
      <c r="G19" s="74"/>
      <c r="H19" s="74"/>
      <c r="I19" s="74"/>
      <c r="K19" s="66"/>
    </row>
    <row r="20" spans="2:11" x14ac:dyDescent="0.2">
      <c r="B20" s="28" t="s">
        <v>99</v>
      </c>
      <c r="C20" s="80">
        <v>10</v>
      </c>
      <c r="D20" s="81">
        <v>596328</v>
      </c>
      <c r="E20" s="82">
        <v>541002</v>
      </c>
      <c r="F20" s="74"/>
      <c r="G20" s="74"/>
      <c r="H20" s="74"/>
      <c r="I20" s="74"/>
      <c r="K20" s="66"/>
    </row>
    <row r="21" spans="2:11" ht="15.75" thickBot="1" x14ac:dyDescent="0.3">
      <c r="B21" s="30" t="s">
        <v>14</v>
      </c>
      <c r="C21" s="83">
        <v>11</v>
      </c>
      <c r="D21" s="84">
        <v>18713451</v>
      </c>
      <c r="E21" s="85">
        <v>15204585</v>
      </c>
      <c r="F21" s="74"/>
      <c r="G21" s="86"/>
      <c r="H21" s="86"/>
      <c r="I21" s="74"/>
      <c r="K21" s="66"/>
    </row>
    <row r="22" spans="2:11" ht="15.75" thickBot="1" x14ac:dyDescent="0.3">
      <c r="B22" s="29"/>
      <c r="C22" s="80"/>
      <c r="D22" s="84">
        <f>SUM(D16:D21)</f>
        <v>39577371</v>
      </c>
      <c r="E22" s="82">
        <f>SUM(E16:E21)</f>
        <v>38417238</v>
      </c>
      <c r="F22" s="74"/>
      <c r="G22" s="86">
        <f>SUM(D16:D21)-D22</f>
        <v>0</v>
      </c>
      <c r="H22" s="86">
        <f>SUM(E16:E21)-E22</f>
        <v>0</v>
      </c>
      <c r="I22" s="74"/>
    </row>
    <row r="23" spans="2:11" ht="15.75" thickBot="1" x14ac:dyDescent="0.3">
      <c r="B23" s="90" t="s">
        <v>15</v>
      </c>
      <c r="C23" s="91"/>
      <c r="D23" s="92">
        <f>D13+D22</f>
        <v>60815599.573550001</v>
      </c>
      <c r="E23" s="92">
        <f>E13+E22</f>
        <v>59876378</v>
      </c>
      <c r="F23" s="74"/>
      <c r="G23" s="86">
        <f>D13+D22-D23</f>
        <v>0</v>
      </c>
      <c r="H23" s="86">
        <f>E13+E22-E23</f>
        <v>0</v>
      </c>
      <c r="I23" s="74"/>
      <c r="J23" s="23"/>
      <c r="K23" s="23"/>
    </row>
    <row r="24" spans="2:11" ht="15.75" thickTop="1" x14ac:dyDescent="0.25">
      <c r="B24" s="29" t="s">
        <v>5</v>
      </c>
      <c r="C24" s="79"/>
      <c r="D24" s="88"/>
      <c r="E24" s="87"/>
      <c r="F24" s="74"/>
      <c r="G24" s="86"/>
      <c r="H24" s="86"/>
      <c r="I24" s="74"/>
      <c r="J24" s="22"/>
      <c r="K24" s="22"/>
    </row>
    <row r="25" spans="2:11" ht="15" x14ac:dyDescent="0.25">
      <c r="B25" s="29" t="s">
        <v>16</v>
      </c>
      <c r="C25" s="79"/>
      <c r="D25" s="88"/>
      <c r="E25" s="89"/>
      <c r="F25" s="74"/>
      <c r="G25" s="86"/>
      <c r="H25" s="86"/>
      <c r="I25" s="74"/>
    </row>
    <row r="26" spans="2:11" ht="15" x14ac:dyDescent="0.25">
      <c r="B26" s="28" t="s">
        <v>17</v>
      </c>
      <c r="C26" s="80">
        <v>12</v>
      </c>
      <c r="D26" s="81">
        <v>900000</v>
      </c>
      <c r="E26" s="82">
        <v>900000</v>
      </c>
      <c r="F26" s="74"/>
      <c r="G26" s="86"/>
      <c r="H26" s="86"/>
      <c r="I26" s="74"/>
    </row>
    <row r="27" spans="2:11" ht="15" x14ac:dyDescent="0.25">
      <c r="B27" s="28" t="s">
        <v>18</v>
      </c>
      <c r="C27" s="80">
        <v>12</v>
      </c>
      <c r="D27" s="81">
        <v>180000</v>
      </c>
      <c r="E27" s="82">
        <v>180000</v>
      </c>
      <c r="F27" s="74"/>
      <c r="G27" s="86"/>
      <c r="H27" s="86"/>
      <c r="I27" s="74"/>
    </row>
    <row r="28" spans="2:11" ht="15" x14ac:dyDescent="0.25">
      <c r="B28" s="28" t="s">
        <v>19</v>
      </c>
      <c r="C28" s="80"/>
      <c r="D28" s="81">
        <v>301316</v>
      </c>
      <c r="E28" s="82">
        <v>315984</v>
      </c>
      <c r="F28" s="74"/>
      <c r="G28" s="86"/>
      <c r="H28" s="86"/>
      <c r="I28" s="74"/>
    </row>
    <row r="29" spans="2:11" ht="15.75" thickBot="1" x14ac:dyDescent="0.3">
      <c r="B29" s="30" t="s">
        <v>20</v>
      </c>
      <c r="C29" s="83"/>
      <c r="D29" s="84">
        <v>51207835</v>
      </c>
      <c r="E29" s="85">
        <v>50001152</v>
      </c>
      <c r="F29" s="93"/>
      <c r="G29" s="86"/>
      <c r="H29" s="86"/>
      <c r="I29" s="74"/>
    </row>
    <row r="30" spans="2:11" ht="23.25" customHeight="1" x14ac:dyDescent="0.25">
      <c r="B30" s="29" t="s">
        <v>21</v>
      </c>
      <c r="C30" s="80"/>
      <c r="D30" s="81">
        <f>SUM(D26:D29)</f>
        <v>52589151</v>
      </c>
      <c r="E30" s="81">
        <f>SUM(E26:E29)</f>
        <v>51397136</v>
      </c>
      <c r="F30" s="74"/>
      <c r="G30" s="86">
        <f>SUM(D26:D29)-D30</f>
        <v>0</v>
      </c>
      <c r="H30" s="86">
        <f>SUM(E26:E29)-E30</f>
        <v>0</v>
      </c>
      <c r="I30" s="74"/>
    </row>
    <row r="31" spans="2:11" ht="26.25" customHeight="1" x14ac:dyDescent="0.25">
      <c r="B31" s="29" t="s">
        <v>5</v>
      </c>
      <c r="C31" s="80"/>
      <c r="D31" s="88"/>
      <c r="E31" s="89"/>
      <c r="F31" s="74"/>
      <c r="G31" s="86"/>
      <c r="H31" s="86"/>
      <c r="I31" s="74"/>
    </row>
    <row r="32" spans="2:11" ht="15.75" thickBot="1" x14ac:dyDescent="0.3">
      <c r="B32" s="94" t="s">
        <v>23</v>
      </c>
      <c r="C32" s="83"/>
      <c r="D32" s="84">
        <f>D30</f>
        <v>52589151</v>
      </c>
      <c r="E32" s="84">
        <f>E30</f>
        <v>51397136</v>
      </c>
      <c r="F32" s="74"/>
      <c r="G32" s="86">
        <f>D30-D32</f>
        <v>0</v>
      </c>
      <c r="H32" s="86">
        <f>E30-E32</f>
        <v>0</v>
      </c>
      <c r="I32" s="74"/>
    </row>
    <row r="33" spans="2:11" x14ac:dyDescent="0.2">
      <c r="B33" s="74"/>
      <c r="C33" s="74"/>
      <c r="D33" s="74"/>
      <c r="E33" s="74"/>
      <c r="F33" s="74"/>
      <c r="G33" s="74"/>
      <c r="H33" s="74"/>
      <c r="I33" s="74"/>
    </row>
    <row r="34" spans="2:11" ht="15" x14ac:dyDescent="0.25">
      <c r="B34" s="29" t="s">
        <v>5</v>
      </c>
      <c r="C34" s="80"/>
      <c r="D34" s="88"/>
      <c r="E34" s="87"/>
      <c r="F34" s="74"/>
      <c r="G34" s="86"/>
      <c r="H34" s="86"/>
      <c r="I34" s="74"/>
    </row>
    <row r="35" spans="2:11" ht="15" x14ac:dyDescent="0.25">
      <c r="B35" s="29" t="s">
        <v>24</v>
      </c>
      <c r="C35" s="80"/>
      <c r="D35" s="88"/>
      <c r="E35" s="89"/>
      <c r="F35" s="74"/>
      <c r="G35" s="86"/>
      <c r="H35" s="81"/>
      <c r="I35" s="74"/>
    </row>
    <row r="36" spans="2:11" ht="15" x14ac:dyDescent="0.25">
      <c r="B36" s="31" t="s">
        <v>111</v>
      </c>
      <c r="C36" s="80">
        <v>13</v>
      </c>
      <c r="D36" s="81">
        <v>2349998</v>
      </c>
      <c r="E36" s="82">
        <v>2545473</v>
      </c>
      <c r="F36" s="74"/>
      <c r="G36" s="86"/>
      <c r="H36" s="86"/>
      <c r="I36" s="74"/>
    </row>
    <row r="37" spans="2:11" ht="15" x14ac:dyDescent="0.25">
      <c r="B37" s="31" t="s">
        <v>25</v>
      </c>
      <c r="C37" s="80"/>
      <c r="D37" s="81">
        <v>1390756</v>
      </c>
      <c r="E37" s="82">
        <v>1390487</v>
      </c>
      <c r="F37" s="74"/>
      <c r="G37" s="86"/>
      <c r="H37" s="86"/>
      <c r="I37" s="74"/>
    </row>
    <row r="38" spans="2:11" ht="15" x14ac:dyDescent="0.25">
      <c r="B38" s="31" t="s">
        <v>26</v>
      </c>
      <c r="C38" s="80">
        <v>17</v>
      </c>
      <c r="D38" s="81">
        <v>48330</v>
      </c>
      <c r="E38" s="82">
        <v>48333</v>
      </c>
      <c r="F38" s="74"/>
      <c r="G38" s="86"/>
      <c r="H38" s="86"/>
      <c r="I38" s="81"/>
    </row>
    <row r="39" spans="2:11" ht="15" x14ac:dyDescent="0.25">
      <c r="B39" s="95" t="s">
        <v>100</v>
      </c>
      <c r="C39" s="96">
        <v>14</v>
      </c>
      <c r="D39" s="97">
        <v>685610</v>
      </c>
      <c r="E39" s="98">
        <v>704241</v>
      </c>
      <c r="F39" s="74"/>
      <c r="G39" s="86"/>
      <c r="H39" s="86"/>
      <c r="I39" s="74"/>
    </row>
    <row r="40" spans="2:11" ht="15.75" thickBot="1" x14ac:dyDescent="0.3">
      <c r="B40" s="30" t="s">
        <v>108</v>
      </c>
      <c r="C40" s="83"/>
      <c r="D40" s="84">
        <v>197076</v>
      </c>
      <c r="E40" s="85">
        <v>217062</v>
      </c>
      <c r="F40" s="74"/>
      <c r="G40" s="86"/>
      <c r="H40" s="86"/>
      <c r="I40" s="74"/>
    </row>
    <row r="41" spans="2:11" ht="15.75" thickBot="1" x14ac:dyDescent="0.3">
      <c r="B41" s="30"/>
      <c r="C41" s="83"/>
      <c r="D41" s="84">
        <f>SUM(D36:D40)</f>
        <v>4671770</v>
      </c>
      <c r="E41" s="84">
        <f>SUM(E36:E40)</f>
        <v>4905596</v>
      </c>
      <c r="F41" s="74"/>
      <c r="G41" s="86">
        <f>SUM(D36:D40)-D41</f>
        <v>0</v>
      </c>
      <c r="H41" s="86">
        <f>SUM(E36:E40)-E41</f>
        <v>0</v>
      </c>
      <c r="I41" s="74"/>
    </row>
    <row r="42" spans="2:11" ht="15" x14ac:dyDescent="0.25">
      <c r="B42" s="28" t="s">
        <v>5</v>
      </c>
      <c r="C42" s="79"/>
      <c r="D42" s="88"/>
      <c r="E42" s="89"/>
      <c r="F42" s="74"/>
      <c r="G42" s="86"/>
      <c r="H42" s="86"/>
      <c r="I42" s="74"/>
    </row>
    <row r="43" spans="2:11" ht="15" x14ac:dyDescent="0.25">
      <c r="B43" s="29" t="s">
        <v>27</v>
      </c>
      <c r="C43" s="79"/>
      <c r="D43" s="88"/>
      <c r="E43" s="89"/>
      <c r="F43" s="74"/>
      <c r="G43" s="86"/>
      <c r="H43" s="86"/>
      <c r="I43" s="74"/>
    </row>
    <row r="44" spans="2:11" ht="15" x14ac:dyDescent="0.25">
      <c r="B44" s="31" t="s">
        <v>28</v>
      </c>
      <c r="C44" s="80">
        <v>13</v>
      </c>
      <c r="D44" s="81">
        <v>299385</v>
      </c>
      <c r="E44" s="82">
        <v>127500</v>
      </c>
      <c r="F44" s="74"/>
      <c r="G44" s="86"/>
      <c r="H44" s="86"/>
      <c r="I44" s="74"/>
    </row>
    <row r="45" spans="2:11" ht="15" x14ac:dyDescent="0.25">
      <c r="B45" s="31" t="s">
        <v>29</v>
      </c>
      <c r="C45" s="80">
        <v>15</v>
      </c>
      <c r="D45" s="81">
        <v>1385103</v>
      </c>
      <c r="E45" s="82">
        <v>1065169</v>
      </c>
      <c r="F45" s="74"/>
      <c r="G45" s="86"/>
      <c r="H45" s="86"/>
      <c r="I45" s="74"/>
    </row>
    <row r="46" spans="2:11" ht="15" x14ac:dyDescent="0.25">
      <c r="B46" s="31" t="s">
        <v>30</v>
      </c>
      <c r="C46" s="80"/>
      <c r="D46" s="81">
        <v>102135</v>
      </c>
      <c r="E46" s="82">
        <v>164395</v>
      </c>
      <c r="F46" s="74"/>
      <c r="G46" s="86"/>
      <c r="H46" s="86"/>
      <c r="I46" s="74"/>
    </row>
    <row r="47" spans="2:11" ht="15" x14ac:dyDescent="0.25">
      <c r="B47" s="99" t="s">
        <v>100</v>
      </c>
      <c r="C47" s="96">
        <v>14</v>
      </c>
      <c r="D47" s="97">
        <v>74526</v>
      </c>
      <c r="E47" s="98">
        <v>74526</v>
      </c>
      <c r="F47" s="100"/>
      <c r="G47" s="101"/>
      <c r="H47" s="101"/>
      <c r="I47" s="74"/>
    </row>
    <row r="48" spans="2:11" s="27" customFormat="1" ht="15" x14ac:dyDescent="0.25">
      <c r="B48" s="28" t="s">
        <v>26</v>
      </c>
      <c r="C48" s="80">
        <v>17</v>
      </c>
      <c r="D48" s="81">
        <v>8589</v>
      </c>
      <c r="E48" s="82">
        <v>8590</v>
      </c>
      <c r="F48" s="74"/>
      <c r="G48" s="86"/>
      <c r="H48" s="86"/>
      <c r="I48" s="100"/>
      <c r="K48" s="33"/>
    </row>
    <row r="49" spans="2:9" ht="15" x14ac:dyDescent="0.25">
      <c r="B49" s="31" t="s">
        <v>31</v>
      </c>
      <c r="C49" s="80">
        <v>16</v>
      </c>
      <c r="D49" s="81">
        <v>1561611.5735500001</v>
      </c>
      <c r="E49" s="82">
        <v>2010092</v>
      </c>
      <c r="F49" s="74"/>
      <c r="G49" s="86"/>
      <c r="H49" s="86"/>
      <c r="I49" s="74"/>
    </row>
    <row r="50" spans="2:9" ht="15" x14ac:dyDescent="0.25">
      <c r="B50" s="31" t="s">
        <v>109</v>
      </c>
      <c r="C50" s="80"/>
      <c r="D50" s="81">
        <v>123329</v>
      </c>
      <c r="E50" s="82">
        <v>123374</v>
      </c>
      <c r="F50" s="74"/>
      <c r="G50" s="86"/>
      <c r="H50" s="86"/>
      <c r="I50" s="74"/>
    </row>
    <row r="51" spans="2:9" ht="13.5" thickBot="1" x14ac:dyDescent="0.25">
      <c r="B51" s="74" t="s">
        <v>113</v>
      </c>
      <c r="C51" s="74"/>
      <c r="D51" s="81">
        <v>0</v>
      </c>
      <c r="E51" s="82">
        <v>0</v>
      </c>
      <c r="F51" s="74"/>
      <c r="G51" s="74"/>
      <c r="H51" s="74"/>
      <c r="I51" s="74"/>
    </row>
    <row r="52" spans="2:9" ht="15.75" thickBot="1" x14ac:dyDescent="0.3">
      <c r="B52" s="102"/>
      <c r="C52" s="103"/>
      <c r="D52" s="104">
        <f>SUM(D44:D51)</f>
        <v>3554678.5735499999</v>
      </c>
      <c r="E52" s="104">
        <f>SUM(E44:E51)</f>
        <v>3573646</v>
      </c>
      <c r="F52" s="74"/>
      <c r="G52" s="86">
        <f>SUM(D44:D51)-D52</f>
        <v>0</v>
      </c>
      <c r="H52" s="86">
        <f>SUM(E44:E51)-E52</f>
        <v>0</v>
      </c>
      <c r="I52" s="74"/>
    </row>
    <row r="53" spans="2:9" ht="15.75" thickBot="1" x14ac:dyDescent="0.3">
      <c r="B53" s="94" t="s">
        <v>32</v>
      </c>
      <c r="C53" s="83"/>
      <c r="D53" s="84">
        <f>D41+D52</f>
        <v>8226448.5735499999</v>
      </c>
      <c r="E53" s="85">
        <f>E41+E52</f>
        <v>8479242</v>
      </c>
      <c r="F53" s="74"/>
      <c r="G53" s="86">
        <f>D41+D52-D53</f>
        <v>0</v>
      </c>
      <c r="H53" s="86">
        <f>E41+E52-E53</f>
        <v>0</v>
      </c>
      <c r="I53" s="74"/>
    </row>
    <row r="54" spans="2:9" ht="15.75" thickBot="1" x14ac:dyDescent="0.3">
      <c r="B54" s="105" t="s">
        <v>33</v>
      </c>
      <c r="C54" s="106"/>
      <c r="D54" s="107">
        <f>D32+D53</f>
        <v>60815599.573550001</v>
      </c>
      <c r="E54" s="107">
        <f>E32+E53</f>
        <v>59876378</v>
      </c>
      <c r="F54" s="74"/>
      <c r="G54" s="86">
        <f>D32+D53-D54</f>
        <v>0</v>
      </c>
      <c r="H54" s="86">
        <f>E32+E53-E54</f>
        <v>0</v>
      </c>
      <c r="I54" s="74"/>
    </row>
    <row r="55" spans="2:9" ht="13.5" thickTop="1" x14ac:dyDescent="0.2">
      <c r="B55" s="74"/>
      <c r="C55" s="74"/>
      <c r="D55" s="93">
        <f>D23-D54</f>
        <v>0</v>
      </c>
      <c r="E55" s="93">
        <f>E23-E54</f>
        <v>0</v>
      </c>
      <c r="F55" s="74"/>
      <c r="G55" s="74"/>
      <c r="H55" s="74"/>
      <c r="I55" s="74"/>
    </row>
    <row r="56" spans="2:9" x14ac:dyDescent="0.2">
      <c r="B56" s="74" t="s">
        <v>89</v>
      </c>
      <c r="C56" s="74"/>
      <c r="D56" s="108">
        <v>14529</v>
      </c>
      <c r="E56" s="109">
        <v>14195</v>
      </c>
      <c r="F56" s="74"/>
      <c r="G56" s="74"/>
      <c r="H56" s="74"/>
      <c r="I56" s="74"/>
    </row>
    <row r="57" spans="2:9" x14ac:dyDescent="0.2">
      <c r="B57" s="74"/>
      <c r="C57" s="74"/>
      <c r="D57" s="93"/>
      <c r="E57" s="93"/>
      <c r="F57" s="74"/>
      <c r="G57" s="74"/>
      <c r="H57" s="74"/>
      <c r="I57" s="74"/>
    </row>
    <row r="58" spans="2:9" x14ac:dyDescent="0.2">
      <c r="B58" s="74"/>
      <c r="C58" s="74"/>
      <c r="D58" s="93"/>
      <c r="E58" s="93"/>
      <c r="F58" s="74"/>
      <c r="G58" s="74"/>
      <c r="H58" s="74"/>
      <c r="I58" s="74"/>
    </row>
    <row r="59" spans="2:9" x14ac:dyDescent="0.2">
      <c r="B59" s="74"/>
      <c r="C59" s="74"/>
      <c r="D59" s="93"/>
      <c r="E59" s="93"/>
      <c r="F59" s="93"/>
      <c r="G59" s="74"/>
      <c r="H59" s="74"/>
      <c r="I59" s="74"/>
    </row>
    <row r="60" spans="2:9" x14ac:dyDescent="0.2">
      <c r="B60" s="74"/>
      <c r="C60" s="74"/>
      <c r="D60" s="93"/>
      <c r="E60" s="110"/>
      <c r="F60" s="74"/>
      <c r="G60" s="74"/>
      <c r="H60" s="74"/>
      <c r="I60" s="74"/>
    </row>
    <row r="61" spans="2:9" x14ac:dyDescent="0.2">
      <c r="B61" s="74"/>
      <c r="C61" s="74"/>
      <c r="D61" s="110"/>
      <c r="E61" s="110"/>
      <c r="F61" s="74"/>
      <c r="G61" s="74"/>
      <c r="H61" s="74"/>
      <c r="I61" s="74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0" zoomScaleNormal="80" workbookViewId="0">
      <selection activeCell="I35" sqref="I35"/>
    </sheetView>
  </sheetViews>
  <sheetFormatPr defaultRowHeight="15" x14ac:dyDescent="0.25"/>
  <cols>
    <col min="1" max="1" width="15.85546875" style="4" customWidth="1"/>
    <col min="2" max="2" width="65.140625" style="4" customWidth="1"/>
    <col min="3" max="3" width="9.28515625" style="4" customWidth="1"/>
    <col min="4" max="4" width="21.7109375" style="4" customWidth="1"/>
    <col min="5" max="5" width="17" style="4" customWidth="1"/>
    <col min="6" max="6" width="9.140625" style="4"/>
    <col min="7" max="8" width="15.85546875" style="4" bestFit="1" customWidth="1"/>
    <col min="9" max="16384" width="9.140625" style="4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36" t="s">
        <v>55</v>
      </c>
      <c r="B2" s="37"/>
    </row>
    <row r="3" spans="1:8" x14ac:dyDescent="0.25">
      <c r="A3" s="1" t="s">
        <v>118</v>
      </c>
      <c r="B3" s="37"/>
    </row>
    <row r="4" spans="1:8" x14ac:dyDescent="0.25">
      <c r="D4" s="111"/>
      <c r="E4" s="111"/>
    </row>
    <row r="5" spans="1:8" ht="15.75" thickBot="1" x14ac:dyDescent="0.3">
      <c r="B5" s="38" t="s">
        <v>3</v>
      </c>
      <c r="C5" s="39" t="s">
        <v>4</v>
      </c>
      <c r="D5" s="77">
        <v>44286</v>
      </c>
      <c r="E5" s="78">
        <v>43921</v>
      </c>
    </row>
    <row r="6" spans="1:8" x14ac:dyDescent="0.25">
      <c r="B6" s="7" t="s">
        <v>5</v>
      </c>
      <c r="C6" s="6"/>
      <c r="D6" s="29"/>
      <c r="E6" s="28"/>
    </row>
    <row r="7" spans="1:8" x14ac:dyDescent="0.25">
      <c r="B7" s="7" t="s">
        <v>34</v>
      </c>
      <c r="C7" s="8">
        <v>18</v>
      </c>
      <c r="D7" s="112">
        <v>14664043</v>
      </c>
      <c r="E7" s="113">
        <v>14700519</v>
      </c>
    </row>
    <row r="8" spans="1:8" ht="15.75" thickBot="1" x14ac:dyDescent="0.3">
      <c r="B8" s="9" t="s">
        <v>35</v>
      </c>
      <c r="C8" s="10">
        <v>19</v>
      </c>
      <c r="D8" s="114">
        <v>-11401457</v>
      </c>
      <c r="E8" s="115">
        <v>-10951252</v>
      </c>
    </row>
    <row r="9" spans="1:8" x14ac:dyDescent="0.25">
      <c r="B9" s="5" t="s">
        <v>36</v>
      </c>
      <c r="C9" s="8"/>
      <c r="D9" s="116">
        <f>SUM(D7:D8)</f>
        <v>3262586</v>
      </c>
      <c r="E9" s="117">
        <f>SUM(E7:E8)</f>
        <v>3749267</v>
      </c>
      <c r="G9" s="26">
        <f>SUM(D7:D8)-D9</f>
        <v>0</v>
      </c>
      <c r="H9" s="26">
        <f>SUM(E7:E8)-E9</f>
        <v>0</v>
      </c>
    </row>
    <row r="10" spans="1:8" x14ac:dyDescent="0.25">
      <c r="B10" s="4" t="s">
        <v>5</v>
      </c>
      <c r="C10" s="6"/>
      <c r="D10" s="112"/>
      <c r="E10" s="118"/>
      <c r="G10" s="26"/>
      <c r="H10" s="26"/>
    </row>
    <row r="11" spans="1:8" x14ac:dyDescent="0.25">
      <c r="B11" s="7" t="s">
        <v>37</v>
      </c>
      <c r="C11" s="8">
        <v>20</v>
      </c>
      <c r="D11" s="114">
        <v>-920694</v>
      </c>
      <c r="E11" s="115">
        <v>-794721</v>
      </c>
      <c r="G11" s="26"/>
      <c r="H11" s="26"/>
    </row>
    <row r="12" spans="1:8" x14ac:dyDescent="0.25">
      <c r="B12" s="7" t="s">
        <v>38</v>
      </c>
      <c r="C12" s="8">
        <v>21</v>
      </c>
      <c r="D12" s="114">
        <v>-1045537</v>
      </c>
      <c r="E12" s="115">
        <v>-1006430</v>
      </c>
      <c r="G12" s="26"/>
      <c r="H12" s="26"/>
    </row>
    <row r="13" spans="1:8" x14ac:dyDescent="0.25">
      <c r="B13" s="7" t="s">
        <v>39</v>
      </c>
      <c r="C13" s="8">
        <v>23</v>
      </c>
      <c r="D13" s="114">
        <v>132410</v>
      </c>
      <c r="E13" s="115">
        <v>114392</v>
      </c>
      <c r="G13" s="26"/>
      <c r="H13" s="26"/>
    </row>
    <row r="14" spans="1:8" ht="15.75" thickBot="1" x14ac:dyDescent="0.3">
      <c r="B14" s="4" t="s">
        <v>88</v>
      </c>
      <c r="D14" s="114">
        <v>-79038</v>
      </c>
      <c r="E14" s="115">
        <v>-95655</v>
      </c>
      <c r="G14" s="26"/>
      <c r="H14" s="26"/>
    </row>
    <row r="15" spans="1:8" x14ac:dyDescent="0.25">
      <c r="B15" s="14" t="s">
        <v>40</v>
      </c>
      <c r="C15" s="15"/>
      <c r="D15" s="116">
        <f>SUM(D9:D14)</f>
        <v>1349727</v>
      </c>
      <c r="E15" s="116">
        <f>SUM(E9:E14)</f>
        <v>1966853</v>
      </c>
      <c r="G15" s="26">
        <f>SUM(D9:D14)-D15</f>
        <v>0</v>
      </c>
      <c r="H15" s="26">
        <f>SUM(E9:E14)-E15</f>
        <v>0</v>
      </c>
    </row>
    <row r="16" spans="1:8" x14ac:dyDescent="0.25">
      <c r="B16" s="7" t="s">
        <v>5</v>
      </c>
      <c r="C16" s="6"/>
      <c r="D16" s="114"/>
      <c r="E16" s="114"/>
      <c r="G16" s="26"/>
      <c r="H16" s="26"/>
    </row>
    <row r="17" spans="2:8" x14ac:dyDescent="0.25">
      <c r="B17" s="7" t="s">
        <v>41</v>
      </c>
      <c r="C17" s="8">
        <v>22</v>
      </c>
      <c r="D17" s="114">
        <v>-77312</v>
      </c>
      <c r="E17" s="115">
        <v>-87043</v>
      </c>
      <c r="G17" s="26"/>
      <c r="H17" s="26"/>
    </row>
    <row r="18" spans="2:8" x14ac:dyDescent="0.25">
      <c r="B18" s="7" t="s">
        <v>42</v>
      </c>
      <c r="C18" s="8">
        <v>22</v>
      </c>
      <c r="D18" s="114">
        <v>322803</v>
      </c>
      <c r="E18" s="115">
        <v>287145</v>
      </c>
      <c r="G18" s="26"/>
      <c r="H18" s="26"/>
    </row>
    <row r="19" spans="2:8" ht="15.75" thickBot="1" x14ac:dyDescent="0.3">
      <c r="B19" s="7" t="s">
        <v>96</v>
      </c>
      <c r="C19" s="8"/>
      <c r="D19" s="114">
        <v>-11752</v>
      </c>
      <c r="E19" s="115">
        <v>-37442</v>
      </c>
      <c r="G19" s="26"/>
      <c r="H19" s="26"/>
    </row>
    <row r="20" spans="2:8" x14ac:dyDescent="0.25">
      <c r="B20" s="14" t="s">
        <v>43</v>
      </c>
      <c r="C20" s="15"/>
      <c r="D20" s="116">
        <f>SUM(D15:D19)</f>
        <v>1583466</v>
      </c>
      <c r="E20" s="117">
        <f>SUM(E15:E19)</f>
        <v>2129513</v>
      </c>
      <c r="G20" s="26">
        <f>SUM(D15:D19)-D20</f>
        <v>0</v>
      </c>
      <c r="H20" s="26">
        <f>SUM(E15:E19)-E20</f>
        <v>0</v>
      </c>
    </row>
    <row r="21" spans="2:8" x14ac:dyDescent="0.25">
      <c r="B21" s="7" t="s">
        <v>5</v>
      </c>
      <c r="C21" s="6"/>
      <c r="D21" s="114"/>
      <c r="E21" s="114"/>
      <c r="G21" s="26"/>
      <c r="H21" s="26"/>
    </row>
    <row r="22" spans="2:8" ht="15.75" thickBot="1" x14ac:dyDescent="0.3">
      <c r="B22" s="9" t="s">
        <v>44</v>
      </c>
      <c r="C22" s="10">
        <v>24</v>
      </c>
      <c r="D22" s="119">
        <v>-376783</v>
      </c>
      <c r="E22" s="120">
        <v>-469848</v>
      </c>
      <c r="G22" s="26"/>
      <c r="H22" s="26"/>
    </row>
    <row r="23" spans="2:8" ht="15.75" thickBot="1" x14ac:dyDescent="0.3">
      <c r="B23" s="11" t="s">
        <v>45</v>
      </c>
      <c r="C23" s="10"/>
      <c r="D23" s="121">
        <f>SUM(D20:D22)</f>
        <v>1206683</v>
      </c>
      <c r="E23" s="121">
        <f>SUM(E20:E22)</f>
        <v>1659665</v>
      </c>
      <c r="G23" s="26">
        <f>SUM(D20:D22)-D23</f>
        <v>0</v>
      </c>
      <c r="H23" s="26">
        <f>SUM(E20:E22)-E23</f>
        <v>0</v>
      </c>
    </row>
    <row r="24" spans="2:8" x14ac:dyDescent="0.25">
      <c r="B24" s="7" t="s">
        <v>5</v>
      </c>
      <c r="C24" s="6"/>
      <c r="D24" s="114"/>
      <c r="E24" s="114"/>
      <c r="G24" s="26"/>
      <c r="H24" s="26"/>
    </row>
    <row r="25" spans="2:8" x14ac:dyDescent="0.25">
      <c r="B25" s="5" t="s">
        <v>46</v>
      </c>
      <c r="C25" s="6"/>
      <c r="D25" s="114"/>
      <c r="E25" s="114"/>
      <c r="G25" s="26"/>
      <c r="H25" s="26"/>
    </row>
    <row r="26" spans="2:8" x14ac:dyDescent="0.25">
      <c r="B26" s="7" t="s">
        <v>47</v>
      </c>
      <c r="C26" s="6"/>
      <c r="D26" s="114">
        <f>D23</f>
        <v>1206683</v>
      </c>
      <c r="E26" s="114">
        <f>E23</f>
        <v>1659665</v>
      </c>
      <c r="G26" s="26"/>
      <c r="H26" s="26"/>
    </row>
    <row r="27" spans="2:8" x14ac:dyDescent="0.25">
      <c r="B27" s="5" t="s">
        <v>5</v>
      </c>
      <c r="C27" s="6"/>
      <c r="D27" s="112"/>
      <c r="E27" s="112"/>
      <c r="G27" s="26"/>
      <c r="H27" s="26"/>
    </row>
    <row r="28" spans="2:8" x14ac:dyDescent="0.25">
      <c r="D28" s="111"/>
      <c r="E28" s="111"/>
    </row>
    <row r="29" spans="2:8" ht="38.25" x14ac:dyDescent="0.25">
      <c r="B29" s="5" t="s">
        <v>48</v>
      </c>
      <c r="C29" s="6"/>
      <c r="D29" s="112"/>
      <c r="E29" s="112"/>
      <c r="G29" s="26"/>
      <c r="H29" s="26"/>
    </row>
    <row r="30" spans="2:8" ht="26.25" thickBot="1" x14ac:dyDescent="0.3">
      <c r="B30" s="7" t="s">
        <v>49</v>
      </c>
      <c r="C30" s="6"/>
      <c r="D30" s="112">
        <v>-14668</v>
      </c>
      <c r="E30" s="113">
        <v>20808</v>
      </c>
      <c r="G30" s="26"/>
      <c r="H30" s="26"/>
    </row>
    <row r="31" spans="2:8" ht="26.25" thickBot="1" x14ac:dyDescent="0.3">
      <c r="B31" s="16" t="s">
        <v>50</v>
      </c>
      <c r="C31" s="17"/>
      <c r="D31" s="122">
        <v>-14668</v>
      </c>
      <c r="E31" s="123">
        <v>20808</v>
      </c>
      <c r="G31" s="26"/>
      <c r="H31" s="26"/>
    </row>
    <row r="32" spans="2:8" ht="15.75" thickBot="1" x14ac:dyDescent="0.3">
      <c r="B32" s="12" t="s">
        <v>51</v>
      </c>
      <c r="C32" s="18"/>
      <c r="D32" s="124">
        <f>D26+D31</f>
        <v>1192015</v>
      </c>
      <c r="E32" s="124">
        <f>E26+E31</f>
        <v>1680473</v>
      </c>
      <c r="G32" s="26">
        <f>D23+D31-D32</f>
        <v>0</v>
      </c>
      <c r="H32" s="26">
        <f>E23+E31-E32</f>
        <v>0</v>
      </c>
    </row>
    <row r="33" spans="2:8" ht="15.75" thickTop="1" x14ac:dyDescent="0.25">
      <c r="B33" s="7" t="s">
        <v>5</v>
      </c>
      <c r="C33" s="6"/>
      <c r="D33" s="112"/>
      <c r="E33" s="112"/>
      <c r="G33" s="26"/>
      <c r="H33" s="26"/>
    </row>
    <row r="34" spans="2:8" x14ac:dyDescent="0.25">
      <c r="B34" s="5" t="s">
        <v>52</v>
      </c>
      <c r="C34" s="6"/>
      <c r="D34" s="112"/>
      <c r="E34" s="112"/>
      <c r="G34" s="26"/>
      <c r="H34" s="26"/>
    </row>
    <row r="35" spans="2:8" x14ac:dyDescent="0.25">
      <c r="B35" s="34" t="s">
        <v>47</v>
      </c>
      <c r="C35" s="35"/>
      <c r="D35" s="125">
        <f>D32</f>
        <v>1192015</v>
      </c>
      <c r="E35" s="125">
        <f>E32</f>
        <v>1680473</v>
      </c>
      <c r="G35" s="26"/>
      <c r="H35" s="26"/>
    </row>
    <row r="36" spans="2:8" ht="15.75" thickBot="1" x14ac:dyDescent="0.3">
      <c r="B36" s="19"/>
      <c r="C36" s="18"/>
      <c r="D36" s="124">
        <f>D35</f>
        <v>1192015</v>
      </c>
      <c r="E36" s="126">
        <f>E35</f>
        <v>1680473</v>
      </c>
      <c r="G36" s="26">
        <f>D35-D36</f>
        <v>0</v>
      </c>
      <c r="H36" s="26">
        <f>E35-E36</f>
        <v>0</v>
      </c>
    </row>
    <row r="37" spans="2:8" ht="15.75" thickTop="1" x14ac:dyDescent="0.25">
      <c r="D37" s="111"/>
      <c r="E37" s="111"/>
    </row>
    <row r="38" spans="2:8" x14ac:dyDescent="0.25">
      <c r="B38" s="7" t="s">
        <v>5</v>
      </c>
      <c r="C38" s="6"/>
      <c r="D38" s="112"/>
      <c r="E38" s="112"/>
      <c r="G38" s="26">
        <f>D32-D36</f>
        <v>0</v>
      </c>
      <c r="H38" s="26">
        <f>E32-E36</f>
        <v>0</v>
      </c>
    </row>
    <row r="39" spans="2:8" x14ac:dyDescent="0.25">
      <c r="B39" s="5" t="s">
        <v>53</v>
      </c>
      <c r="C39" s="6"/>
      <c r="D39" s="114"/>
      <c r="E39" s="114"/>
      <c r="G39" s="26"/>
      <c r="H39" s="26"/>
    </row>
    <row r="40" spans="2:8" ht="39" thickBot="1" x14ac:dyDescent="0.3">
      <c r="B40" s="19" t="s">
        <v>54</v>
      </c>
      <c r="C40" s="13">
        <v>12</v>
      </c>
      <c r="D40" s="127">
        <v>335.1897222222222</v>
      </c>
      <c r="E40" s="128">
        <v>461.01805555555558</v>
      </c>
      <c r="G40" s="26">
        <f>D26/3600-D40</f>
        <v>0</v>
      </c>
      <c r="H40" s="26">
        <f>E26/3600-E40</f>
        <v>0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80" zoomScaleNormal="80" workbookViewId="0">
      <selection activeCell="C46" sqref="C46"/>
    </sheetView>
  </sheetViews>
  <sheetFormatPr defaultRowHeight="15" x14ac:dyDescent="0.25"/>
  <cols>
    <col min="1" max="1" width="13" style="4" customWidth="1"/>
    <col min="2" max="2" width="29.7109375" style="4" customWidth="1"/>
    <col min="3" max="3" width="15.85546875" style="4" customWidth="1"/>
    <col min="4" max="4" width="12.28515625" style="4" customWidth="1"/>
    <col min="5" max="5" width="14.5703125" style="4" customWidth="1"/>
    <col min="6" max="6" width="13.7109375" style="4" customWidth="1"/>
    <col min="7" max="7" width="15.140625" style="4" bestFit="1" customWidth="1"/>
    <col min="8" max="8" width="14.5703125" style="4" customWidth="1"/>
    <col min="9" max="9" width="15.140625" style="4" bestFit="1" customWidth="1"/>
    <col min="10" max="10" width="9.140625" style="4"/>
    <col min="11" max="11" width="13" style="4" bestFit="1" customWidth="1"/>
    <col min="12" max="12" width="14.28515625" style="4" bestFit="1" customWidth="1"/>
    <col min="13" max="16384" width="9.140625" style="4"/>
  </cols>
  <sheetData>
    <row r="1" spans="1:13" x14ac:dyDescent="0.25">
      <c r="A1" s="1" t="s">
        <v>0</v>
      </c>
      <c r="B1" s="2" t="s">
        <v>1</v>
      </c>
    </row>
    <row r="2" spans="1:13" ht="15.75" x14ac:dyDescent="0.25">
      <c r="A2" s="36" t="s">
        <v>56</v>
      </c>
      <c r="B2" s="37"/>
      <c r="J2" s="47"/>
      <c r="K2" s="47"/>
      <c r="L2" s="47"/>
      <c r="M2" s="47"/>
    </row>
    <row r="3" spans="1:13" x14ac:dyDescent="0.25">
      <c r="A3" s="1" t="s">
        <v>118</v>
      </c>
      <c r="B3" s="37"/>
      <c r="J3" s="47"/>
      <c r="K3" s="47"/>
      <c r="L3" s="47"/>
      <c r="M3" s="47"/>
    </row>
    <row r="4" spans="1:13" x14ac:dyDescent="0.25">
      <c r="J4" s="47"/>
      <c r="K4" s="47"/>
      <c r="L4" s="47"/>
      <c r="M4" s="47"/>
    </row>
    <row r="5" spans="1:13" ht="15.75" customHeight="1" thickBot="1" x14ac:dyDescent="0.3">
      <c r="B5" s="42"/>
      <c r="C5" s="69" t="s">
        <v>57</v>
      </c>
      <c r="D5" s="69"/>
      <c r="E5" s="69"/>
      <c r="F5" s="69"/>
      <c r="G5" s="69"/>
      <c r="H5" s="43"/>
      <c r="I5" s="43"/>
      <c r="J5" s="47"/>
      <c r="K5" s="47"/>
      <c r="L5" s="47"/>
      <c r="M5" s="47"/>
    </row>
    <row r="6" spans="1:13" ht="38.25" x14ac:dyDescent="0.25">
      <c r="B6" s="70" t="s">
        <v>3</v>
      </c>
      <c r="C6" s="72" t="s">
        <v>17</v>
      </c>
      <c r="D6" s="72" t="s">
        <v>18</v>
      </c>
      <c r="E6" s="44" t="s">
        <v>95</v>
      </c>
      <c r="F6" s="44" t="s">
        <v>94</v>
      </c>
      <c r="G6" s="72" t="s">
        <v>60</v>
      </c>
      <c r="H6" s="67" t="s">
        <v>22</v>
      </c>
      <c r="I6" s="40" t="s">
        <v>60</v>
      </c>
      <c r="J6" s="47"/>
      <c r="K6" s="47"/>
      <c r="L6" s="47"/>
      <c r="M6" s="47"/>
    </row>
    <row r="7" spans="1:13" ht="15.75" thickBot="1" x14ac:dyDescent="0.3">
      <c r="B7" s="71"/>
      <c r="C7" s="68"/>
      <c r="D7" s="68"/>
      <c r="E7" s="45" t="s">
        <v>58</v>
      </c>
      <c r="F7" s="45" t="s">
        <v>59</v>
      </c>
      <c r="G7" s="68"/>
      <c r="H7" s="68"/>
      <c r="I7" s="45" t="s">
        <v>61</v>
      </c>
      <c r="J7" s="47"/>
      <c r="K7" s="47"/>
      <c r="L7" s="47"/>
      <c r="M7" s="47"/>
    </row>
    <row r="8" spans="1:13" x14ac:dyDescent="0.25">
      <c r="B8" s="5" t="s">
        <v>5</v>
      </c>
      <c r="C8" s="7"/>
      <c r="D8" s="7"/>
      <c r="E8" s="7"/>
      <c r="F8" s="7"/>
      <c r="G8" s="7"/>
      <c r="H8" s="7"/>
      <c r="I8" s="7"/>
      <c r="J8" s="47"/>
      <c r="K8" s="47"/>
      <c r="L8" s="47"/>
      <c r="M8" s="47"/>
    </row>
    <row r="9" spans="1:13" x14ac:dyDescent="0.25">
      <c r="B9" s="42"/>
      <c r="C9" s="42" t="s">
        <v>92</v>
      </c>
      <c r="D9" s="42" t="s">
        <v>92</v>
      </c>
      <c r="E9" s="42" t="s">
        <v>92</v>
      </c>
      <c r="F9" s="42"/>
      <c r="G9" s="7"/>
      <c r="H9" s="7"/>
      <c r="I9" s="7"/>
      <c r="J9" s="47"/>
      <c r="K9" s="47"/>
      <c r="L9" s="47"/>
      <c r="M9" s="47"/>
    </row>
    <row r="10" spans="1:13" ht="15.75" thickBot="1" x14ac:dyDescent="0.3">
      <c r="B10" s="11" t="s">
        <v>119</v>
      </c>
      <c r="C10" s="129">
        <v>900000</v>
      </c>
      <c r="D10" s="129">
        <v>180000</v>
      </c>
      <c r="E10" s="129">
        <v>376697</v>
      </c>
      <c r="F10" s="129">
        <v>44294676</v>
      </c>
      <c r="G10" s="129">
        <v>45751373</v>
      </c>
      <c r="H10" s="129">
        <v>0</v>
      </c>
      <c r="I10" s="129">
        <v>45751373</v>
      </c>
      <c r="J10" s="47"/>
      <c r="K10" s="48">
        <f>SUM(C10:F10)-G10</f>
        <v>0</v>
      </c>
      <c r="L10" s="48">
        <f>G10+H10-I10</f>
        <v>0</v>
      </c>
      <c r="M10" s="47"/>
    </row>
    <row r="11" spans="1:13" x14ac:dyDescent="0.25">
      <c r="B11" s="7" t="s">
        <v>5</v>
      </c>
      <c r="C11" s="115"/>
      <c r="D11" s="115"/>
      <c r="E11" s="115"/>
      <c r="F11" s="115"/>
      <c r="G11" s="115"/>
      <c r="H11" s="115"/>
      <c r="I11" s="115"/>
      <c r="J11" s="47"/>
      <c r="K11" s="48"/>
      <c r="L11" s="48"/>
      <c r="M11" s="47"/>
    </row>
    <row r="12" spans="1:13" x14ac:dyDescent="0.25">
      <c r="B12" s="7" t="s">
        <v>62</v>
      </c>
      <c r="C12" s="113">
        <v>0</v>
      </c>
      <c r="D12" s="113">
        <v>0</v>
      </c>
      <c r="E12" s="113">
        <v>0</v>
      </c>
      <c r="F12" s="113">
        <v>8075276</v>
      </c>
      <c r="G12" s="113">
        <v>8075276</v>
      </c>
      <c r="H12" s="113">
        <v>0</v>
      </c>
      <c r="I12" s="113">
        <v>8075276</v>
      </c>
      <c r="J12" s="47"/>
      <c r="K12" s="48">
        <f>SUM(C12:F12)-G12</f>
        <v>0</v>
      </c>
      <c r="L12" s="48">
        <f>G12+H12-I12</f>
        <v>0</v>
      </c>
      <c r="M12" s="47"/>
    </row>
    <row r="13" spans="1:13" ht="15.75" thickBot="1" x14ac:dyDescent="0.3">
      <c r="B13" s="9" t="s">
        <v>63</v>
      </c>
      <c r="C13" s="120">
        <v>0</v>
      </c>
      <c r="D13" s="120">
        <v>0</v>
      </c>
      <c r="E13" s="120">
        <v>-60713</v>
      </c>
      <c r="F13" s="120">
        <v>0</v>
      </c>
      <c r="G13" s="120">
        <v>-60713</v>
      </c>
      <c r="H13" s="120">
        <v>0</v>
      </c>
      <c r="I13" s="120">
        <v>-60713</v>
      </c>
      <c r="J13" s="47"/>
      <c r="K13" s="48">
        <f>SUM(C13:F13)-G13</f>
        <v>0</v>
      </c>
      <c r="L13" s="48">
        <f>G13+H13-I13</f>
        <v>0</v>
      </c>
      <c r="M13" s="47"/>
    </row>
    <row r="14" spans="1:13" x14ac:dyDescent="0.25">
      <c r="B14" s="5" t="s">
        <v>64</v>
      </c>
      <c r="C14" s="113">
        <f>SUM(C12:C13)</f>
        <v>0</v>
      </c>
      <c r="D14" s="113">
        <f t="shared" ref="D14:I14" si="0">SUM(D12:D13)</f>
        <v>0</v>
      </c>
      <c r="E14" s="113">
        <f t="shared" si="0"/>
        <v>-60713</v>
      </c>
      <c r="F14" s="113">
        <f t="shared" si="0"/>
        <v>8075276</v>
      </c>
      <c r="G14" s="113">
        <f t="shared" si="0"/>
        <v>8014563</v>
      </c>
      <c r="H14" s="113">
        <f t="shared" si="0"/>
        <v>0</v>
      </c>
      <c r="I14" s="113">
        <f t="shared" si="0"/>
        <v>8014563</v>
      </c>
      <c r="J14" s="47"/>
      <c r="K14" s="48">
        <f>SUM(C14:F14)-G14</f>
        <v>0</v>
      </c>
      <c r="L14" s="48">
        <f>G14+H14-I14</f>
        <v>0</v>
      </c>
      <c r="M14" s="47"/>
    </row>
    <row r="15" spans="1:13" x14ac:dyDescent="0.25">
      <c r="B15" s="5"/>
      <c r="C15" s="113"/>
      <c r="D15" s="113"/>
      <c r="E15" s="113"/>
      <c r="F15" s="113"/>
      <c r="G15" s="113"/>
      <c r="H15" s="113"/>
      <c r="I15" s="113"/>
      <c r="J15" s="47"/>
      <c r="K15" s="48"/>
      <c r="L15" s="48"/>
      <c r="M15" s="47"/>
    </row>
    <row r="16" spans="1:13" x14ac:dyDescent="0.25">
      <c r="B16" s="7" t="s">
        <v>93</v>
      </c>
      <c r="C16" s="113"/>
      <c r="D16" s="113"/>
      <c r="E16" s="113"/>
      <c r="F16" s="113">
        <v>-2368800</v>
      </c>
      <c r="G16" s="113">
        <v>-2368800</v>
      </c>
      <c r="H16" s="113">
        <v>0</v>
      </c>
      <c r="I16" s="113">
        <v>-2368800</v>
      </c>
      <c r="J16" s="47"/>
      <c r="K16" s="48">
        <f>SUM(C16:F16)-G16</f>
        <v>0</v>
      </c>
      <c r="L16" s="48">
        <f>G16+H16-I16</f>
        <v>0</v>
      </c>
      <c r="M16" s="47"/>
    </row>
    <row r="17" spans="1:13" ht="15.75" thickBot="1" x14ac:dyDescent="0.3">
      <c r="B17" s="5"/>
      <c r="C17" s="113"/>
      <c r="D17" s="113"/>
      <c r="E17" s="113"/>
      <c r="F17" s="113"/>
      <c r="G17" s="113"/>
      <c r="H17" s="113"/>
      <c r="I17" s="113"/>
      <c r="J17" s="47"/>
      <c r="K17" s="48"/>
      <c r="L17" s="48"/>
      <c r="M17" s="47"/>
    </row>
    <row r="18" spans="1:13" ht="15.75" thickBot="1" x14ac:dyDescent="0.3">
      <c r="B18" s="16" t="s">
        <v>120</v>
      </c>
      <c r="C18" s="130">
        <f>C10+C14+C16</f>
        <v>900000</v>
      </c>
      <c r="D18" s="130">
        <f t="shared" ref="D18:I18" si="1">D10+D14+D16</f>
        <v>180000</v>
      </c>
      <c r="E18" s="130">
        <f t="shared" si="1"/>
        <v>315984</v>
      </c>
      <c r="F18" s="130">
        <f t="shared" si="1"/>
        <v>50001152</v>
      </c>
      <c r="G18" s="130">
        <f t="shared" si="1"/>
        <v>51397136</v>
      </c>
      <c r="H18" s="130">
        <f t="shared" si="1"/>
        <v>0</v>
      </c>
      <c r="I18" s="130">
        <f t="shared" si="1"/>
        <v>51397136</v>
      </c>
      <c r="J18" s="47"/>
      <c r="K18" s="48">
        <f>SUM(C18:F18)-G18</f>
        <v>0</v>
      </c>
      <c r="L18" s="48">
        <f>G18+H18-I18</f>
        <v>0</v>
      </c>
      <c r="M18" s="47"/>
    </row>
    <row r="19" spans="1:13" x14ac:dyDescent="0.25">
      <c r="B19" s="5" t="s">
        <v>5</v>
      </c>
      <c r="C19" s="115"/>
      <c r="D19" s="115"/>
      <c r="E19" s="115"/>
      <c r="F19" s="115"/>
      <c r="G19" s="115"/>
      <c r="H19" s="115"/>
      <c r="I19" s="115"/>
      <c r="J19" s="47"/>
      <c r="K19" s="48"/>
      <c r="L19" s="48"/>
      <c r="M19" s="47"/>
    </row>
    <row r="20" spans="1:13" x14ac:dyDescent="0.25">
      <c r="B20" s="7" t="s">
        <v>62</v>
      </c>
      <c r="C20" s="112">
        <v>0</v>
      </c>
      <c r="D20" s="112">
        <v>0</v>
      </c>
      <c r="E20" s="112">
        <v>0</v>
      </c>
      <c r="F20" s="112">
        <v>1206683</v>
      </c>
      <c r="G20" s="112">
        <v>1206683</v>
      </c>
      <c r="H20" s="112">
        <v>0</v>
      </c>
      <c r="I20" s="114">
        <v>1206683</v>
      </c>
      <c r="J20" s="47"/>
      <c r="K20" s="48">
        <f>SUM(C20:F20)-G20</f>
        <v>0</v>
      </c>
      <c r="L20" s="48">
        <f>G20+H20-I20</f>
        <v>0</v>
      </c>
      <c r="M20" s="47"/>
    </row>
    <row r="21" spans="1:13" ht="15.75" thickBot="1" x14ac:dyDescent="0.3">
      <c r="B21" s="9" t="s">
        <v>63</v>
      </c>
      <c r="C21" s="119">
        <v>0</v>
      </c>
      <c r="D21" s="119">
        <v>0</v>
      </c>
      <c r="E21" s="119">
        <v>-14668</v>
      </c>
      <c r="F21" s="119">
        <v>0</v>
      </c>
      <c r="G21" s="119">
        <v>-14668</v>
      </c>
      <c r="H21" s="119">
        <v>0</v>
      </c>
      <c r="I21" s="119">
        <v>-14668</v>
      </c>
      <c r="J21" s="47"/>
      <c r="K21" s="48">
        <f>SUM(C21:F21)-G21</f>
        <v>0</v>
      </c>
      <c r="L21" s="48">
        <f>G21+H21-I21</f>
        <v>0</v>
      </c>
      <c r="M21" s="47"/>
    </row>
    <row r="22" spans="1:13" ht="15.75" thickBot="1" x14ac:dyDescent="0.3">
      <c r="B22" s="11" t="s">
        <v>64</v>
      </c>
      <c r="C22" s="119">
        <f>SUM(C20:C21)</f>
        <v>0</v>
      </c>
      <c r="D22" s="119">
        <f t="shared" ref="D22:I22" si="2">SUM(D20:D21)</f>
        <v>0</v>
      </c>
      <c r="E22" s="119">
        <f t="shared" si="2"/>
        <v>-14668</v>
      </c>
      <c r="F22" s="119">
        <f t="shared" si="2"/>
        <v>1206683</v>
      </c>
      <c r="G22" s="119">
        <f t="shared" si="2"/>
        <v>1192015</v>
      </c>
      <c r="H22" s="119">
        <f t="shared" si="2"/>
        <v>0</v>
      </c>
      <c r="I22" s="119">
        <f t="shared" si="2"/>
        <v>1192015</v>
      </c>
      <c r="J22" s="47"/>
      <c r="K22" s="48">
        <f>SUM(C22:F22)-G22</f>
        <v>0</v>
      </c>
      <c r="L22" s="48">
        <f>G22+H22-I22</f>
        <v>0</v>
      </c>
      <c r="M22" s="47"/>
    </row>
    <row r="23" spans="1:13" x14ac:dyDescent="0.25">
      <c r="B23" s="46"/>
      <c r="C23" s="131"/>
      <c r="D23" s="131"/>
      <c r="E23" s="131"/>
      <c r="F23" s="131"/>
      <c r="G23" s="131"/>
      <c r="H23" s="131"/>
      <c r="I23" s="131"/>
      <c r="J23" s="47"/>
      <c r="K23" s="48"/>
      <c r="L23" s="48"/>
      <c r="M23" s="47"/>
    </row>
    <row r="24" spans="1:13" x14ac:dyDescent="0.25">
      <c r="B24" s="7" t="s">
        <v>93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47"/>
      <c r="K24" s="48"/>
      <c r="L24" s="48"/>
      <c r="M24" s="47"/>
    </row>
    <row r="25" spans="1:13" ht="15.75" thickBot="1" x14ac:dyDescent="0.3">
      <c r="B25" s="5"/>
      <c r="C25" s="113"/>
      <c r="D25" s="113"/>
      <c r="E25" s="113"/>
      <c r="F25" s="113"/>
      <c r="G25" s="113"/>
      <c r="H25" s="113"/>
      <c r="I25" s="113"/>
      <c r="J25" s="47"/>
      <c r="K25" s="48"/>
      <c r="L25" s="48"/>
      <c r="M25" s="47"/>
    </row>
    <row r="26" spans="1:13" ht="15.75" thickBot="1" x14ac:dyDescent="0.3">
      <c r="B26" s="16" t="s">
        <v>121</v>
      </c>
      <c r="C26" s="132">
        <f>C18+C22+C24</f>
        <v>900000</v>
      </c>
      <c r="D26" s="132">
        <f t="shared" ref="D26:I26" si="3">D18+D22+D24</f>
        <v>180000</v>
      </c>
      <c r="E26" s="132">
        <f t="shared" si="3"/>
        <v>301316</v>
      </c>
      <c r="F26" s="132">
        <f t="shared" si="3"/>
        <v>51207835</v>
      </c>
      <c r="G26" s="132">
        <f t="shared" si="3"/>
        <v>52589151</v>
      </c>
      <c r="H26" s="132">
        <f t="shared" si="3"/>
        <v>0</v>
      </c>
      <c r="I26" s="132">
        <f t="shared" si="3"/>
        <v>52589151</v>
      </c>
      <c r="J26" s="47"/>
      <c r="K26" s="48">
        <f>SUM(C26:F26)-G26</f>
        <v>0</v>
      </c>
      <c r="L26" s="48">
        <f>G26+H26-I26</f>
        <v>0</v>
      </c>
      <c r="M26" s="47"/>
    </row>
    <row r="27" spans="1:13" x14ac:dyDescent="0.25">
      <c r="C27" s="25"/>
      <c r="D27" s="25"/>
      <c r="E27" s="24">
        <f>'1'!D28-E26</f>
        <v>0</v>
      </c>
      <c r="F27" s="24">
        <f>'1'!D29-F26</f>
        <v>0</v>
      </c>
      <c r="G27" s="26">
        <f>'1'!D30-G26</f>
        <v>0</v>
      </c>
      <c r="H27" s="26">
        <f>-H26</f>
        <v>0</v>
      </c>
      <c r="I27" s="26">
        <f>'1'!D32-I26</f>
        <v>0</v>
      </c>
      <c r="J27" s="47"/>
      <c r="K27" s="48"/>
      <c r="L27" s="48"/>
      <c r="M27" s="47"/>
    </row>
    <row r="28" spans="1:13" x14ac:dyDescent="0.25">
      <c r="C28" s="25"/>
      <c r="D28" s="25"/>
      <c r="E28" s="25"/>
      <c r="F28" s="25"/>
      <c r="G28" s="25"/>
      <c r="H28" s="25"/>
      <c r="I28" s="25"/>
      <c r="J28" s="47"/>
      <c r="K28" s="47"/>
      <c r="L28" s="47"/>
      <c r="M28" s="47"/>
    </row>
    <row r="29" spans="1:13" x14ac:dyDescent="0.25">
      <c r="C29" s="25"/>
      <c r="D29" s="25"/>
      <c r="E29" s="25"/>
      <c r="F29" s="25"/>
      <c r="G29" s="25"/>
      <c r="H29" s="25"/>
      <c r="I29" s="25"/>
      <c r="J29" s="47"/>
      <c r="K29" s="47"/>
      <c r="L29" s="47"/>
      <c r="M29" s="47"/>
    </row>
    <row r="30" spans="1:13" x14ac:dyDescent="0.25">
      <c r="A30" s="1"/>
      <c r="B30" s="2"/>
      <c r="C30" s="48">
        <f t="shared" ref="C30:I30" si="4">SUM(C12:C13)-C14</f>
        <v>0</v>
      </c>
      <c r="D30" s="48">
        <f t="shared" si="4"/>
        <v>0</v>
      </c>
      <c r="E30" s="48">
        <f t="shared" si="4"/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/>
      <c r="K30" s="47"/>
      <c r="L30" s="47"/>
      <c r="M30" s="47"/>
    </row>
    <row r="31" spans="1:13" ht="15.75" x14ac:dyDescent="0.25">
      <c r="A31" s="36"/>
      <c r="B31" s="37"/>
      <c r="C31" s="48">
        <f t="shared" ref="C31:I31" si="5">C10+C14-C18+C16</f>
        <v>0</v>
      </c>
      <c r="D31" s="48">
        <f t="shared" si="5"/>
        <v>0</v>
      </c>
      <c r="E31" s="48">
        <f t="shared" si="5"/>
        <v>0</v>
      </c>
      <c r="F31" s="48">
        <f t="shared" si="5"/>
        <v>0</v>
      </c>
      <c r="G31" s="48">
        <f t="shared" si="5"/>
        <v>0</v>
      </c>
      <c r="H31" s="48">
        <f t="shared" si="5"/>
        <v>0</v>
      </c>
      <c r="I31" s="48">
        <f t="shared" si="5"/>
        <v>0</v>
      </c>
      <c r="J31" s="48"/>
      <c r="K31" s="47"/>
      <c r="L31" s="47"/>
      <c r="M31" s="47"/>
    </row>
    <row r="32" spans="1:13" x14ac:dyDescent="0.25">
      <c r="A32" s="1"/>
      <c r="B32" s="37"/>
      <c r="C32" s="48"/>
      <c r="D32" s="48"/>
      <c r="E32" s="48"/>
      <c r="F32" s="48"/>
      <c r="G32" s="48"/>
      <c r="H32" s="48"/>
      <c r="I32" s="48"/>
      <c r="J32" s="48"/>
      <c r="K32" s="47"/>
      <c r="L32" s="47"/>
      <c r="M32" s="47"/>
    </row>
    <row r="33" spans="3:13" x14ac:dyDescent="0.25">
      <c r="C33" s="48">
        <f t="shared" ref="C33:I33" si="6">SUM(C20:C21)-C22</f>
        <v>0</v>
      </c>
      <c r="D33" s="48">
        <f t="shared" si="6"/>
        <v>0</v>
      </c>
      <c r="E33" s="48">
        <f t="shared" si="6"/>
        <v>0</v>
      </c>
      <c r="F33" s="48">
        <f t="shared" si="6"/>
        <v>0</v>
      </c>
      <c r="G33" s="48">
        <f t="shared" si="6"/>
        <v>0</v>
      </c>
      <c r="H33" s="48">
        <f t="shared" si="6"/>
        <v>0</v>
      </c>
      <c r="I33" s="48">
        <f t="shared" si="6"/>
        <v>0</v>
      </c>
      <c r="J33" s="48"/>
      <c r="K33" s="47"/>
      <c r="L33" s="47"/>
      <c r="M33" s="47"/>
    </row>
    <row r="34" spans="3:13" x14ac:dyDescent="0.25">
      <c r="C34" s="48"/>
      <c r="D34" s="48"/>
      <c r="E34" s="48"/>
      <c r="F34" s="48"/>
      <c r="G34" s="48"/>
      <c r="H34" s="48"/>
      <c r="I34" s="48"/>
      <c r="J34" s="48"/>
      <c r="K34" s="47"/>
      <c r="L34" s="47"/>
      <c r="M34" s="47"/>
    </row>
    <row r="35" spans="3:13" x14ac:dyDescent="0.25">
      <c r="C35" s="48"/>
      <c r="D35" s="48"/>
      <c r="E35" s="48"/>
      <c r="F35" s="48"/>
      <c r="G35" s="48"/>
      <c r="H35" s="48"/>
      <c r="I35" s="48"/>
      <c r="J35" s="48"/>
      <c r="K35" s="47"/>
      <c r="L35" s="47"/>
      <c r="M35" s="47"/>
    </row>
    <row r="36" spans="3:13" x14ac:dyDescent="0.25">
      <c r="C36" s="48"/>
      <c r="D36" s="48"/>
      <c r="E36" s="48"/>
      <c r="F36" s="48"/>
      <c r="G36" s="48"/>
      <c r="H36" s="48"/>
      <c r="I36" s="48"/>
      <c r="J36" s="48"/>
      <c r="K36" s="47"/>
      <c r="L36" s="47"/>
      <c r="M36" s="47"/>
    </row>
    <row r="37" spans="3:13" x14ac:dyDescent="0.25">
      <c r="J37" s="47"/>
      <c r="K37" s="47"/>
      <c r="L37" s="47"/>
      <c r="M37" s="47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19" zoomScale="80" zoomScaleNormal="80" workbookViewId="0">
      <selection activeCell="R46" sqref="R46"/>
    </sheetView>
  </sheetViews>
  <sheetFormatPr defaultRowHeight="15" x14ac:dyDescent="0.25"/>
  <cols>
    <col min="1" max="1" width="11.5703125" style="4" customWidth="1"/>
    <col min="2" max="2" width="58.28515625" style="4" customWidth="1"/>
    <col min="3" max="3" width="9.28515625" style="4" bestFit="1" customWidth="1"/>
    <col min="4" max="4" width="15.42578125" style="32" customWidth="1"/>
    <col min="5" max="5" width="16.85546875" style="4" customWidth="1"/>
    <col min="6" max="6" width="9.140625" style="4"/>
    <col min="7" max="7" width="15.42578125" style="4" bestFit="1" customWidth="1"/>
    <col min="8" max="8" width="13" style="4" bestFit="1" customWidth="1"/>
    <col min="9" max="16384" width="9.140625" style="4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36" t="s">
        <v>65</v>
      </c>
      <c r="B2" s="37"/>
    </row>
    <row r="3" spans="1:8" x14ac:dyDescent="0.25">
      <c r="A3" s="1" t="s">
        <v>118</v>
      </c>
      <c r="B3" s="37"/>
    </row>
    <row r="5" spans="1:8" ht="15.75" thickBot="1" x14ac:dyDescent="0.3">
      <c r="B5" s="49" t="s">
        <v>3</v>
      </c>
      <c r="C5" s="50" t="s">
        <v>4</v>
      </c>
      <c r="D5" s="133">
        <v>44286</v>
      </c>
      <c r="E5" s="133">
        <v>43921</v>
      </c>
    </row>
    <row r="6" spans="1:8" x14ac:dyDescent="0.25">
      <c r="B6" s="51" t="s">
        <v>5</v>
      </c>
      <c r="C6" s="52"/>
      <c r="D6" s="134"/>
      <c r="E6" s="135"/>
    </row>
    <row r="7" spans="1:8" x14ac:dyDescent="0.25">
      <c r="B7" s="53" t="s">
        <v>66</v>
      </c>
      <c r="C7" s="52"/>
      <c r="D7" s="134"/>
      <c r="E7" s="135"/>
    </row>
    <row r="8" spans="1:8" x14ac:dyDescent="0.25">
      <c r="B8" s="51" t="s">
        <v>43</v>
      </c>
      <c r="C8" s="52"/>
      <c r="D8" s="136">
        <v>1583466</v>
      </c>
      <c r="E8" s="137">
        <v>2129513</v>
      </c>
      <c r="G8" s="21"/>
      <c r="H8" s="20"/>
    </row>
    <row r="9" spans="1:8" x14ac:dyDescent="0.25">
      <c r="B9" s="51" t="s">
        <v>5</v>
      </c>
      <c r="C9" s="52"/>
      <c r="D9" s="136"/>
      <c r="E9" s="136"/>
    </row>
    <row r="10" spans="1:8" ht="25.5" x14ac:dyDescent="0.25">
      <c r="B10" s="5" t="s">
        <v>67</v>
      </c>
      <c r="C10" s="52"/>
      <c r="D10" s="136"/>
      <c r="E10" s="136"/>
    </row>
    <row r="11" spans="1:8" x14ac:dyDescent="0.25">
      <c r="B11" s="51" t="s">
        <v>68</v>
      </c>
      <c r="C11" s="52"/>
      <c r="D11" s="136">
        <v>462710</v>
      </c>
      <c r="E11" s="137">
        <v>397241</v>
      </c>
    </row>
    <row r="12" spans="1:8" x14ac:dyDescent="0.25">
      <c r="B12" s="51" t="s">
        <v>41</v>
      </c>
      <c r="C12" s="52">
        <v>22</v>
      </c>
      <c r="D12" s="136">
        <v>77312</v>
      </c>
      <c r="E12" s="137">
        <v>87043</v>
      </c>
    </row>
    <row r="13" spans="1:8" x14ac:dyDescent="0.25">
      <c r="B13" s="51" t="s">
        <v>69</v>
      </c>
      <c r="C13" s="52">
        <v>22</v>
      </c>
      <c r="D13" s="136">
        <v>-322803</v>
      </c>
      <c r="E13" s="137">
        <v>-287145</v>
      </c>
    </row>
    <row r="14" spans="1:8" x14ac:dyDescent="0.25">
      <c r="B14" s="51" t="s">
        <v>70</v>
      </c>
      <c r="C14" s="52"/>
      <c r="D14" s="136">
        <v>2670</v>
      </c>
      <c r="E14" s="137">
        <v>49424</v>
      </c>
    </row>
    <row r="15" spans="1:8" x14ac:dyDescent="0.25">
      <c r="B15" s="54" t="s">
        <v>71</v>
      </c>
      <c r="C15" s="55"/>
      <c r="D15" s="136">
        <v>180974</v>
      </c>
      <c r="E15" s="137">
        <v>169642</v>
      </c>
    </row>
    <row r="16" spans="1:8" ht="25.5" x14ac:dyDescent="0.25">
      <c r="B16" s="41" t="s">
        <v>112</v>
      </c>
      <c r="C16" s="55"/>
      <c r="D16" s="136">
        <v>24253</v>
      </c>
      <c r="E16" s="137">
        <v>53683</v>
      </c>
    </row>
    <row r="17" spans="2:5" ht="31.5" customHeight="1" x14ac:dyDescent="0.25">
      <c r="B17" s="41" t="s">
        <v>116</v>
      </c>
      <c r="C17" s="55">
        <v>6</v>
      </c>
      <c r="D17" s="136">
        <v>-370</v>
      </c>
      <c r="E17" s="137"/>
    </row>
    <row r="18" spans="2:5" x14ac:dyDescent="0.25">
      <c r="B18" s="54" t="s">
        <v>122</v>
      </c>
      <c r="C18" s="55">
        <v>7</v>
      </c>
      <c r="D18" s="136">
        <v>7086</v>
      </c>
      <c r="E18" s="137">
        <v>4282</v>
      </c>
    </row>
    <row r="19" spans="2:5" x14ac:dyDescent="0.25">
      <c r="B19" s="54" t="s">
        <v>114</v>
      </c>
      <c r="D19" s="136">
        <v>1297</v>
      </c>
      <c r="E19" s="137"/>
    </row>
    <row r="20" spans="2:5" x14ac:dyDescent="0.25">
      <c r="B20" s="54" t="s">
        <v>90</v>
      </c>
      <c r="C20" s="55">
        <v>23</v>
      </c>
      <c r="D20" s="136">
        <v>-18631</v>
      </c>
      <c r="E20" s="137">
        <v>-16494</v>
      </c>
    </row>
    <row r="21" spans="2:5" x14ac:dyDescent="0.25">
      <c r="D21" s="138"/>
      <c r="E21" s="111"/>
    </row>
    <row r="22" spans="2:5" x14ac:dyDescent="0.25">
      <c r="B22" s="56" t="s">
        <v>101</v>
      </c>
      <c r="C22" s="55"/>
      <c r="D22" s="136"/>
      <c r="E22" s="137"/>
    </row>
    <row r="23" spans="2:5" x14ac:dyDescent="0.25">
      <c r="B23" s="54" t="s">
        <v>72</v>
      </c>
      <c r="C23" s="55"/>
      <c r="D23" s="136">
        <v>1507995</v>
      </c>
      <c r="E23" s="137">
        <v>2072236</v>
      </c>
    </row>
    <row r="24" spans="2:5" x14ac:dyDescent="0.25">
      <c r="B24" s="51" t="s">
        <v>73</v>
      </c>
      <c r="C24" s="52"/>
      <c r="D24" s="136">
        <v>-490437</v>
      </c>
      <c r="E24" s="137">
        <v>-231371</v>
      </c>
    </row>
    <row r="25" spans="2:5" x14ac:dyDescent="0.25">
      <c r="B25" s="51" t="s">
        <v>74</v>
      </c>
      <c r="C25" s="52"/>
      <c r="D25" s="136">
        <v>1437100</v>
      </c>
      <c r="E25" s="137">
        <v>-1095901</v>
      </c>
    </row>
    <row r="26" spans="2:5" x14ac:dyDescent="0.25">
      <c r="B26" s="51" t="s">
        <v>102</v>
      </c>
      <c r="C26" s="52"/>
      <c r="D26" s="136">
        <v>15295</v>
      </c>
      <c r="E26" s="137">
        <v>1370677</v>
      </c>
    </row>
    <row r="27" spans="2:5" x14ac:dyDescent="0.25">
      <c r="B27" s="51" t="s">
        <v>75</v>
      </c>
      <c r="C27" s="52"/>
      <c r="D27" s="136">
        <v>316527</v>
      </c>
      <c r="E27" s="137">
        <v>-659961</v>
      </c>
    </row>
    <row r="28" spans="2:5" x14ac:dyDescent="0.25">
      <c r="B28" s="51" t="s">
        <v>76</v>
      </c>
      <c r="C28" s="52"/>
      <c r="D28" s="136">
        <v>-62260</v>
      </c>
      <c r="E28" s="137">
        <v>-150013</v>
      </c>
    </row>
    <row r="29" spans="2:5" x14ac:dyDescent="0.25">
      <c r="B29" s="51" t="s">
        <v>77</v>
      </c>
      <c r="C29" s="52"/>
      <c r="D29" s="136">
        <v>-4</v>
      </c>
      <c r="E29" s="137">
        <v>3</v>
      </c>
    </row>
    <row r="30" spans="2:5" x14ac:dyDescent="0.25">
      <c r="B30" s="51" t="s">
        <v>123</v>
      </c>
      <c r="C30" s="52"/>
      <c r="D30" s="136">
        <v>-648445</v>
      </c>
      <c r="E30" s="137">
        <v>-247963</v>
      </c>
    </row>
    <row r="31" spans="2:5" x14ac:dyDescent="0.25">
      <c r="B31" s="51" t="s">
        <v>78</v>
      </c>
      <c r="C31" s="52"/>
      <c r="D31" s="136">
        <v>-460793</v>
      </c>
      <c r="E31" s="137">
        <v>-471967</v>
      </c>
    </row>
    <row r="32" spans="2:5" x14ac:dyDescent="0.25">
      <c r="B32" s="51" t="s">
        <v>79</v>
      </c>
      <c r="C32" s="52"/>
      <c r="D32" s="136">
        <v>-31446</v>
      </c>
      <c r="E32" s="137">
        <v>-38314</v>
      </c>
    </row>
    <row r="33" spans="2:8" ht="15.75" thickBot="1" x14ac:dyDescent="0.3">
      <c r="B33" s="51" t="s">
        <v>80</v>
      </c>
      <c r="C33" s="57"/>
      <c r="D33" s="139">
        <v>252182</v>
      </c>
      <c r="E33" s="137">
        <v>237811</v>
      </c>
    </row>
    <row r="34" spans="2:8" ht="26.25" thickBot="1" x14ac:dyDescent="0.3">
      <c r="B34" s="16" t="s">
        <v>103</v>
      </c>
      <c r="C34" s="57"/>
      <c r="D34" s="139">
        <v>3833678</v>
      </c>
      <c r="E34" s="140">
        <f>SUM(E8:E33)</f>
        <v>3372426</v>
      </c>
    </row>
    <row r="35" spans="2:8" x14ac:dyDescent="0.25">
      <c r="B35" s="53" t="s">
        <v>5</v>
      </c>
      <c r="C35" s="52"/>
      <c r="D35" s="136"/>
      <c r="E35" s="136"/>
      <c r="G35" s="26">
        <f>SUM(D8:D33)-D34</f>
        <v>0</v>
      </c>
      <c r="H35" s="26">
        <f>SUM(E8:E33)-E34</f>
        <v>0</v>
      </c>
    </row>
    <row r="36" spans="2:8" x14ac:dyDescent="0.25">
      <c r="B36" s="53" t="s">
        <v>81</v>
      </c>
      <c r="C36" s="52"/>
      <c r="D36" s="136"/>
      <c r="E36" s="137"/>
    </row>
    <row r="37" spans="2:8" x14ac:dyDescent="0.25">
      <c r="B37" s="51" t="s">
        <v>82</v>
      </c>
      <c r="C37" s="52"/>
      <c r="D37" s="136">
        <v>-257494</v>
      </c>
      <c r="E37" s="137">
        <v>-2166730</v>
      </c>
    </row>
    <row r="38" spans="2:8" x14ac:dyDescent="0.25">
      <c r="B38" s="51" t="s">
        <v>83</v>
      </c>
      <c r="C38" s="52"/>
      <c r="D38" s="136">
        <v>-901</v>
      </c>
      <c r="E38" s="137">
        <v>-1911</v>
      </c>
    </row>
    <row r="39" spans="2:8" ht="15.75" thickBot="1" x14ac:dyDescent="0.3">
      <c r="B39" s="58" t="s">
        <v>115</v>
      </c>
      <c r="C39" s="57">
        <v>14</v>
      </c>
      <c r="D39" s="139">
        <v>0</v>
      </c>
      <c r="E39" s="141">
        <v>0</v>
      </c>
    </row>
    <row r="40" spans="2:8" ht="26.25" thickBot="1" x14ac:dyDescent="0.3">
      <c r="B40" s="11" t="s">
        <v>84</v>
      </c>
      <c r="C40" s="59"/>
      <c r="D40" s="139">
        <v>-258395</v>
      </c>
      <c r="E40" s="141">
        <f>SUM(E37:E39)</f>
        <v>-2168641</v>
      </c>
    </row>
    <row r="41" spans="2:8" x14ac:dyDescent="0.25">
      <c r="D41" s="136"/>
      <c r="E41" s="111"/>
      <c r="G41" s="26">
        <f>SUM(D37:D39)-D40</f>
        <v>0</v>
      </c>
      <c r="H41" s="26">
        <f>SUM(E37:E39)-E40</f>
        <v>0</v>
      </c>
    </row>
    <row r="42" spans="2:8" x14ac:dyDescent="0.25">
      <c r="B42" s="60"/>
      <c r="C42" s="60"/>
      <c r="D42" s="136"/>
      <c r="E42" s="142"/>
    </row>
    <row r="43" spans="2:8" x14ac:dyDescent="0.25">
      <c r="B43" s="5" t="s">
        <v>5</v>
      </c>
      <c r="C43" s="6"/>
      <c r="D43" s="136"/>
      <c r="E43" s="114"/>
      <c r="G43" s="25"/>
    </row>
    <row r="44" spans="2:8" x14ac:dyDescent="0.25">
      <c r="B44" s="5" t="s">
        <v>85</v>
      </c>
      <c r="C44" s="6"/>
      <c r="D44" s="136"/>
      <c r="E44" s="114"/>
      <c r="G44" s="25"/>
      <c r="H44" s="25"/>
    </row>
    <row r="45" spans="2:8" x14ac:dyDescent="0.25">
      <c r="B45" s="7" t="s">
        <v>107</v>
      </c>
      <c r="C45" s="6"/>
      <c r="D45" s="136">
        <v>0</v>
      </c>
      <c r="E45" s="115">
        <v>0</v>
      </c>
      <c r="G45" s="25"/>
      <c r="H45" s="25"/>
    </row>
    <row r="46" spans="2:8" x14ac:dyDescent="0.25">
      <c r="B46" s="7" t="s">
        <v>104</v>
      </c>
      <c r="C46" s="6"/>
      <c r="D46" s="136">
        <v>0</v>
      </c>
      <c r="E46" s="115">
        <v>0</v>
      </c>
      <c r="G46" s="25"/>
      <c r="H46" s="25"/>
    </row>
    <row r="47" spans="2:8" ht="15.75" thickBot="1" x14ac:dyDescent="0.3">
      <c r="B47" s="7" t="s">
        <v>86</v>
      </c>
      <c r="C47" s="6"/>
      <c r="D47" s="136">
        <v>-60500</v>
      </c>
      <c r="E47" s="115">
        <v>-212077</v>
      </c>
      <c r="G47" s="25"/>
      <c r="H47" s="25"/>
    </row>
    <row r="48" spans="2:8" ht="26.25" thickBot="1" x14ac:dyDescent="0.3">
      <c r="B48" s="16" t="s">
        <v>105</v>
      </c>
      <c r="C48" s="17"/>
      <c r="D48" s="143">
        <v>-60500</v>
      </c>
      <c r="E48" s="123">
        <f>SUM(E45:E47)</f>
        <v>-212077</v>
      </c>
      <c r="G48" s="25"/>
      <c r="H48" s="25"/>
    </row>
    <row r="49" spans="1:8" x14ac:dyDescent="0.25">
      <c r="B49" s="53" t="s">
        <v>106</v>
      </c>
      <c r="C49" s="6"/>
      <c r="D49" s="136">
        <v>3514783</v>
      </c>
      <c r="E49" s="115">
        <f>E34+E40+E48</f>
        <v>991708</v>
      </c>
      <c r="G49" s="26">
        <f>D47+D46-D48+D45</f>
        <v>0</v>
      </c>
      <c r="H49" s="26">
        <f>E47+E46-E48+E45</f>
        <v>0</v>
      </c>
    </row>
    <row r="50" spans="1:8" x14ac:dyDescent="0.25">
      <c r="B50" s="51" t="s">
        <v>5</v>
      </c>
      <c r="C50" s="6"/>
      <c r="D50" s="136"/>
      <c r="E50" s="112"/>
      <c r="G50" s="26">
        <f>D34+D40+D48-D49</f>
        <v>0</v>
      </c>
      <c r="H50" s="26">
        <f>E34+E40+E48-E49</f>
        <v>0</v>
      </c>
    </row>
    <row r="51" spans="1:8" x14ac:dyDescent="0.25">
      <c r="B51" s="51" t="s">
        <v>87</v>
      </c>
      <c r="C51" s="6"/>
      <c r="D51" s="136">
        <v>-5917</v>
      </c>
      <c r="E51" s="115">
        <v>94127</v>
      </c>
      <c r="G51" s="25"/>
    </row>
    <row r="52" spans="1:8" ht="15.75" thickBot="1" x14ac:dyDescent="0.3">
      <c r="B52" s="58" t="s">
        <v>91</v>
      </c>
      <c r="C52" s="61"/>
      <c r="D52" s="139">
        <v>15204585</v>
      </c>
      <c r="E52" s="129">
        <v>15840041</v>
      </c>
      <c r="G52" s="25"/>
      <c r="H52" s="25"/>
    </row>
    <row r="53" spans="1:8" ht="15.75" thickBot="1" x14ac:dyDescent="0.3">
      <c r="B53" s="62" t="s">
        <v>124</v>
      </c>
      <c r="C53" s="63">
        <v>11</v>
      </c>
      <c r="D53" s="139">
        <v>18713451</v>
      </c>
      <c r="E53" s="144">
        <f>SUM(E49:E52)</f>
        <v>16925876</v>
      </c>
      <c r="G53" s="25"/>
      <c r="H53" s="25"/>
    </row>
    <row r="54" spans="1:8" ht="15.75" thickTop="1" x14ac:dyDescent="0.25">
      <c r="D54" s="64"/>
      <c r="E54" s="26"/>
      <c r="G54" s="26">
        <f>SUM(D49:D52)-D53</f>
        <v>0</v>
      </c>
      <c r="H54" s="26">
        <f>SUM(E49:E52)-E53</f>
        <v>0</v>
      </c>
    </row>
    <row r="55" spans="1:8" x14ac:dyDescent="0.25">
      <c r="D55" s="65"/>
      <c r="E55" s="25"/>
    </row>
    <row r="56" spans="1:8" x14ac:dyDescent="0.25">
      <c r="A56" s="1"/>
      <c r="B56" s="2"/>
    </row>
    <row r="57" spans="1:8" ht="15.75" x14ac:dyDescent="0.25">
      <c r="A57" s="36"/>
      <c r="B57" s="37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2021-05-13T04:41:53Z</dcterms:modified>
</cp:coreProperties>
</file>