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mbuh\Documents\Биржа\2023 год\3 кв 2023г\"/>
    </mc:Choice>
  </mc:AlternateContent>
  <bookViews>
    <workbookView xWindow="0" yWindow="0" windowWidth="28800" windowHeight="12435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</externalReferences>
  <definedNames>
    <definedName name="_xlnm.Print_Area" localSheetId="0">бб!$A$1:$D$104</definedName>
    <definedName name="_xlnm.Print_Area" localSheetId="1">ф2!$A$1:$G$63</definedName>
    <definedName name="_xlnm.Print_Area" localSheetId="2">'ф3 прямой'!$A$1:$D$79</definedName>
    <definedName name="_xlnm.Print_Area" localSheetId="3">ф4!$A$1:$I$58</definedName>
  </definedNames>
  <calcPr calcId="152511" calcMode="autoNoTable"/>
</workbook>
</file>

<file path=xl/calcChain.xml><?xml version="1.0" encoding="utf-8"?>
<calcChain xmlns="http://schemas.openxmlformats.org/spreadsheetml/2006/main">
  <c r="C84" i="4" l="1"/>
  <c r="C89" i="4" s="1"/>
  <c r="F27" i="3" l="1"/>
  <c r="C90" i="4" l="1"/>
  <c r="C88" i="4"/>
  <c r="C87" i="4"/>
  <c r="C86" i="4"/>
  <c r="C85" i="4" l="1"/>
  <c r="C83" i="4"/>
  <c r="C82" i="4"/>
  <c r="C78" i="4"/>
  <c r="C77" i="4"/>
  <c r="C76" i="4"/>
  <c r="C75" i="4"/>
  <c r="C74" i="4"/>
  <c r="C73" i="4"/>
  <c r="C72" i="4"/>
  <c r="C71" i="4"/>
  <c r="C70" i="4"/>
  <c r="C65" i="4"/>
  <c r="C60" i="4"/>
  <c r="C61" i="4"/>
  <c r="C64" i="4"/>
  <c r="C44" i="4"/>
  <c r="C42" i="4"/>
  <c r="C51" i="4"/>
  <c r="C46" i="4"/>
  <c r="C45" i="4" l="1"/>
  <c r="C43" i="4"/>
  <c r="C41" i="4"/>
  <c r="C40" i="4"/>
  <c r="C36" i="4"/>
  <c r="C35" i="4"/>
  <c r="C31" i="4"/>
  <c r="C30" i="4"/>
  <c r="C29" i="4"/>
  <c r="C27" i="4"/>
  <c r="C40" i="10"/>
  <c r="C36" i="10"/>
  <c r="C32" i="10"/>
  <c r="C31" i="10"/>
  <c r="C30" i="10"/>
  <c r="C29" i="10"/>
  <c r="C28" i="10"/>
  <c r="C27" i="10"/>
  <c r="C26" i="10"/>
  <c r="C24" i="10"/>
  <c r="C23" i="10"/>
  <c r="C32" i="11" l="1"/>
  <c r="C31" i="11"/>
  <c r="C29" i="11"/>
  <c r="C48" i="10" l="1"/>
  <c r="C55" i="10"/>
  <c r="D36" i="10"/>
  <c r="D31" i="10"/>
  <c r="D30" i="10"/>
  <c r="D29" i="10"/>
  <c r="D28" i="10"/>
  <c r="D27" i="10"/>
  <c r="D26" i="10"/>
  <c r="D23" i="10"/>
  <c r="D38" i="10"/>
  <c r="D40" i="10" l="1"/>
  <c r="D55" i="10" s="1"/>
  <c r="C25" i="10"/>
  <c r="C33" i="10" s="1"/>
  <c r="C35" i="10" s="1"/>
  <c r="C37" i="10" s="1"/>
  <c r="D24" i="10"/>
  <c r="D25" i="10" s="1"/>
  <c r="D33" i="10" s="1"/>
  <c r="D35" i="10" s="1"/>
  <c r="D37" i="10" s="1"/>
  <c r="D39" i="10" l="1"/>
  <c r="D41" i="10" s="1"/>
  <c r="D52" i="10" s="1"/>
  <c r="C39" i="10"/>
  <c r="C57" i="10" s="1"/>
  <c r="F31" i="3"/>
  <c r="D57" i="10"/>
  <c r="D54" i="10"/>
  <c r="C54" i="10" l="1"/>
  <c r="C41" i="10"/>
  <c r="C52" i="10" s="1"/>
  <c r="D89" i="4"/>
  <c r="D42" i="4" l="1"/>
  <c r="D91" i="4" l="1"/>
  <c r="E53" i="3" l="1"/>
  <c r="C75" i="11"/>
  <c r="K32" i="10" l="1"/>
  <c r="H25" i="3" l="1"/>
  <c r="H23" i="3" s="1"/>
  <c r="K36" i="10" l="1"/>
  <c r="K31" i="10"/>
  <c r="K30" i="10"/>
  <c r="K29" i="10"/>
  <c r="K28" i="10"/>
  <c r="K27" i="10"/>
  <c r="K26" i="10"/>
  <c r="K24" i="10"/>
  <c r="K23" i="10"/>
  <c r="K40" i="10" l="1"/>
  <c r="K39" i="10" l="1"/>
  <c r="C91" i="4" l="1"/>
  <c r="K55" i="10" l="1"/>
  <c r="C67" i="4" l="1"/>
  <c r="C37" i="4" l="1"/>
  <c r="C52" i="4" l="1"/>
  <c r="C54" i="4" s="1"/>
  <c r="I36" i="10" l="1"/>
  <c r="I31" i="10"/>
  <c r="I30" i="10"/>
  <c r="I29" i="10"/>
  <c r="I28" i="10"/>
  <c r="I27" i="10"/>
  <c r="I26" i="10"/>
  <c r="I24" i="10"/>
  <c r="C79" i="4" l="1"/>
  <c r="C92" i="4" s="1"/>
  <c r="C94" i="4" s="1"/>
  <c r="G30" i="3"/>
  <c r="I30" i="3" s="1"/>
  <c r="I23" i="10" l="1"/>
  <c r="E97" i="4"/>
  <c r="D16" i="11" l="1"/>
  <c r="C16" i="11"/>
  <c r="C18" i="11" l="1"/>
  <c r="C43" i="11"/>
  <c r="C59" i="11"/>
  <c r="C25" i="11"/>
  <c r="H29" i="3"/>
  <c r="H32" i="3" s="1"/>
  <c r="H36" i="3" s="1"/>
  <c r="G27" i="3"/>
  <c r="C35" i="11"/>
  <c r="C53" i="11"/>
  <c r="G33" i="3"/>
  <c r="I33" i="3" s="1"/>
  <c r="G24" i="3"/>
  <c r="I24" i="3" s="1"/>
  <c r="G34" i="3"/>
  <c r="I34" i="3" s="1"/>
  <c r="G35" i="3"/>
  <c r="I35" i="3" s="1"/>
  <c r="A53" i="3"/>
  <c r="A56" i="3"/>
  <c r="A75" i="11"/>
  <c r="A78" i="11"/>
  <c r="A61" i="10"/>
  <c r="K33" i="10" l="1"/>
  <c r="K25" i="10"/>
  <c r="O37" i="3"/>
  <c r="R36" i="3"/>
  <c r="I25" i="10"/>
  <c r="I33" i="10"/>
  <c r="I27" i="3"/>
  <c r="C51" i="11"/>
  <c r="C33" i="11"/>
  <c r="C66" i="11"/>
  <c r="C67" i="11" l="1"/>
  <c r="C72" i="11" s="1"/>
  <c r="K35" i="10" l="1"/>
  <c r="I35" i="10" l="1"/>
  <c r="I37" i="10"/>
  <c r="K37" i="10"/>
  <c r="K54" i="10"/>
  <c r="I54" i="10" l="1"/>
  <c r="K57" i="10"/>
  <c r="I41" i="10" l="1"/>
  <c r="K41" i="10"/>
  <c r="I57" i="10"/>
  <c r="I39" i="10"/>
  <c r="G31" i="3"/>
  <c r="I31" i="3" l="1"/>
  <c r="I52" i="10" l="1"/>
  <c r="K52" i="10"/>
  <c r="D25" i="3"/>
  <c r="D52" i="4" l="1"/>
  <c r="F64" i="4"/>
  <c r="E25" i="3"/>
  <c r="E29" i="3"/>
  <c r="E32" i="3" s="1"/>
  <c r="E26" i="3"/>
  <c r="D23" i="3"/>
  <c r="D36" i="3"/>
  <c r="L37" i="3" s="1"/>
  <c r="E72" i="11"/>
  <c r="E23" i="3" l="1"/>
  <c r="E36" i="3"/>
  <c r="F25" i="3"/>
  <c r="F65" i="4"/>
  <c r="H65" i="4" s="1"/>
  <c r="D37" i="4"/>
  <c r="D54" i="4" s="1"/>
  <c r="D79" i="4"/>
  <c r="D92" i="4" s="1"/>
  <c r="F26" i="3"/>
  <c r="F29" i="3" s="1"/>
  <c r="F32" i="3" s="1"/>
  <c r="G26" i="3" l="1"/>
  <c r="I26" i="3" s="1"/>
  <c r="J36" i="3"/>
  <c r="M37" i="3"/>
  <c r="C25" i="3"/>
  <c r="D67" i="4"/>
  <c r="F23" i="3"/>
  <c r="F36" i="3"/>
  <c r="N37" i="3" s="1"/>
  <c r="G29" i="3" l="1"/>
  <c r="I29" i="3" s="1"/>
  <c r="I32" i="3" s="1"/>
  <c r="D94" i="4"/>
  <c r="F97" i="4" s="1"/>
  <c r="C23" i="3"/>
  <c r="G23" i="3" s="1"/>
  <c r="I23" i="3" s="1"/>
  <c r="C36" i="3"/>
  <c r="K37" i="3" s="1"/>
  <c r="G25" i="3"/>
  <c r="I25" i="3" s="1"/>
  <c r="G32" i="3" l="1"/>
  <c r="G36" i="3" s="1"/>
  <c r="I36" i="3"/>
  <c r="P37" i="3" s="1"/>
  <c r="Q36" i="3" l="1"/>
</calcChain>
</file>

<file path=xl/sharedStrings.xml><?xml version="1.0" encoding="utf-8"?>
<sst xmlns="http://schemas.openxmlformats.org/spreadsheetml/2006/main" count="316" uniqueCount="232">
  <si>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</si>
  <si>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</si>
  <si>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</si>
  <si>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</si>
  <si>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</si>
  <si>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</si>
  <si>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</si>
  <si>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</si>
  <si>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</si>
  <si>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</si>
  <si>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</si>
  <si>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</si>
  <si>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</si>
  <si>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</si>
  <si>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</si>
  <si>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</si>
  <si>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</si>
  <si>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</si>
  <si>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</si>
  <si>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</si>
  <si>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</si>
  <si>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</si>
  <si>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</si>
  <si>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</si>
  <si>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</si>
  <si>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</si>
  <si>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</si>
  <si>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</si>
  <si>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</si>
  <si>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</si>
  <si>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</si>
  <si>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</si>
  <si>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</si>
  <si>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</si>
  <si>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</si>
  <si>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</si>
  <si>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</si>
  <si>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</si>
  <si>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</si>
  <si>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</si>
  <si>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</si>
  <si>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</si>
  <si>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</si>
  <si>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</si>
  <si>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</si>
  <si>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</si>
  <si>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</si>
  <si>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</si>
  <si>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</si>
  <si>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</si>
  <si>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</si>
  <si>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</si>
  <si>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</si>
  <si>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</si>
  <si>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</si>
  <si>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</si>
  <si>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</si>
  <si>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</si>
  <si>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</si>
  <si>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</si>
  <si>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</si>
  <si>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</si>
  <si>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</si>
  <si>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</si>
  <si>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</si>
  <si>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</si>
  <si>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</si>
  <si>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</si>
  <si>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</si>
  <si>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</si>
  <si>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</si>
  <si>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</si>
  <si>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</si>
  <si>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</si>
  <si>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</si>
  <si>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</si>
  <si>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</si>
  <si>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</si>
  <si>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</si>
  <si>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</si>
  <si>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</si>
  <si>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</si>
  <si>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</si>
  <si>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</si>
  <si>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</si>
  <si>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</si>
  <si>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</si>
  <si>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</si>
  <si>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</si>
  <si>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</si>
  <si>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</si>
  <si>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</si>
  <si>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</si>
  <si>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</si>
  <si>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</si>
  <si>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</si>
  <si>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</si>
  <si>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</si>
  <si>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</si>
  <si>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</si>
  <si>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</si>
  <si>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</si>
  <si>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</si>
  <si>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</si>
  <si>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</si>
  <si>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</si>
  <si>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</si>
  <si>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</si>
  <si>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</si>
  <si>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</si>
  <si>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</si>
  <si>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</si>
  <si>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</si>
  <si>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</si>
  <si>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</si>
  <si>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</si>
  <si>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</si>
  <si>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</si>
  <si>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</si>
  <si>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</si>
  <si>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</si>
  <si>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</si>
  <si>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</si>
  <si>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</si>
  <si>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</si>
  <si>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</si>
  <si>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</si>
  <si>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</si>
  <si>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</si>
  <si>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</si>
  <si>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</si>
  <si>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</si>
  <si>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</si>
  <si>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</si>
  <si>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</si>
  <si>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</si>
  <si>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</si>
  <si>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</si>
  <si>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</si>
  <si>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</si>
  <si>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</si>
  <si>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</si>
  <si>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</si>
  <si>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</si>
  <si>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</si>
  <si>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</si>
  <si>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</si>
  <si>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</si>
  <si>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</si>
  <si>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</si>
  <si>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</si>
  <si>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</si>
  <si>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</si>
  <si>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</si>
  <si>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</si>
  <si>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</si>
  <si>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</si>
  <si>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</si>
  <si>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</si>
  <si>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 xml:space="preserve"> -   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</si>
  <si>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</si>
  <si>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</si>
  <si>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</si>
  <si>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</si>
  <si>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</si>
  <si>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</si>
  <si>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</si>
  <si>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</si>
  <si>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</si>
  <si>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</si>
  <si>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</si>
  <si>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</si>
  <si>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</si>
  <si>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</si>
  <si>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</si>
  <si>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</si>
  <si>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</si>
  <si>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</si>
  <si>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</si>
  <si>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</si>
  <si>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</si>
  <si>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</si>
  <si>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</si>
  <si>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</si>
  <si>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</si>
  <si>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</si>
  <si>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</si>
  <si>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</si>
  <si>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</si>
  <si>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</si>
  <si>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</si>
  <si>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</si>
  <si>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</si>
  <si>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</si>
  <si>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</si>
  <si>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</si>
  <si>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</si>
  <si>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</si>
  <si>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</si>
  <si>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</si>
  <si>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Долгосрочные активы по договорам с покупателями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</si>
  <si>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</si>
  <si>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</si>
  <si>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</si>
  <si>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</si>
  <si>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</si>
  <si>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</si>
  <si>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</si>
  <si>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</si>
  <si>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</si>
  <si>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</si>
  <si>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</si>
  <si>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</si>
  <si>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31 декабря 2022г.</t>
  </si>
  <si>
    <t>Сальдо на 1 января 2023 г.</t>
  </si>
  <si>
    <t>Финансовые гарантии долгосрочные</t>
  </si>
  <si>
    <t>Генеральный директор</t>
  </si>
  <si>
    <t>За шесть месяцев, закончившихся  30 июня 2023 года</t>
  </si>
  <si>
    <t>О.А. Щемель</t>
  </si>
  <si>
    <t>С.Н. Беликова</t>
  </si>
  <si>
    <t>Сальдо на 1 января 2022 г.</t>
  </si>
  <si>
    <t>Консолидированный отчет о финансовом положении по состоянию на                                         30 сентября 2023 года</t>
  </si>
  <si>
    <t xml:space="preserve">Консолидированный отчет о прибылях и убытках и прочем совокупном доходе за период, закончившийся 30 сентября 2023 года </t>
  </si>
  <si>
    <t>Консолидированный отчет о движении денежных средств за период, закончившийся                                   30 сентября 2023 года</t>
  </si>
  <si>
    <t>Консолидированный отчет об изменениях в собственном капитале за период,                                                       закончившийся  30 сентября 2023  года</t>
  </si>
  <si>
    <t>За девять месяцев, закончившихся  30 сентября 2022 года</t>
  </si>
  <si>
    <t xml:space="preserve">в  том числе за 3 квартал, закончившихся  30 сентября 2022 года </t>
  </si>
  <si>
    <t>За девять месяцев, закончившихся  30 сентября 2023 года</t>
  </si>
  <si>
    <t xml:space="preserve">в  том числе за 3 квартал, закончившихся  30 сентября 2023 года </t>
  </si>
  <si>
    <t>30 сентября 2023г.</t>
  </si>
  <si>
    <t>Сальдо на 30 сентября 2023 г. (стр.060-стр.070+стр.080-стр.090)</t>
  </si>
  <si>
    <t>Сальдо на 30 сентября  2022 г. (стр.060-стр.070+стр.080-стр.090)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</si>
</sst>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_);_(@_)"/>
    <numFmt numFmtId="166" formatCode="_-* #,##0.00_р_._-;\-* #,##0.00_р_._-;_-* &quot;-&quot;_р_._-;_-@_-"/>
    <numFmt numFmtId="167" formatCode="_(* #,##0_);_(* \(#,##0\);_(* \-_);_(@_)"/>
    <numFmt numFmtId="168" formatCode="_(* #,##0.00_);_(* \(#,##0.00\);_(* \-_);_(@_)"/>
    <numFmt numFmtId="169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41" fontId="13" fillId="0" borderId="0" xfId="0" applyNumberFormat="1" applyFont="1"/>
    <xf numFmtId="0" fontId="13" fillId="0" borderId="0" xfId="0" applyFont="1"/>
    <xf numFmtId="41" fontId="8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41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41" fontId="14" fillId="0" borderId="5" xfId="0" applyNumberFormat="1" applyFont="1" applyBorder="1" applyAlignment="1">
      <alignment horizontal="right" vertical="center" shrinkToFit="1"/>
    </xf>
    <xf numFmtId="41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1" fontId="16" fillId="0" borderId="0" xfId="0" applyNumberFormat="1" applyFont="1" applyFill="1" applyAlignment="1">
      <alignment vertical="center"/>
    </xf>
    <xf numFmtId="0" fontId="14" fillId="0" borderId="0" xfId="0" applyFont="1"/>
    <xf numFmtId="41" fontId="16" fillId="0" borderId="0" xfId="0" applyNumberFormat="1" applyFont="1" applyAlignment="1">
      <alignment vertical="center"/>
    </xf>
    <xf numFmtId="41" fontId="6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6" fontId="13" fillId="0" borderId="0" xfId="0" applyNumberFormat="1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14" fillId="0" borderId="5" xfId="3" applyNumberFormat="1" applyFont="1" applyFill="1" applyBorder="1" applyAlignment="1">
      <alignment horizontal="right" vertical="center" shrinkToFi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41" fontId="19" fillId="0" borderId="0" xfId="0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1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41" fontId="14" fillId="0" borderId="5" xfId="3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1" fontId="6" fillId="0" borderId="7" xfId="0" applyNumberFormat="1" applyFont="1" applyBorder="1" applyAlignment="1" applyProtection="1">
      <alignment horizontal="right" vertical="center" shrinkToFit="1"/>
    </xf>
    <xf numFmtId="41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1" fontId="6" fillId="0" borderId="7" xfId="0" applyNumberFormat="1" applyFont="1" applyBorder="1" applyAlignment="1" applyProtection="1">
      <alignment vertical="center" shrinkToFit="1"/>
    </xf>
    <xf numFmtId="41" fontId="6" fillId="0" borderId="7" xfId="0" applyNumberFormat="1" applyFont="1" applyBorder="1" applyAlignment="1" applyProtection="1">
      <alignment horizontal="left" vertical="center" shrinkToFit="1"/>
    </xf>
    <xf numFmtId="41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43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9" fontId="6" fillId="0" borderId="0" xfId="2" applyFont="1" applyBorder="1"/>
    <xf numFmtId="41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9" fontId="19" fillId="0" borderId="0" xfId="2" applyNumberFormat="1" applyFont="1" applyBorder="1"/>
    <xf numFmtId="0" fontId="19" fillId="0" borderId="0" xfId="0" applyFont="1" applyBorder="1"/>
    <xf numFmtId="169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9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1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0" fontId="12" fillId="0" borderId="11" xfId="0" applyFont="1" applyBorder="1" applyAlignment="1">
      <alignment horizontal="left" vertical="center"/>
    </xf>
    <xf numFmtId="164" fontId="19" fillId="0" borderId="0" xfId="3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14" fillId="0" borderId="5" xfId="3" applyNumberFormat="1" applyFont="1" applyBorder="1" applyAlignment="1">
      <alignment horizontal="right"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1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0" fontId="6" fillId="0" borderId="0" xfId="0" applyNumberFormat="1" applyFont="1"/>
    <xf numFmtId="164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49" fontId="14" fillId="0" borderId="5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41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167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2" xfId="0" applyNumberFormat="1" applyFont="1" applyFill="1" applyBorder="1" applyAlignment="1" applyProtection="1">
      <alignment vertical="center" shrinkToFit="1"/>
      <protection locked="0"/>
    </xf>
    <xf numFmtId="167" fontId="6" fillId="0" borderId="2" xfId="0" applyNumberFormat="1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vertical="center" shrinkToFit="1"/>
    </xf>
    <xf numFmtId="164" fontId="6" fillId="0" borderId="2" xfId="3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vertical="center"/>
    </xf>
    <xf numFmtId="41" fontId="14" fillId="0" borderId="5" xfId="0" applyNumberFormat="1" applyFont="1" applyFill="1" applyBorder="1" applyAlignment="1">
      <alignment horizontal="right" vertical="center" shrinkToFit="1"/>
    </xf>
    <xf numFmtId="167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67" fontId="6" fillId="3" borderId="0" xfId="0" applyNumberFormat="1" applyFont="1" applyFill="1" applyBorder="1" applyAlignment="1" applyProtection="1">
      <alignment horizontal="right" vertical="center" shrinkToFit="1"/>
      <protection locked="0"/>
    </xf>
    <xf numFmtId="167" fontId="6" fillId="3" borderId="0" xfId="0" applyNumberFormat="1" applyFont="1" applyFill="1" applyBorder="1" applyAlignment="1" applyProtection="1">
      <alignment vertical="center"/>
      <protection locked="0"/>
    </xf>
    <xf numFmtId="167" fontId="6" fillId="3" borderId="0" xfId="0" applyNumberFormat="1" applyFont="1" applyFill="1" applyBorder="1" applyAlignment="1" applyProtection="1">
      <alignment vertical="center" shrinkToFit="1"/>
      <protection locked="0"/>
    </xf>
    <xf numFmtId="167" fontId="6" fillId="3" borderId="0" xfId="0" applyNumberFormat="1" applyFont="1" applyFill="1" applyBorder="1" applyAlignment="1" applyProtection="1">
      <alignment horizontal="left" vertical="center"/>
      <protection locked="0"/>
    </xf>
    <xf numFmtId="167" fontId="6" fillId="3" borderId="0" xfId="0" applyNumberFormat="1" applyFont="1" applyFill="1" applyBorder="1" applyAlignment="1">
      <alignment vertical="center"/>
    </xf>
    <xf numFmtId="167" fontId="6" fillId="3" borderId="2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right" vertical="center" wrapText="1"/>
    </xf>
    <xf numFmtId="164" fontId="6" fillId="3" borderId="0" xfId="3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vertical="center" shrinkToFit="1"/>
    </xf>
    <xf numFmtId="168" fontId="6" fillId="3" borderId="4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168" fontId="6" fillId="0" borderId="0" xfId="0" applyNumberFormat="1" applyFont="1" applyFill="1" applyBorder="1" applyAlignment="1">
      <alignment vertical="center" shrinkToFit="1"/>
    </xf>
    <xf numFmtId="41" fontId="20" fillId="0" borderId="0" xfId="0" applyNumberFormat="1" applyFont="1"/>
    <xf numFmtId="164" fontId="16" fillId="0" borderId="0" xfId="3" applyNumberFormat="1" applyFont="1" applyFill="1" applyAlignment="1">
      <alignment horizontal="right" vertical="center"/>
    </xf>
    <xf numFmtId="164" fontId="16" fillId="0" borderId="0" xfId="3" applyNumberFormat="1" applyFont="1" applyAlignment="1">
      <alignment horizontal="right" vertical="center"/>
    </xf>
    <xf numFmtId="164" fontId="6" fillId="0" borderId="1" xfId="3" applyNumberFormat="1" applyFont="1" applyFill="1" applyBorder="1" applyAlignment="1">
      <alignment horizontal="right" vertical="center" wrapText="1"/>
    </xf>
    <xf numFmtId="164" fontId="6" fillId="0" borderId="9" xfId="3" applyNumberFormat="1" applyFont="1" applyFill="1" applyBorder="1" applyAlignment="1">
      <alignment horizontal="right" vertical="center"/>
    </xf>
    <xf numFmtId="164" fontId="6" fillId="0" borderId="9" xfId="3" applyNumberFormat="1" applyFont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 shrinkToFit="1"/>
    </xf>
    <xf numFmtId="164" fontId="20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41" fontId="19" fillId="2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shrinkToFit="1"/>
    </xf>
    <xf numFmtId="2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right" vertical="center" shrinkToFit="1"/>
    </xf>
    <xf numFmtId="41" fontId="19" fillId="0" borderId="0" xfId="0" applyNumberFormat="1" applyFont="1" applyBorder="1" applyAlignment="1">
      <alignment horizontal="right" vertical="center" shrinkToFit="1"/>
    </xf>
    <xf numFmtId="41" fontId="19" fillId="0" borderId="0" xfId="0" applyNumberFormat="1" applyFont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2" borderId="0" xfId="0" applyNumberFormat="1" applyFont="1" applyFill="1" applyBorder="1" applyAlignment="1">
      <alignment vertical="center"/>
    </xf>
    <xf numFmtId="41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left" vertical="center"/>
    </xf>
    <xf numFmtId="167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13" xfId="0" applyNumberFormat="1" applyFont="1" applyFill="1" applyBorder="1" applyAlignment="1" applyProtection="1">
      <alignment vertical="center"/>
      <protection locked="0"/>
    </xf>
    <xf numFmtId="167" fontId="6" fillId="0" borderId="13" xfId="0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horizontal="right" vertical="center" shrinkToFit="1"/>
    </xf>
    <xf numFmtId="164" fontId="6" fillId="0" borderId="4" xfId="3" applyNumberFormat="1" applyFont="1" applyFill="1" applyBorder="1" applyAlignment="1">
      <alignment horizontal="right" vertical="center" shrinkToFit="1"/>
    </xf>
    <xf numFmtId="164" fontId="6" fillId="0" borderId="2" xfId="3" applyNumberFormat="1" applyFont="1" applyFill="1" applyBorder="1" applyAlignment="1">
      <alignment horizontal="right" vertical="center"/>
    </xf>
    <xf numFmtId="164" fontId="6" fillId="0" borderId="3" xfId="3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3" applyNumberFormat="1" applyFont="1" applyBorder="1" applyAlignment="1">
      <alignment horizontal="right" vertical="center"/>
    </xf>
    <xf numFmtId="164" fontId="0" fillId="0" borderId="0" xfId="3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885825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896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1185182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628650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23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3/3%20&#1082;&#1074;%202023/&#1055;&#1069;_3Q2023_CAEPCO_&#1055;&#1072;&#1082;&#1077;&#1090;%20&#1060;&#1060;&#1054;_08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ЦГЭ учет 49%"/>
      <sheetName val="ОСВ ПЭС"/>
      <sheetName val="ОСВ ПРЭК"/>
      <sheetName val="фин.гарантия"/>
      <sheetName val="ОСВ ПТС"/>
      <sheetName val="ОСВ ЭТЭ"/>
      <sheetName val="ОСВ ПЭ"/>
      <sheetName val="ОСВ ЦГЭ"/>
      <sheetName val="Корректировки"/>
      <sheetName val="RP support"/>
      <sheetName val="CFS ПЭ неконсол"/>
      <sheetName val="BS"/>
      <sheetName val="PL"/>
      <sheetName val="CFS"/>
      <sheetName val="SCF"/>
      <sheetName val="CSCE"/>
      <sheetName val="Sheet1"/>
      <sheetName val="ОС"/>
      <sheetName val="3CО"/>
      <sheetName val="5Гудв"/>
      <sheetName val="6 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себес свод"/>
      <sheetName val="ауп свод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2Обесц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T7">
            <v>200044964</v>
          </cell>
        </row>
        <row r="9">
          <cell r="T9">
            <v>69421388</v>
          </cell>
        </row>
        <row r="10">
          <cell r="T10">
            <v>3426386</v>
          </cell>
        </row>
        <row r="11">
          <cell r="T11">
            <v>58300</v>
          </cell>
        </row>
        <row r="12">
          <cell r="T12">
            <v>4801116</v>
          </cell>
        </row>
        <row r="13">
          <cell r="T13">
            <v>375478</v>
          </cell>
        </row>
        <row r="21">
          <cell r="T21">
            <v>4608248</v>
          </cell>
        </row>
        <row r="22">
          <cell r="T22">
            <v>10779174</v>
          </cell>
        </row>
        <row r="23">
          <cell r="T23">
            <v>2085050</v>
          </cell>
        </row>
        <row r="24">
          <cell r="T24">
            <v>732637</v>
          </cell>
        </row>
        <row r="25">
          <cell r="T25">
            <v>2059236</v>
          </cell>
        </row>
        <row r="27">
          <cell r="T27">
            <v>998683</v>
          </cell>
        </row>
        <row r="28">
          <cell r="T28">
            <v>4249792</v>
          </cell>
        </row>
        <row r="35">
          <cell r="T35">
            <v>20000000</v>
          </cell>
        </row>
        <row r="36">
          <cell r="T36">
            <v>1188176</v>
          </cell>
        </row>
        <row r="37">
          <cell r="T37">
            <v>41900830</v>
          </cell>
        </row>
        <row r="40">
          <cell r="T40">
            <v>11345129</v>
          </cell>
        </row>
        <row r="41">
          <cell r="T41">
            <v>-19078496</v>
          </cell>
        </row>
        <row r="42">
          <cell r="T42">
            <v>-3336004</v>
          </cell>
        </row>
        <row r="51">
          <cell r="T51">
            <v>2092990</v>
          </cell>
        </row>
        <row r="52">
          <cell r="T52">
            <v>116928427</v>
          </cell>
        </row>
        <row r="53">
          <cell r="T53">
            <v>649127</v>
          </cell>
        </row>
        <row r="54">
          <cell r="T54">
            <v>218814</v>
          </cell>
        </row>
        <row r="55">
          <cell r="T55">
            <v>8752546</v>
          </cell>
        </row>
        <row r="56">
          <cell r="T56">
            <v>38549779</v>
          </cell>
        </row>
        <row r="57">
          <cell r="T57">
            <v>5447449</v>
          </cell>
        </row>
        <row r="58">
          <cell r="T58">
            <v>96042</v>
          </cell>
        </row>
        <row r="60">
          <cell r="T60">
            <v>2326038</v>
          </cell>
        </row>
        <row r="61">
          <cell r="T61">
            <v>23932</v>
          </cell>
        </row>
        <row r="65">
          <cell r="T65">
            <v>13438</v>
          </cell>
        </row>
        <row r="66">
          <cell r="T66">
            <v>41107600</v>
          </cell>
        </row>
        <row r="67">
          <cell r="T67">
            <v>72083</v>
          </cell>
        </row>
        <row r="69">
          <cell r="T69">
            <v>1981597</v>
          </cell>
        </row>
        <row r="70">
          <cell r="T70">
            <v>22374814</v>
          </cell>
        </row>
        <row r="71">
          <cell r="T71">
            <v>2104271</v>
          </cell>
        </row>
        <row r="72">
          <cell r="T72">
            <v>894062</v>
          </cell>
        </row>
        <row r="73">
          <cell r="T73">
            <v>23640</v>
          </cell>
        </row>
        <row r="74">
          <cell r="T74">
            <v>4874130</v>
          </cell>
        </row>
        <row r="75">
          <cell r="T75">
            <v>9155</v>
          </cell>
        </row>
        <row r="76">
          <cell r="T76">
            <v>3080883</v>
          </cell>
        </row>
      </sheetData>
      <sheetData sheetId="16">
        <row r="6">
          <cell r="V6">
            <v>72476685</v>
          </cell>
        </row>
        <row r="8">
          <cell r="V8">
            <v>-60383050</v>
          </cell>
        </row>
        <row r="12">
          <cell r="V12">
            <v>-5293370</v>
          </cell>
        </row>
        <row r="13">
          <cell r="V13">
            <v>-905650</v>
          </cell>
        </row>
        <row r="14">
          <cell r="V14">
            <v>-19187968</v>
          </cell>
        </row>
        <row r="15">
          <cell r="V15">
            <v>340162</v>
          </cell>
        </row>
        <row r="16">
          <cell r="V16">
            <v>24437399</v>
          </cell>
        </row>
        <row r="20">
          <cell r="V20">
            <v>3077942</v>
          </cell>
        </row>
        <row r="21">
          <cell r="V21">
            <v>-5245356</v>
          </cell>
        </row>
        <row r="22">
          <cell r="V22">
            <v>-56250</v>
          </cell>
        </row>
        <row r="23">
          <cell r="V23">
            <v>0</v>
          </cell>
        </row>
        <row r="24">
          <cell r="V24">
            <v>0</v>
          </cell>
        </row>
        <row r="29">
          <cell r="V29">
            <v>-5142274</v>
          </cell>
        </row>
        <row r="40">
          <cell r="V40">
            <v>0</v>
          </cell>
        </row>
      </sheetData>
      <sheetData sheetId="17"/>
      <sheetData sheetId="18"/>
      <sheetData sheetId="19">
        <row r="24">
          <cell r="L24">
            <v>3178613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0">
          <cell r="T20">
            <v>1764920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T19">
            <v>1459255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74"/>
  <sheetViews>
    <sheetView tabSelected="1" workbookViewId="0">
      <selection activeCell="A104" sqref="A1:D104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5" customWidth="1"/>
    <col min="5" max="5" width="14.5703125" style="67" bestFit="1" customWidth="1"/>
    <col min="6" max="6" width="25.7109375" style="96" hidden="1" customWidth="1"/>
    <col min="7" max="7" width="0" style="97" hidden="1" customWidth="1"/>
    <col min="8" max="8" width="14.5703125" style="97" hidden="1" customWidth="1"/>
    <col min="9" max="9" width="19.140625" style="97" customWidth="1"/>
    <col min="10" max="11" width="9.140625" style="67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98" t="s">
        <v>221</v>
      </c>
      <c r="B7" s="198"/>
      <c r="C7" s="198"/>
      <c r="D7" s="198"/>
      <c r="E7" s="68"/>
      <c r="F7" s="98"/>
      <c r="G7" s="99"/>
      <c r="H7" s="99"/>
      <c r="I7" s="99"/>
      <c r="J7" s="68"/>
      <c r="K7" s="68"/>
    </row>
    <row r="8" spans="1:11" s="5" customFormat="1" ht="12" customHeight="1" x14ac:dyDescent="0.2">
      <c r="A8" s="201"/>
      <c r="B8" s="201"/>
      <c r="C8" s="201"/>
      <c r="D8" s="201"/>
      <c r="E8" s="68"/>
      <c r="F8" s="98"/>
      <c r="G8" s="99"/>
      <c r="H8" s="99"/>
      <c r="I8" s="99"/>
      <c r="J8" s="68"/>
      <c r="K8" s="68"/>
    </row>
    <row r="9" spans="1:11" s="5" customFormat="1" ht="12" hidden="1" customHeight="1" x14ac:dyDescent="0.2">
      <c r="A9" s="201" t="s">
        <v>34</v>
      </c>
      <c r="B9" s="201"/>
      <c r="C9" s="201"/>
      <c r="D9" s="201"/>
      <c r="E9" s="68"/>
      <c r="F9" s="98"/>
      <c r="G9" s="99"/>
      <c r="H9" s="99"/>
      <c r="I9" s="99"/>
      <c r="J9" s="68"/>
      <c r="K9" s="68"/>
    </row>
    <row r="10" spans="1:11" s="5" customFormat="1" ht="12" hidden="1" customHeight="1" x14ac:dyDescent="0.2">
      <c r="A10" s="6"/>
      <c r="B10" s="6"/>
      <c r="C10" s="6"/>
      <c r="D10" s="6"/>
      <c r="E10" s="68"/>
      <c r="F10" s="98"/>
      <c r="G10" s="99"/>
      <c r="H10" s="99"/>
      <c r="I10" s="99"/>
      <c r="J10" s="68"/>
      <c r="K10" s="68"/>
    </row>
    <row r="11" spans="1:11" s="5" customFormat="1" ht="12.95" hidden="1" customHeight="1" x14ac:dyDescent="0.2">
      <c r="A11" s="200" t="s">
        <v>120</v>
      </c>
      <c r="B11" s="200"/>
      <c r="C11" s="200"/>
      <c r="D11" s="200"/>
      <c r="E11" s="68"/>
      <c r="F11" s="98"/>
      <c r="G11" s="99"/>
      <c r="H11" s="99"/>
      <c r="I11" s="99"/>
      <c r="J11" s="68"/>
      <c r="K11" s="68"/>
    </row>
    <row r="12" spans="1:11" s="5" customFormat="1" ht="12.95" hidden="1" customHeight="1" x14ac:dyDescent="0.2">
      <c r="A12" s="114"/>
      <c r="B12" s="114"/>
      <c r="C12" s="114"/>
      <c r="D12" s="55"/>
      <c r="E12" s="68"/>
      <c r="F12" s="98"/>
      <c r="G12" s="99"/>
      <c r="H12" s="99"/>
      <c r="I12" s="99"/>
      <c r="J12" s="68"/>
      <c r="K12" s="68"/>
    </row>
    <row r="13" spans="1:11" s="5" customFormat="1" ht="16.5" hidden="1" customHeight="1" x14ac:dyDescent="0.2">
      <c r="A13" s="200" t="s">
        <v>148</v>
      </c>
      <c r="B13" s="200"/>
      <c r="C13" s="200"/>
      <c r="D13" s="200"/>
      <c r="E13" s="68"/>
      <c r="F13" s="98"/>
      <c r="G13" s="99"/>
      <c r="H13" s="99"/>
      <c r="I13" s="99"/>
      <c r="J13" s="68"/>
      <c r="K13" s="68"/>
    </row>
    <row r="14" spans="1:11" s="5" customFormat="1" ht="12.95" hidden="1" customHeight="1" x14ac:dyDescent="0.2">
      <c r="A14" s="202" t="s">
        <v>80</v>
      </c>
      <c r="B14" s="202"/>
      <c r="C14" s="202"/>
      <c r="D14" s="202"/>
      <c r="E14" s="68"/>
      <c r="F14" s="98"/>
      <c r="G14" s="99"/>
      <c r="H14" s="99"/>
      <c r="I14" s="99"/>
      <c r="J14" s="68"/>
      <c r="K14" s="68"/>
    </row>
    <row r="15" spans="1:11" s="5" customFormat="1" ht="12.95" hidden="1" customHeight="1" x14ac:dyDescent="0.2">
      <c r="A15" s="114"/>
      <c r="B15" s="114"/>
      <c r="C15" s="114"/>
      <c r="D15" s="55"/>
      <c r="E15" s="68"/>
      <c r="F15" s="98"/>
      <c r="G15" s="99"/>
      <c r="H15" s="99"/>
      <c r="I15" s="99"/>
      <c r="J15" s="68"/>
      <c r="K15" s="68"/>
    </row>
    <row r="16" spans="1:11" s="5" customFormat="1" ht="12.95" hidden="1" customHeight="1" x14ac:dyDescent="0.2">
      <c r="A16" s="200" t="s">
        <v>121</v>
      </c>
      <c r="B16" s="200"/>
      <c r="C16" s="200"/>
      <c r="D16" s="200"/>
      <c r="E16" s="68"/>
      <c r="F16" s="98"/>
      <c r="G16" s="99"/>
      <c r="H16" s="99"/>
      <c r="I16" s="99"/>
      <c r="J16" s="68"/>
      <c r="K16" s="68"/>
    </row>
    <row r="17" spans="1:11" s="5" customFormat="1" ht="7.5" hidden="1" customHeight="1" x14ac:dyDescent="0.2">
      <c r="A17" s="114"/>
      <c r="B17" s="114"/>
      <c r="C17" s="114"/>
      <c r="D17" s="55"/>
      <c r="E17" s="68"/>
      <c r="F17" s="98"/>
      <c r="G17" s="99"/>
      <c r="H17" s="99"/>
      <c r="I17" s="99"/>
      <c r="J17" s="68"/>
      <c r="K17" s="68"/>
    </row>
    <row r="18" spans="1:11" s="5" customFormat="1" ht="18.75" hidden="1" customHeight="1" x14ac:dyDescent="0.2">
      <c r="A18" s="200" t="s">
        <v>122</v>
      </c>
      <c r="B18" s="200"/>
      <c r="C18" s="200"/>
      <c r="D18" s="200"/>
      <c r="E18" s="68"/>
      <c r="F18" s="98"/>
      <c r="G18" s="99"/>
      <c r="H18" s="99"/>
      <c r="I18" s="99"/>
      <c r="J18" s="68"/>
      <c r="K18" s="68"/>
    </row>
    <row r="19" spans="1:11" s="5" customFormat="1" ht="15.75" hidden="1" customHeight="1" x14ac:dyDescent="0.2">
      <c r="A19" s="115"/>
      <c r="B19" s="115"/>
      <c r="C19" s="115"/>
      <c r="D19" s="7"/>
      <c r="E19" s="68"/>
      <c r="F19" s="98"/>
      <c r="G19" s="99"/>
      <c r="H19" s="99"/>
      <c r="I19" s="99"/>
      <c r="J19" s="68"/>
      <c r="K19" s="68"/>
    </row>
    <row r="20" spans="1:11" s="5" customFormat="1" ht="15.75" customHeight="1" x14ac:dyDescent="0.2">
      <c r="A20" s="115"/>
      <c r="B20" s="115"/>
      <c r="C20" s="115"/>
      <c r="D20" s="7"/>
      <c r="E20" s="68"/>
      <c r="F20" s="98"/>
      <c r="G20" s="99"/>
      <c r="H20" s="99"/>
      <c r="I20" s="99"/>
      <c r="J20" s="68"/>
      <c r="K20" s="68"/>
    </row>
    <row r="21" spans="1:11" s="5" customFormat="1" ht="21.75" customHeight="1" x14ac:dyDescent="0.2">
      <c r="A21" s="199" t="s">
        <v>166</v>
      </c>
      <c r="B21" s="199"/>
      <c r="C21" s="199"/>
      <c r="D21" s="199"/>
      <c r="E21" s="68"/>
      <c r="F21" s="98"/>
      <c r="G21" s="99"/>
      <c r="H21" s="99"/>
      <c r="I21" s="99"/>
      <c r="J21" s="68"/>
      <c r="K21" s="68"/>
    </row>
    <row r="22" spans="1:11" s="10" customFormat="1" ht="34.5" customHeight="1" x14ac:dyDescent="0.2">
      <c r="A22" s="116"/>
      <c r="B22" s="117" t="s">
        <v>175</v>
      </c>
      <c r="C22" s="94" t="s">
        <v>229</v>
      </c>
      <c r="D22" s="94" t="s">
        <v>213</v>
      </c>
      <c r="E22" s="69"/>
      <c r="F22" s="100"/>
      <c r="G22" s="101"/>
      <c r="H22" s="101"/>
      <c r="I22" s="101"/>
      <c r="J22" s="69"/>
      <c r="K22" s="69"/>
    </row>
    <row r="23" spans="1:11" s="5" customFormat="1" ht="11.25" hidden="1" customHeight="1" x14ac:dyDescent="0.2">
      <c r="A23" s="61">
        <v>1</v>
      </c>
      <c r="B23" s="61">
        <v>2</v>
      </c>
      <c r="C23" s="61">
        <v>3</v>
      </c>
      <c r="D23" s="61">
        <v>4</v>
      </c>
      <c r="E23" s="68"/>
      <c r="F23" s="98"/>
      <c r="G23" s="99"/>
      <c r="H23" s="99"/>
      <c r="I23" s="99"/>
      <c r="J23" s="68"/>
      <c r="K23" s="68"/>
    </row>
    <row r="24" spans="1:11" s="5" customFormat="1" ht="20.25" customHeight="1" x14ac:dyDescent="0.2">
      <c r="A24" s="118" t="s">
        <v>35</v>
      </c>
      <c r="B24" s="95"/>
      <c r="C24" s="95"/>
      <c r="D24" s="95"/>
      <c r="E24" s="68"/>
      <c r="F24" s="98"/>
      <c r="G24" s="99"/>
      <c r="H24" s="99"/>
      <c r="I24" s="99"/>
      <c r="J24" s="68"/>
      <c r="K24" s="68"/>
    </row>
    <row r="25" spans="1:11" s="5" customFormat="1" ht="14.1" customHeight="1" x14ac:dyDescent="0.2">
      <c r="A25" s="77" t="s">
        <v>167</v>
      </c>
      <c r="B25" s="77" t="s">
        <v>0</v>
      </c>
      <c r="C25" s="58"/>
      <c r="D25" s="58"/>
      <c r="E25" s="68"/>
      <c r="F25" s="13"/>
      <c r="G25" s="13"/>
      <c r="H25" s="13"/>
      <c r="I25" s="13"/>
      <c r="J25" s="68"/>
      <c r="K25" s="68"/>
    </row>
    <row r="26" spans="1:11" s="5" customFormat="1" ht="14.1" customHeight="1" x14ac:dyDescent="0.2">
      <c r="A26" s="77"/>
      <c r="B26" s="77"/>
      <c r="C26" s="58"/>
      <c r="D26" s="58"/>
      <c r="E26" s="68"/>
      <c r="F26" s="13"/>
      <c r="G26" s="13"/>
      <c r="H26" s="13"/>
      <c r="I26" s="13"/>
      <c r="J26" s="68"/>
      <c r="K26" s="68"/>
    </row>
    <row r="27" spans="1:11" s="5" customFormat="1" ht="14.1" customHeight="1" x14ac:dyDescent="0.2">
      <c r="A27" s="77" t="s">
        <v>38</v>
      </c>
      <c r="B27" s="119" t="s">
        <v>176</v>
      </c>
      <c r="C27" s="58">
        <f>[1]BS!$T$7</f>
        <v>200044964</v>
      </c>
      <c r="D27" s="58">
        <v>208319738</v>
      </c>
      <c r="E27" s="68"/>
      <c r="F27" s="13"/>
      <c r="G27" s="13"/>
      <c r="H27" s="13"/>
      <c r="I27" s="13"/>
      <c r="J27" s="68"/>
      <c r="K27" s="68"/>
    </row>
    <row r="28" spans="1:11" s="5" customFormat="1" ht="14.1" customHeight="1" x14ac:dyDescent="0.2">
      <c r="A28" s="77" t="s">
        <v>137</v>
      </c>
      <c r="B28" s="119" t="s">
        <v>177</v>
      </c>
      <c r="C28" s="58"/>
      <c r="D28" s="58"/>
      <c r="E28" s="68"/>
      <c r="F28" s="13"/>
      <c r="G28" s="13"/>
      <c r="H28" s="13"/>
      <c r="I28" s="13"/>
      <c r="J28" s="68"/>
      <c r="K28" s="68"/>
    </row>
    <row r="29" spans="1:11" s="5" customFormat="1" ht="14.1" customHeight="1" x14ac:dyDescent="0.2">
      <c r="A29" s="77" t="s">
        <v>39</v>
      </c>
      <c r="B29" s="119" t="s">
        <v>178</v>
      </c>
      <c r="C29" s="58">
        <f>[1]BS!$T$9</f>
        <v>69421388</v>
      </c>
      <c r="D29" s="58">
        <v>74294959</v>
      </c>
      <c r="E29" s="68"/>
      <c r="F29" s="13"/>
      <c r="G29" s="13"/>
      <c r="H29" s="13"/>
      <c r="I29" s="13"/>
      <c r="J29" s="68"/>
      <c r="K29" s="68"/>
    </row>
    <row r="30" spans="1:11" s="5" customFormat="1" ht="13.5" customHeight="1" x14ac:dyDescent="0.2">
      <c r="A30" s="120" t="s">
        <v>200</v>
      </c>
      <c r="B30" s="119" t="s">
        <v>179</v>
      </c>
      <c r="C30" s="58">
        <f>[1]BS!$T$12</f>
        <v>4801116</v>
      </c>
      <c r="D30" s="58">
        <v>3119535</v>
      </c>
      <c r="E30" s="68"/>
      <c r="F30" s="13"/>
      <c r="G30" s="13"/>
      <c r="H30" s="13"/>
      <c r="I30" s="13"/>
      <c r="J30" s="68"/>
      <c r="K30" s="68"/>
    </row>
    <row r="31" spans="1:11" s="5" customFormat="1" ht="15" customHeight="1" x14ac:dyDescent="0.2">
      <c r="A31" s="77" t="s">
        <v>191</v>
      </c>
      <c r="B31" s="119" t="s">
        <v>181</v>
      </c>
      <c r="C31" s="58">
        <f>[1]BS!$T$11</f>
        <v>58300</v>
      </c>
      <c r="D31" s="58" t="s">
        <v>140</v>
      </c>
      <c r="E31" s="68"/>
      <c r="F31" s="13"/>
      <c r="G31" s="13"/>
      <c r="H31" s="13"/>
      <c r="I31" s="13"/>
      <c r="J31" s="68"/>
      <c r="K31" s="68"/>
    </row>
    <row r="32" spans="1:11" s="5" customFormat="1" ht="19.5" hidden="1" customHeight="1" x14ac:dyDescent="0.2">
      <c r="A32" s="77" t="s">
        <v>37</v>
      </c>
      <c r="B32" s="119"/>
      <c r="C32" s="58">
        <v>0</v>
      </c>
      <c r="D32" s="58">
        <v>0</v>
      </c>
      <c r="E32" s="68"/>
      <c r="F32" s="13"/>
      <c r="G32" s="13"/>
      <c r="H32" s="13"/>
      <c r="I32" s="13"/>
      <c r="J32" s="68"/>
      <c r="K32" s="68"/>
    </row>
    <row r="33" spans="1:11" s="5" customFormat="1" ht="14.1" hidden="1" customHeight="1" x14ac:dyDescent="0.2">
      <c r="A33" s="77" t="s">
        <v>56</v>
      </c>
      <c r="B33" s="119"/>
      <c r="C33" s="58"/>
      <c r="D33" s="58"/>
      <c r="E33" s="68"/>
      <c r="F33" s="13"/>
      <c r="G33" s="13"/>
      <c r="H33" s="13"/>
      <c r="I33" s="13"/>
      <c r="J33" s="68"/>
      <c r="K33" s="68"/>
    </row>
    <row r="34" spans="1:11" s="5" customFormat="1" ht="14.1" hidden="1" customHeight="1" x14ac:dyDescent="0.2">
      <c r="A34" s="115"/>
      <c r="B34" s="115"/>
      <c r="C34" s="115"/>
      <c r="D34" s="115"/>
      <c r="E34" s="68"/>
      <c r="J34" s="68"/>
      <c r="K34" s="68"/>
    </row>
    <row r="35" spans="1:11" s="5" customFormat="1" ht="14.1" customHeight="1" x14ac:dyDescent="0.2">
      <c r="A35" s="77" t="s">
        <v>40</v>
      </c>
      <c r="B35" s="119"/>
      <c r="C35" s="58">
        <f>[1]BS!$T$10</f>
        <v>3426386</v>
      </c>
      <c r="D35" s="58">
        <v>3426386</v>
      </c>
      <c r="E35" s="68"/>
      <c r="F35" s="13"/>
      <c r="G35" s="13"/>
      <c r="H35" s="13"/>
      <c r="I35" s="13"/>
      <c r="J35" s="68"/>
      <c r="K35" s="68"/>
    </row>
    <row r="36" spans="1:11" s="5" customFormat="1" ht="14.1" customHeight="1" x14ac:dyDescent="0.2">
      <c r="A36" s="77" t="s">
        <v>41</v>
      </c>
      <c r="B36" s="119" t="s">
        <v>181</v>
      </c>
      <c r="C36" s="58">
        <f>[1]BS!$T$13</f>
        <v>375478</v>
      </c>
      <c r="D36" s="58">
        <v>1187311</v>
      </c>
      <c r="E36" s="68"/>
      <c r="F36" s="13"/>
      <c r="G36" s="13"/>
      <c r="H36" s="13"/>
      <c r="I36" s="13"/>
      <c r="J36" s="68"/>
      <c r="K36" s="68"/>
    </row>
    <row r="37" spans="1:11" s="5" customFormat="1" ht="14.1" customHeight="1" x14ac:dyDescent="0.2">
      <c r="A37" s="77" t="s">
        <v>42</v>
      </c>
      <c r="B37" s="75"/>
      <c r="C37" s="58">
        <f>SUM(C27:C36)</f>
        <v>278127632</v>
      </c>
      <c r="D37" s="58">
        <f>SUM(D27:D36)</f>
        <v>290347929</v>
      </c>
      <c r="E37" s="68"/>
      <c r="F37" s="98"/>
      <c r="G37" s="99"/>
      <c r="H37" s="99"/>
      <c r="I37" s="99"/>
      <c r="J37" s="68"/>
      <c r="K37" s="68"/>
    </row>
    <row r="38" spans="1:11" s="5" customFormat="1" ht="14.1" customHeight="1" x14ac:dyDescent="0.2">
      <c r="A38" s="77" t="s">
        <v>168</v>
      </c>
      <c r="B38" s="77" t="s">
        <v>0</v>
      </c>
      <c r="C38" s="77"/>
      <c r="D38" s="145"/>
      <c r="E38" s="68"/>
      <c r="F38" s="98"/>
      <c r="G38" s="99"/>
      <c r="H38" s="99"/>
      <c r="I38" s="99"/>
      <c r="J38" s="68"/>
      <c r="K38" s="68"/>
    </row>
    <row r="39" spans="1:11" s="5" customFormat="1" ht="14.1" customHeight="1" x14ac:dyDescent="0.2">
      <c r="A39" s="77"/>
      <c r="B39" s="77"/>
      <c r="C39" s="77"/>
      <c r="D39" s="145"/>
      <c r="E39" s="68"/>
      <c r="F39" s="98"/>
      <c r="G39" s="99"/>
      <c r="H39" s="99"/>
      <c r="I39" s="99"/>
      <c r="J39" s="68"/>
      <c r="K39" s="68"/>
    </row>
    <row r="40" spans="1:11" s="5" customFormat="1" ht="14.1" customHeight="1" x14ac:dyDescent="0.2">
      <c r="A40" s="77" t="s">
        <v>138</v>
      </c>
      <c r="B40" s="119" t="s">
        <v>182</v>
      </c>
      <c r="C40" s="58">
        <f>[1]BS!$T$21</f>
        <v>4608248</v>
      </c>
      <c r="D40" s="58">
        <v>3356866</v>
      </c>
      <c r="E40" s="68"/>
      <c r="F40" s="98"/>
      <c r="G40" s="99"/>
      <c r="H40" s="99"/>
      <c r="I40" s="99"/>
      <c r="J40" s="68"/>
      <c r="K40" s="68"/>
    </row>
    <row r="41" spans="1:11" s="5" customFormat="1" ht="14.1" customHeight="1" x14ac:dyDescent="0.2">
      <c r="A41" s="77" t="s">
        <v>129</v>
      </c>
      <c r="B41" s="119" t="s">
        <v>183</v>
      </c>
      <c r="C41" s="58">
        <f>[1]BS!$T$22</f>
        <v>10779174</v>
      </c>
      <c r="D41" s="58">
        <v>12373468</v>
      </c>
      <c r="E41" s="68"/>
      <c r="F41" s="98"/>
      <c r="G41" s="99"/>
      <c r="H41" s="102"/>
      <c r="I41" s="99"/>
      <c r="J41" s="68"/>
      <c r="K41" s="68"/>
    </row>
    <row r="42" spans="1:11" s="5" customFormat="1" ht="14.1" customHeight="1" x14ac:dyDescent="0.2">
      <c r="A42" s="77" t="s">
        <v>131</v>
      </c>
      <c r="B42" s="119" t="s">
        <v>181</v>
      </c>
      <c r="C42" s="58">
        <f>[1]BS!$T$25-C44</f>
        <v>294316</v>
      </c>
      <c r="D42" s="58">
        <f>1124115-D44</f>
        <v>314726</v>
      </c>
      <c r="E42" s="68"/>
      <c r="F42" s="98"/>
      <c r="G42" s="99"/>
      <c r="H42" s="99"/>
      <c r="I42" s="99"/>
      <c r="J42" s="68"/>
      <c r="K42" s="68"/>
    </row>
    <row r="43" spans="1:11" s="5" customFormat="1" ht="14.1" customHeight="1" x14ac:dyDescent="0.2">
      <c r="A43" s="77" t="s">
        <v>133</v>
      </c>
      <c r="B43" s="119" t="s">
        <v>181</v>
      </c>
      <c r="C43" s="58">
        <f>[1]BS!$T$24</f>
        <v>732637</v>
      </c>
      <c r="D43" s="58">
        <v>1006872</v>
      </c>
      <c r="E43" s="68"/>
      <c r="F43" s="98"/>
      <c r="G43" s="99"/>
      <c r="H43" s="99"/>
      <c r="I43" s="99"/>
      <c r="J43" s="68"/>
      <c r="K43" s="68"/>
    </row>
    <row r="44" spans="1:11" s="5" customFormat="1" ht="14.1" customHeight="1" x14ac:dyDescent="0.2">
      <c r="A44" s="120" t="s">
        <v>132</v>
      </c>
      <c r="B44" s="119" t="s">
        <v>181</v>
      </c>
      <c r="C44" s="58">
        <f>'[1]12'!$T$20</f>
        <v>1764920</v>
      </c>
      <c r="D44" s="58">
        <v>809389</v>
      </c>
      <c r="E44" s="68"/>
      <c r="F44" s="98"/>
      <c r="G44" s="99"/>
      <c r="H44" s="99"/>
      <c r="I44" s="99"/>
      <c r="J44" s="68"/>
      <c r="K44" s="68"/>
    </row>
    <row r="45" spans="1:11" s="5" customFormat="1" ht="14.1" customHeight="1" x14ac:dyDescent="0.2">
      <c r="A45" s="77" t="s">
        <v>130</v>
      </c>
      <c r="B45" s="119" t="s">
        <v>180</v>
      </c>
      <c r="C45" s="58">
        <f>[1]BS!$T$23</f>
        <v>2085050</v>
      </c>
      <c r="D45" s="58">
        <v>1276411</v>
      </c>
      <c r="E45" s="68"/>
      <c r="F45" s="98"/>
      <c r="G45" s="99"/>
      <c r="H45" s="99"/>
      <c r="I45" s="99"/>
      <c r="J45" s="68"/>
      <c r="K45" s="68"/>
    </row>
    <row r="46" spans="1:11" s="5" customFormat="1" ht="14.1" customHeight="1" x14ac:dyDescent="0.2">
      <c r="A46" s="77" t="s">
        <v>97</v>
      </c>
      <c r="B46" s="119" t="s">
        <v>181</v>
      </c>
      <c r="C46" s="58">
        <f>[1]BS!$T$27</f>
        <v>998683</v>
      </c>
      <c r="D46" s="58">
        <v>1666750</v>
      </c>
      <c r="E46" s="68"/>
      <c r="F46" s="98"/>
      <c r="G46" s="99"/>
      <c r="H46" s="99"/>
      <c r="I46" s="99"/>
      <c r="J46" s="68"/>
      <c r="K46" s="68"/>
    </row>
    <row r="47" spans="1:11" s="5" customFormat="1" ht="14.1" customHeight="1" x14ac:dyDescent="0.2">
      <c r="A47" s="77" t="s">
        <v>155</v>
      </c>
      <c r="B47" s="119"/>
      <c r="C47" s="74">
        <v>0</v>
      </c>
      <c r="D47" s="74" t="s">
        <v>140</v>
      </c>
      <c r="E47" s="68"/>
      <c r="F47" s="98"/>
      <c r="G47" s="99"/>
      <c r="H47" s="99"/>
      <c r="I47" s="99"/>
      <c r="J47" s="68"/>
      <c r="K47" s="68"/>
    </row>
    <row r="48" spans="1:11" s="5" customFormat="1" ht="14.1" hidden="1" customHeight="1" x14ac:dyDescent="0.2">
      <c r="A48" s="115"/>
      <c r="B48" s="115"/>
      <c r="C48" s="115"/>
      <c r="D48" s="115"/>
      <c r="E48" s="68"/>
      <c r="F48" s="98"/>
      <c r="G48" s="99"/>
      <c r="H48" s="99"/>
      <c r="I48" s="99"/>
      <c r="J48" s="68"/>
      <c r="K48" s="68"/>
    </row>
    <row r="49" spans="1:11" s="5" customFormat="1" ht="14.1" hidden="1" customHeight="1" x14ac:dyDescent="0.2">
      <c r="A49" s="115"/>
      <c r="B49" s="115"/>
      <c r="C49" s="115"/>
      <c r="D49" s="115"/>
      <c r="E49" s="68"/>
      <c r="F49" s="98"/>
      <c r="G49" s="99"/>
      <c r="H49" s="99"/>
      <c r="I49" s="99"/>
      <c r="J49" s="68"/>
      <c r="K49" s="68"/>
    </row>
    <row r="50" spans="1:11" s="5" customFormat="1" ht="14.1" hidden="1" customHeight="1" x14ac:dyDescent="0.2">
      <c r="A50" s="115"/>
      <c r="B50" s="115"/>
      <c r="C50" s="115"/>
      <c r="D50" s="115"/>
      <c r="E50" s="68"/>
      <c r="F50" s="98"/>
      <c r="G50" s="99"/>
      <c r="H50" s="99"/>
      <c r="I50" s="99"/>
      <c r="J50" s="68"/>
      <c r="K50" s="68"/>
    </row>
    <row r="51" spans="1:11" s="5" customFormat="1" ht="14.1" customHeight="1" x14ac:dyDescent="0.2">
      <c r="A51" s="77" t="s">
        <v>139</v>
      </c>
      <c r="B51" s="119" t="s">
        <v>184</v>
      </c>
      <c r="C51" s="58">
        <f>[1]BS!$T$28</f>
        <v>4249792</v>
      </c>
      <c r="D51" s="58">
        <v>1851438</v>
      </c>
      <c r="E51" s="68"/>
      <c r="F51" s="98"/>
      <c r="G51" s="99"/>
      <c r="H51" s="99"/>
      <c r="I51" s="99"/>
      <c r="J51" s="68"/>
      <c r="K51" s="68"/>
    </row>
    <row r="52" spans="1:11" s="5" customFormat="1" ht="14.1" customHeight="1" x14ac:dyDescent="0.2">
      <c r="A52" s="77" t="s">
        <v>36</v>
      </c>
      <c r="B52" s="119"/>
      <c r="C52" s="58">
        <f>SUM(C40:C51)</f>
        <v>25512820</v>
      </c>
      <c r="D52" s="58">
        <f>SUM(D40:D51)</f>
        <v>22655920</v>
      </c>
      <c r="E52" s="68"/>
      <c r="F52" s="109"/>
      <c r="G52" s="99"/>
      <c r="H52" s="99"/>
      <c r="I52" s="99"/>
      <c r="J52" s="68"/>
      <c r="K52" s="68"/>
    </row>
    <row r="53" spans="1:11" s="5" customFormat="1" ht="14.1" customHeight="1" x14ac:dyDescent="0.2">
      <c r="A53" s="77"/>
      <c r="B53" s="119"/>
      <c r="C53" s="58"/>
      <c r="D53" s="58"/>
      <c r="E53" s="68"/>
      <c r="F53" s="109"/>
      <c r="G53" s="99"/>
      <c r="H53" s="99"/>
      <c r="I53" s="99"/>
      <c r="J53" s="68"/>
      <c r="K53" s="68"/>
    </row>
    <row r="54" spans="1:11" s="5" customFormat="1" ht="20.25" customHeight="1" x14ac:dyDescent="0.2">
      <c r="A54" s="121" t="s">
        <v>169</v>
      </c>
      <c r="B54" s="122" t="s">
        <v>0</v>
      </c>
      <c r="C54" s="123">
        <f>C37+C52</f>
        <v>303640452</v>
      </c>
      <c r="D54" s="123">
        <f>D37+D52</f>
        <v>313003849</v>
      </c>
      <c r="E54" s="68"/>
      <c r="F54" s="98"/>
      <c r="G54" s="99"/>
      <c r="H54" s="99"/>
      <c r="I54" s="99"/>
      <c r="J54" s="68"/>
      <c r="K54" s="68"/>
    </row>
    <row r="55" spans="1:11" s="5" customFormat="1" ht="27.75" hidden="1" customHeight="1" x14ac:dyDescent="0.2">
      <c r="A55" s="122" t="s">
        <v>43</v>
      </c>
      <c r="B55" s="116"/>
      <c r="C55" s="9"/>
      <c r="D55" s="9"/>
      <c r="E55" s="68"/>
      <c r="F55" s="98"/>
      <c r="G55" s="99"/>
      <c r="H55" s="99"/>
      <c r="I55" s="99"/>
      <c r="J55" s="68"/>
      <c r="K55" s="68"/>
    </row>
    <row r="56" spans="1:11" s="5" customFormat="1" ht="13.5" hidden="1" customHeight="1" x14ac:dyDescent="0.2">
      <c r="A56" s="116"/>
      <c r="B56" s="61"/>
      <c r="C56" s="61"/>
      <c r="D56" s="61"/>
      <c r="E56" s="68"/>
      <c r="F56" s="98"/>
      <c r="G56" s="99"/>
      <c r="H56" s="99"/>
      <c r="I56" s="99"/>
      <c r="J56" s="68"/>
      <c r="K56" s="68"/>
    </row>
    <row r="57" spans="1:11" s="5" customFormat="1" ht="14.1" customHeight="1" x14ac:dyDescent="0.2">
      <c r="A57" s="77"/>
      <c r="B57" s="75" t="s">
        <v>0</v>
      </c>
      <c r="C57" s="76"/>
      <c r="D57" s="76"/>
      <c r="E57" s="68"/>
      <c r="F57" s="13"/>
      <c r="G57" s="104"/>
      <c r="H57" s="104"/>
      <c r="I57" s="105"/>
      <c r="J57" s="68"/>
      <c r="K57" s="68"/>
    </row>
    <row r="58" spans="1:11" s="5" customFormat="1" ht="14.1" customHeight="1" x14ac:dyDescent="0.2">
      <c r="A58" s="77" t="s">
        <v>170</v>
      </c>
      <c r="B58" s="75" t="s">
        <v>0</v>
      </c>
      <c r="C58" s="76"/>
      <c r="D58" s="76"/>
      <c r="E58" s="68"/>
      <c r="F58" s="13"/>
      <c r="G58" s="12"/>
      <c r="H58" s="12"/>
      <c r="I58" s="106"/>
      <c r="J58" s="68"/>
      <c r="K58" s="68"/>
    </row>
    <row r="59" spans="1:11" s="5" customFormat="1" ht="14.1" customHeight="1" x14ac:dyDescent="0.2">
      <c r="A59" s="77" t="s">
        <v>199</v>
      </c>
      <c r="B59" s="75"/>
      <c r="C59" s="76"/>
      <c r="D59" s="76"/>
      <c r="E59" s="68"/>
      <c r="F59" s="13"/>
      <c r="G59" s="111"/>
      <c r="H59" s="111"/>
      <c r="I59" s="106"/>
      <c r="J59" s="68"/>
      <c r="K59" s="68"/>
    </row>
    <row r="60" spans="1:11" s="5" customFormat="1" ht="14.1" customHeight="1" x14ac:dyDescent="0.2">
      <c r="A60" s="77" t="s">
        <v>141</v>
      </c>
      <c r="B60" s="119" t="s">
        <v>185</v>
      </c>
      <c r="C60" s="58">
        <f>[1]BS!$T$35+[1]BS!$T$42</f>
        <v>16663996</v>
      </c>
      <c r="D60" s="58">
        <v>16663996</v>
      </c>
      <c r="E60" s="68"/>
      <c r="F60" s="13"/>
      <c r="G60" s="104"/>
      <c r="H60" s="107"/>
      <c r="I60" s="107"/>
      <c r="J60" s="68"/>
      <c r="K60" s="68"/>
    </row>
    <row r="61" spans="1:11" s="5" customFormat="1" ht="14.1" customHeight="1" x14ac:dyDescent="0.2">
      <c r="A61" s="77" t="s">
        <v>94</v>
      </c>
      <c r="B61" s="119" t="s">
        <v>186</v>
      </c>
      <c r="C61" s="58">
        <f>[1]BS!$T$36</f>
        <v>1188176</v>
      </c>
      <c r="D61" s="58">
        <v>1188176</v>
      </c>
      <c r="E61" s="68"/>
      <c r="F61" s="13"/>
      <c r="G61" s="104"/>
      <c r="H61" s="107"/>
      <c r="I61" s="107"/>
      <c r="J61" s="68"/>
      <c r="K61" s="68"/>
    </row>
    <row r="62" spans="1:11" s="5" customFormat="1" ht="14.1" customHeight="1" x14ac:dyDescent="0.2">
      <c r="A62" s="77" t="s">
        <v>51</v>
      </c>
      <c r="B62" s="119"/>
      <c r="C62" s="76">
        <v>0</v>
      </c>
      <c r="D62" s="76">
        <v>0</v>
      </c>
      <c r="E62" s="68"/>
      <c r="F62" s="13"/>
      <c r="G62" s="104"/>
      <c r="H62" s="107"/>
      <c r="I62" s="107"/>
      <c r="J62" s="68"/>
      <c r="K62" s="68"/>
    </row>
    <row r="63" spans="1:11" s="5" customFormat="1" ht="14.1" customHeight="1" x14ac:dyDescent="0.2">
      <c r="A63" s="77" t="s">
        <v>52</v>
      </c>
      <c r="B63" s="119"/>
      <c r="C63" s="76">
        <v>0</v>
      </c>
      <c r="D63" s="76">
        <v>0</v>
      </c>
      <c r="E63" s="68"/>
      <c r="F63" s="13"/>
      <c r="G63" s="104"/>
      <c r="H63" s="107"/>
      <c r="I63" s="107"/>
      <c r="J63" s="68"/>
      <c r="K63" s="68"/>
    </row>
    <row r="64" spans="1:11" s="5" customFormat="1" ht="14.1" customHeight="1" x14ac:dyDescent="0.2">
      <c r="A64" s="77" t="s">
        <v>142</v>
      </c>
      <c r="B64" s="119"/>
      <c r="C64" s="58">
        <f>[1]BS!$T$37</f>
        <v>41900830</v>
      </c>
      <c r="D64" s="58">
        <v>45949076</v>
      </c>
      <c r="E64" s="68"/>
      <c r="F64" s="110">
        <f>D64-C64</f>
        <v>4048246</v>
      </c>
      <c r="G64" s="104"/>
      <c r="H64" s="107"/>
      <c r="I64" s="107"/>
      <c r="J64" s="68"/>
      <c r="K64" s="68"/>
    </row>
    <row r="65" spans="1:14" s="5" customFormat="1" ht="14.1" customHeight="1" x14ac:dyDescent="0.2">
      <c r="A65" s="77" t="s">
        <v>58</v>
      </c>
      <c r="B65" s="119"/>
      <c r="C65" s="58">
        <f>[1]BS!$T$40+[1]BS!$T$41</f>
        <v>-7733367</v>
      </c>
      <c r="D65" s="58">
        <v>-19078496</v>
      </c>
      <c r="E65" s="68"/>
      <c r="F65" s="110">
        <f>D65+F64+ф2!C51</f>
        <v>-15030250</v>
      </c>
      <c r="G65" s="104"/>
      <c r="H65" s="107">
        <f>C65-F65</f>
        <v>7296883</v>
      </c>
      <c r="I65" s="107"/>
      <c r="J65" s="68"/>
      <c r="K65" s="68"/>
    </row>
    <row r="66" spans="1:14" s="5" customFormat="1" ht="14.1" customHeight="1" x14ac:dyDescent="0.2">
      <c r="A66" s="77" t="s">
        <v>33</v>
      </c>
      <c r="B66" s="119" t="s">
        <v>211</v>
      </c>
      <c r="C66" s="58"/>
      <c r="D66" s="58"/>
      <c r="E66" s="68"/>
      <c r="F66" s="13"/>
      <c r="G66" s="104"/>
      <c r="H66" s="107"/>
      <c r="I66" s="107"/>
      <c r="J66" s="68"/>
      <c r="K66" s="68"/>
    </row>
    <row r="67" spans="1:14" s="5" customFormat="1" ht="14.1" customHeight="1" x14ac:dyDescent="0.2">
      <c r="A67" s="77" t="s">
        <v>54</v>
      </c>
      <c r="B67" s="119"/>
      <c r="C67" s="58">
        <f>SUM(C60:C66)</f>
        <v>52019635</v>
      </c>
      <c r="D67" s="58">
        <f>SUM(D60:D66)</f>
        <v>44722752</v>
      </c>
      <c r="E67" s="68"/>
      <c r="F67" s="13"/>
      <c r="G67" s="104"/>
      <c r="H67" s="107"/>
      <c r="I67" s="107"/>
      <c r="J67" s="68"/>
      <c r="K67" s="68"/>
    </row>
    <row r="68" spans="1:14" s="5" customFormat="1" ht="14.1" customHeight="1" x14ac:dyDescent="0.2">
      <c r="A68" s="77" t="s">
        <v>171</v>
      </c>
      <c r="B68" s="119"/>
      <c r="C68" s="76"/>
      <c r="D68" s="76"/>
      <c r="E68" s="68"/>
      <c r="F68" s="13"/>
      <c r="G68" s="104"/>
      <c r="H68" s="103"/>
      <c r="I68" s="103"/>
      <c r="J68" s="68"/>
      <c r="K68" s="68"/>
    </row>
    <row r="69" spans="1:14" s="5" customFormat="1" ht="14.1" customHeight="1" x14ac:dyDescent="0.2">
      <c r="A69" s="77"/>
      <c r="B69" s="119"/>
      <c r="C69" s="76"/>
      <c r="D69" s="76"/>
      <c r="E69" s="68"/>
      <c r="F69" s="13"/>
      <c r="G69" s="104"/>
      <c r="H69" s="103"/>
      <c r="I69" s="103"/>
      <c r="J69" s="68"/>
      <c r="K69" s="68"/>
    </row>
    <row r="70" spans="1:14" s="5" customFormat="1" ht="14.1" customHeight="1" x14ac:dyDescent="0.2">
      <c r="A70" s="77" t="s">
        <v>187</v>
      </c>
      <c r="B70" s="119" t="s">
        <v>188</v>
      </c>
      <c r="C70" s="58">
        <f>[1]BS!$T$52</f>
        <v>116928427</v>
      </c>
      <c r="D70" s="58" t="s">
        <v>140</v>
      </c>
      <c r="E70" s="68"/>
      <c r="J70" s="68"/>
      <c r="K70" s="68"/>
    </row>
    <row r="71" spans="1:14" s="5" customFormat="1" ht="14.1" customHeight="1" x14ac:dyDescent="0.2">
      <c r="A71" s="77" t="s">
        <v>143</v>
      </c>
      <c r="B71" s="119" t="s">
        <v>189</v>
      </c>
      <c r="C71" s="58">
        <f>[1]BS!$T$51</f>
        <v>2092990</v>
      </c>
      <c r="D71" s="58">
        <v>1722068</v>
      </c>
      <c r="E71" s="68"/>
      <c r="F71" s="13"/>
      <c r="G71" s="104"/>
      <c r="H71" s="107"/>
      <c r="I71" s="107"/>
      <c r="J71" s="68"/>
      <c r="K71" s="68"/>
    </row>
    <row r="72" spans="1:14" s="5" customFormat="1" ht="14.1" customHeight="1" x14ac:dyDescent="0.2">
      <c r="A72" s="77" t="s">
        <v>47</v>
      </c>
      <c r="B72" s="119" t="s">
        <v>194</v>
      </c>
      <c r="C72" s="58">
        <f>[1]BS!$T$60+[1]BS!$T$61</f>
        <v>2349970</v>
      </c>
      <c r="D72" s="58">
        <v>723094</v>
      </c>
      <c r="E72" s="68"/>
      <c r="F72" s="13"/>
      <c r="G72" s="104"/>
      <c r="H72" s="107"/>
      <c r="I72" s="107"/>
      <c r="J72" s="68"/>
      <c r="K72" s="68"/>
    </row>
    <row r="73" spans="1:14" s="5" customFormat="1" ht="14.1" customHeight="1" x14ac:dyDescent="0.2">
      <c r="A73" s="77" t="s">
        <v>215</v>
      </c>
      <c r="B73" s="119" t="s">
        <v>198</v>
      </c>
      <c r="C73" s="58">
        <f>[1]BS!$T$54</f>
        <v>218814</v>
      </c>
      <c r="D73" s="58" t="s">
        <v>140</v>
      </c>
      <c r="E73" s="68"/>
      <c r="F73" s="99"/>
      <c r="G73" s="183"/>
      <c r="H73" s="184"/>
      <c r="I73" s="184"/>
      <c r="J73" s="68"/>
      <c r="K73" s="68"/>
      <c r="L73" s="68"/>
      <c r="M73" s="68"/>
      <c r="N73" s="68"/>
    </row>
    <row r="74" spans="1:14" s="5" customFormat="1" ht="14.1" customHeight="1" x14ac:dyDescent="0.2">
      <c r="A74" s="77" t="s">
        <v>144</v>
      </c>
      <c r="B74" s="119" t="s">
        <v>196</v>
      </c>
      <c r="C74" s="58">
        <f>[1]BS!$T$58</f>
        <v>96042</v>
      </c>
      <c r="D74" s="58">
        <v>96042</v>
      </c>
      <c r="E74" s="68"/>
      <c r="F74" s="99"/>
      <c r="G74" s="183"/>
      <c r="H74" s="185"/>
      <c r="I74" s="184"/>
      <c r="J74" s="68"/>
      <c r="K74" s="68"/>
      <c r="L74" s="68"/>
      <c r="M74" s="68"/>
      <c r="N74" s="68"/>
    </row>
    <row r="75" spans="1:14" s="5" customFormat="1" ht="14.1" customHeight="1" x14ac:dyDescent="0.2">
      <c r="A75" s="77" t="s">
        <v>48</v>
      </c>
      <c r="B75" s="119"/>
      <c r="C75" s="58">
        <f>[1]BS!$T$56</f>
        <v>38549779</v>
      </c>
      <c r="D75" s="58">
        <v>38549779</v>
      </c>
      <c r="E75" s="68"/>
      <c r="F75" s="99"/>
      <c r="G75" s="183"/>
      <c r="H75" s="185"/>
      <c r="I75" s="184"/>
      <c r="J75" s="68"/>
      <c r="K75" s="68"/>
      <c r="L75" s="68"/>
      <c r="M75" s="68"/>
      <c r="N75" s="68"/>
    </row>
    <row r="76" spans="1:14" s="5" customFormat="1" ht="14.1" customHeight="1" x14ac:dyDescent="0.2">
      <c r="A76" s="77" t="s">
        <v>145</v>
      </c>
      <c r="B76" s="119" t="s">
        <v>192</v>
      </c>
      <c r="C76" s="58">
        <f>[1]BS!$T$57</f>
        <v>5447449</v>
      </c>
      <c r="D76" s="58">
        <v>5447449</v>
      </c>
      <c r="E76" s="68"/>
      <c r="F76" s="99"/>
      <c r="G76" s="183"/>
      <c r="H76" s="185"/>
      <c r="I76" s="184"/>
      <c r="J76" s="68"/>
      <c r="K76" s="68"/>
      <c r="L76" s="68"/>
      <c r="M76" s="68"/>
      <c r="N76" s="68"/>
    </row>
    <row r="77" spans="1:14" s="5" customFormat="1" ht="14.1" customHeight="1" x14ac:dyDescent="0.2">
      <c r="A77" s="77" t="s">
        <v>154</v>
      </c>
      <c r="B77" s="119" t="s">
        <v>190</v>
      </c>
      <c r="C77" s="58">
        <f>[1]BS!$T$53</f>
        <v>649127</v>
      </c>
      <c r="D77" s="58">
        <v>675272</v>
      </c>
      <c r="E77" s="68"/>
      <c r="F77" s="99"/>
      <c r="G77" s="183"/>
      <c r="H77" s="185"/>
      <c r="I77" s="184"/>
      <c r="J77" s="68"/>
      <c r="K77" s="68"/>
      <c r="L77" s="68"/>
      <c r="M77" s="68"/>
      <c r="N77" s="68"/>
    </row>
    <row r="78" spans="1:14" s="5" customFormat="1" ht="14.1" customHeight="1" x14ac:dyDescent="0.2">
      <c r="A78" s="77" t="s">
        <v>164</v>
      </c>
      <c r="B78" s="119" t="s">
        <v>193</v>
      </c>
      <c r="C78" s="58">
        <f>[1]BS!$T$55</f>
        <v>8752546</v>
      </c>
      <c r="D78" s="58">
        <v>10471380</v>
      </c>
      <c r="E78" s="68"/>
      <c r="F78" s="99"/>
      <c r="G78" s="183"/>
      <c r="H78" s="185"/>
      <c r="I78" s="184"/>
      <c r="J78" s="68"/>
      <c r="K78" s="68"/>
      <c r="L78" s="68"/>
      <c r="M78" s="68"/>
      <c r="N78" s="68"/>
    </row>
    <row r="79" spans="1:14" s="5" customFormat="1" ht="14.1" customHeight="1" x14ac:dyDescent="0.2">
      <c r="A79" s="77" t="s">
        <v>49</v>
      </c>
      <c r="B79" s="75"/>
      <c r="C79" s="58">
        <f>SUM(C70:C78)</f>
        <v>175085144</v>
      </c>
      <c r="D79" s="58">
        <f>SUM(D70:D78)</f>
        <v>57685084</v>
      </c>
      <c r="E79" s="68"/>
      <c r="F79" s="99"/>
      <c r="G79" s="183"/>
      <c r="H79" s="185"/>
      <c r="I79" s="184"/>
      <c r="J79" s="68"/>
      <c r="K79" s="68"/>
      <c r="L79" s="68"/>
      <c r="M79" s="68"/>
      <c r="N79" s="68"/>
    </row>
    <row r="80" spans="1:14" s="5" customFormat="1" ht="14.1" customHeight="1" x14ac:dyDescent="0.2">
      <c r="A80" s="77" t="s">
        <v>172</v>
      </c>
      <c r="B80" s="75"/>
      <c r="C80" s="75"/>
      <c r="D80" s="75"/>
      <c r="E80" s="68"/>
      <c r="F80" s="99"/>
      <c r="G80" s="178"/>
      <c r="H80" s="186"/>
      <c r="I80" s="187"/>
      <c r="J80" s="68"/>
      <c r="K80" s="68"/>
      <c r="L80" s="68"/>
      <c r="M80" s="68"/>
      <c r="N80" s="68"/>
    </row>
    <row r="81" spans="1:14" s="5" customFormat="1" ht="14.1" customHeight="1" x14ac:dyDescent="0.2">
      <c r="A81" s="77"/>
      <c r="B81" s="115"/>
      <c r="C81" s="115"/>
      <c r="D81" s="115"/>
      <c r="E81" s="68"/>
      <c r="F81" s="99"/>
      <c r="G81" s="178"/>
      <c r="H81" s="186"/>
      <c r="I81" s="187"/>
      <c r="J81" s="68"/>
      <c r="K81" s="68"/>
      <c r="L81" s="68"/>
      <c r="M81" s="68"/>
      <c r="N81" s="68"/>
    </row>
    <row r="82" spans="1:14" s="5" customFormat="1" ht="14.1" customHeight="1" x14ac:dyDescent="0.2">
      <c r="A82" s="77" t="s">
        <v>146</v>
      </c>
      <c r="B82" s="119" t="s">
        <v>189</v>
      </c>
      <c r="C82" s="58">
        <f>[1]BS!$T$65</f>
        <v>13438</v>
      </c>
      <c r="D82" s="58">
        <v>61813</v>
      </c>
      <c r="E82" s="68"/>
      <c r="F82" s="99"/>
      <c r="G82" s="178"/>
      <c r="H82" s="186"/>
      <c r="I82" s="187"/>
      <c r="J82" s="68"/>
      <c r="K82" s="68"/>
      <c r="L82" s="68"/>
      <c r="M82" s="68"/>
      <c r="N82" s="68"/>
    </row>
    <row r="83" spans="1:14" s="5" customFormat="1" ht="14.1" customHeight="1" x14ac:dyDescent="0.2">
      <c r="A83" s="77" t="s">
        <v>147</v>
      </c>
      <c r="B83" s="119" t="s">
        <v>188</v>
      </c>
      <c r="C83" s="58">
        <f>[1]BS!$T$66</f>
        <v>41107600</v>
      </c>
      <c r="D83" s="58">
        <v>185543080</v>
      </c>
      <c r="E83" s="68"/>
      <c r="F83" s="99"/>
      <c r="G83" s="183"/>
      <c r="H83" s="185"/>
      <c r="I83" s="184"/>
      <c r="J83" s="68"/>
      <c r="K83" s="68"/>
      <c r="L83" s="68"/>
      <c r="M83" s="68"/>
      <c r="N83" s="68"/>
    </row>
    <row r="84" spans="1:14" s="5" customFormat="1" ht="14.1" customHeight="1" x14ac:dyDescent="0.2">
      <c r="A84" s="77" t="s">
        <v>136</v>
      </c>
      <c r="B84" s="119" t="s">
        <v>196</v>
      </c>
      <c r="C84" s="58">
        <f>'[1]23 ПОиР'!$T$19+[1]BS!$T$74</f>
        <v>6333385</v>
      </c>
      <c r="D84" s="58">
        <v>2227480</v>
      </c>
      <c r="E84" s="68"/>
      <c r="F84" s="99"/>
      <c r="G84" s="183"/>
      <c r="H84" s="185"/>
      <c r="I84" s="184"/>
      <c r="J84" s="68"/>
      <c r="K84" s="68"/>
      <c r="L84" s="68"/>
      <c r="M84" s="68"/>
      <c r="N84" s="68"/>
    </row>
    <row r="85" spans="1:14" s="5" customFormat="1" ht="14.1" customHeight="1" x14ac:dyDescent="0.2">
      <c r="A85" s="77" t="s">
        <v>197</v>
      </c>
      <c r="B85" s="119" t="s">
        <v>198</v>
      </c>
      <c r="C85" s="58">
        <f>[1]BS!$T$67</f>
        <v>72083</v>
      </c>
      <c r="D85" s="58">
        <v>290897</v>
      </c>
      <c r="E85" s="68"/>
      <c r="F85" s="99"/>
      <c r="G85" s="183"/>
      <c r="H85" s="186"/>
      <c r="I85" s="187"/>
      <c r="J85" s="68"/>
      <c r="K85" s="68"/>
      <c r="L85" s="68"/>
      <c r="M85" s="68"/>
      <c r="N85" s="68"/>
    </row>
    <row r="86" spans="1:14" s="5" customFormat="1" ht="14.1" customHeight="1" x14ac:dyDescent="0.2">
      <c r="A86" s="77" t="s">
        <v>134</v>
      </c>
      <c r="B86" s="119" t="s">
        <v>195</v>
      </c>
      <c r="C86" s="58">
        <f>[1]BS!$T$70</f>
        <v>22374814</v>
      </c>
      <c r="D86" s="58">
        <v>15269289</v>
      </c>
      <c r="E86" s="68"/>
      <c r="F86" s="99"/>
      <c r="G86" s="183"/>
      <c r="H86" s="186"/>
      <c r="I86" s="187"/>
      <c r="J86" s="68"/>
      <c r="K86" s="68"/>
      <c r="L86" s="68"/>
      <c r="M86" s="68"/>
      <c r="N86" s="68"/>
    </row>
    <row r="87" spans="1:14" s="5" customFormat="1" ht="14.1" customHeight="1" x14ac:dyDescent="0.2">
      <c r="A87" s="77" t="s">
        <v>44</v>
      </c>
      <c r="B87" s="119" t="s">
        <v>196</v>
      </c>
      <c r="C87" s="58">
        <f>[1]BS!$T$73</f>
        <v>23640</v>
      </c>
      <c r="D87" s="58">
        <v>23640</v>
      </c>
      <c r="E87" s="70"/>
      <c r="F87" s="99"/>
      <c r="G87" s="183"/>
      <c r="H87" s="185"/>
      <c r="I87" s="184"/>
      <c r="J87" s="68"/>
      <c r="K87" s="68"/>
      <c r="L87" s="68"/>
      <c r="M87" s="68"/>
      <c r="N87" s="68"/>
    </row>
    <row r="88" spans="1:14" s="5" customFormat="1" ht="14.1" customHeight="1" x14ac:dyDescent="0.2">
      <c r="A88" s="77" t="s">
        <v>135</v>
      </c>
      <c r="B88" s="119" t="s">
        <v>196</v>
      </c>
      <c r="C88" s="58">
        <f>[1]BS!$T$71</f>
        <v>2104271</v>
      </c>
      <c r="D88" s="58">
        <v>2821073</v>
      </c>
      <c r="E88" s="70"/>
      <c r="F88" s="99"/>
      <c r="G88" s="183"/>
      <c r="H88" s="185"/>
      <c r="I88" s="184"/>
      <c r="J88" s="68"/>
      <c r="K88" s="68"/>
      <c r="L88" s="68"/>
      <c r="M88" s="68"/>
      <c r="N88" s="68"/>
    </row>
    <row r="89" spans="1:14" s="5" customFormat="1" ht="14.1" customHeight="1" x14ac:dyDescent="0.2">
      <c r="A89" s="77" t="s">
        <v>45</v>
      </c>
      <c r="B89" s="119" t="s">
        <v>196</v>
      </c>
      <c r="C89" s="58">
        <f>[1]BS!$T$76+[1]BS!$T$75+[1]BS!$T$74+[1]BS!$T$72-C84</f>
        <v>2524845</v>
      </c>
      <c r="D89" s="58">
        <f>2897947-D85</f>
        <v>2607050</v>
      </c>
      <c r="E89" s="68"/>
      <c r="F89" s="99"/>
      <c r="G89" s="183"/>
      <c r="H89" s="185"/>
      <c r="I89" s="184"/>
      <c r="J89" s="68"/>
      <c r="K89" s="68"/>
      <c r="L89" s="68"/>
      <c r="M89" s="68"/>
      <c r="N89" s="68"/>
    </row>
    <row r="90" spans="1:14" s="5" customFormat="1" ht="14.1" customHeight="1" x14ac:dyDescent="0.2">
      <c r="A90" s="77" t="s">
        <v>163</v>
      </c>
      <c r="B90" s="119" t="s">
        <v>193</v>
      </c>
      <c r="C90" s="58">
        <f>[1]BS!$T$69</f>
        <v>1981597</v>
      </c>
      <c r="D90" s="58">
        <v>1751691</v>
      </c>
      <c r="E90" s="68"/>
      <c r="F90" s="99"/>
      <c r="G90" s="183"/>
      <c r="H90" s="185"/>
      <c r="I90" s="184"/>
      <c r="J90" s="68"/>
      <c r="K90" s="68"/>
      <c r="L90" s="68"/>
      <c r="M90" s="68"/>
      <c r="N90" s="68"/>
    </row>
    <row r="91" spans="1:14" s="5" customFormat="1" ht="13.5" customHeight="1" x14ac:dyDescent="0.2">
      <c r="A91" s="77" t="s">
        <v>46</v>
      </c>
      <c r="B91" s="119"/>
      <c r="C91" s="58">
        <f>SUM(C82:C90)</f>
        <v>76535673</v>
      </c>
      <c r="D91" s="58">
        <f>SUM(D82:D90)</f>
        <v>210596013</v>
      </c>
      <c r="E91" s="68"/>
      <c r="F91" s="99"/>
      <c r="G91" s="178"/>
      <c r="H91" s="185"/>
      <c r="I91" s="184"/>
      <c r="J91" s="68"/>
      <c r="K91" s="68"/>
      <c r="L91" s="68"/>
      <c r="M91" s="68"/>
      <c r="N91" s="68"/>
    </row>
    <row r="92" spans="1:14" s="5" customFormat="1" ht="20.25" customHeight="1" x14ac:dyDescent="0.2">
      <c r="A92" s="77" t="s">
        <v>173</v>
      </c>
      <c r="B92" s="119"/>
      <c r="C92" s="58">
        <f>C79+C91</f>
        <v>251620817</v>
      </c>
      <c r="D92" s="58">
        <f>D79+D91</f>
        <v>268281097</v>
      </c>
      <c r="E92" s="68"/>
      <c r="F92" s="99"/>
      <c r="G92" s="178"/>
      <c r="H92" s="185"/>
      <c r="I92" s="184"/>
      <c r="J92" s="68"/>
      <c r="K92" s="68"/>
      <c r="L92" s="68"/>
      <c r="M92" s="68"/>
      <c r="N92" s="68"/>
    </row>
    <row r="93" spans="1:14" s="5" customFormat="1" ht="15.75" customHeight="1" x14ac:dyDescent="0.2">
      <c r="A93" s="77"/>
      <c r="B93" s="119"/>
      <c r="C93" s="58"/>
      <c r="D93" s="58"/>
      <c r="E93" s="70"/>
      <c r="F93" s="99"/>
      <c r="G93" s="178"/>
      <c r="H93" s="185"/>
      <c r="I93" s="184"/>
      <c r="J93" s="68"/>
      <c r="K93" s="68"/>
      <c r="L93" s="68"/>
      <c r="M93" s="68"/>
      <c r="N93" s="68"/>
    </row>
    <row r="94" spans="1:14" s="5" customFormat="1" ht="23.25" customHeight="1" x14ac:dyDescent="0.2">
      <c r="A94" s="121" t="s">
        <v>174</v>
      </c>
      <c r="B94" s="122" t="s">
        <v>0</v>
      </c>
      <c r="C94" s="123">
        <f>C67+C92</f>
        <v>303640452</v>
      </c>
      <c r="D94" s="123">
        <f>D67+D92</f>
        <v>313003849</v>
      </c>
      <c r="E94" s="70"/>
      <c r="F94" s="99"/>
      <c r="G94" s="99"/>
      <c r="H94" s="188"/>
      <c r="I94" s="188"/>
      <c r="J94" s="68"/>
      <c r="K94" s="68"/>
      <c r="L94" s="68"/>
      <c r="M94" s="68"/>
      <c r="N94" s="68"/>
    </row>
    <row r="95" spans="1:14" s="5" customFormat="1" ht="15" customHeight="1" x14ac:dyDescent="0.2">
      <c r="A95" s="115"/>
      <c r="B95" s="115"/>
      <c r="C95" s="136"/>
      <c r="D95" s="137"/>
      <c r="E95" s="68"/>
      <c r="F95" s="99"/>
      <c r="G95" s="99"/>
      <c r="H95" s="174"/>
      <c r="I95" s="175"/>
      <c r="J95" s="68"/>
      <c r="K95" s="68"/>
      <c r="L95" s="68"/>
      <c r="M95" s="68"/>
      <c r="N95" s="68"/>
    </row>
    <row r="96" spans="1:14" s="5" customFormat="1" ht="19.5" customHeight="1" x14ac:dyDescent="0.2">
      <c r="A96" s="115"/>
      <c r="B96" s="106"/>
      <c r="C96" s="176"/>
      <c r="D96" s="176"/>
      <c r="E96" s="68"/>
      <c r="F96" s="177"/>
      <c r="G96" s="178"/>
      <c r="H96" s="179"/>
      <c r="I96" s="180"/>
      <c r="J96" s="68"/>
      <c r="K96" s="68"/>
      <c r="L96" s="68"/>
      <c r="M96" s="68"/>
      <c r="N96" s="68"/>
    </row>
    <row r="97" spans="1:14" s="5" customFormat="1" ht="18.75" customHeight="1" x14ac:dyDescent="0.2">
      <c r="A97" s="115"/>
      <c r="B97" s="115"/>
      <c r="C97" s="136"/>
      <c r="D97" s="136"/>
      <c r="E97" s="71">
        <f>C54-C94</f>
        <v>0</v>
      </c>
      <c r="F97" s="102">
        <f>D54-D94</f>
        <v>0</v>
      </c>
      <c r="G97" s="178"/>
      <c r="H97" s="181"/>
      <c r="I97" s="182"/>
      <c r="J97" s="68"/>
      <c r="K97" s="68"/>
      <c r="L97" s="68"/>
      <c r="M97" s="68"/>
      <c r="N97" s="68"/>
    </row>
    <row r="98" spans="1:14" s="5" customFormat="1" ht="18.75" customHeight="1" x14ac:dyDescent="0.2">
      <c r="A98" s="124" t="s">
        <v>0</v>
      </c>
      <c r="B98" s="106"/>
      <c r="C98" s="106"/>
      <c r="D98" s="14"/>
      <c r="E98" s="68"/>
      <c r="F98" s="99"/>
      <c r="G98" s="178"/>
      <c r="H98" s="178"/>
      <c r="I98" s="182"/>
      <c r="J98" s="68"/>
      <c r="K98" s="68"/>
      <c r="L98" s="68"/>
      <c r="M98" s="68"/>
      <c r="N98" s="68"/>
    </row>
    <row r="99" spans="1:14" s="5" customFormat="1" ht="12" customHeight="1" x14ac:dyDescent="0.2">
      <c r="A99" s="124" t="s">
        <v>216</v>
      </c>
      <c r="B99" s="106"/>
      <c r="C99" s="113"/>
      <c r="D99" s="131" t="s">
        <v>218</v>
      </c>
      <c r="E99" s="99"/>
      <c r="F99" s="178"/>
      <c r="G99" s="189"/>
      <c r="H99" s="189"/>
      <c r="I99" s="68"/>
      <c r="J99" s="68"/>
      <c r="K99" s="68"/>
      <c r="L99" s="68"/>
      <c r="M99" s="68"/>
      <c r="N99" s="68"/>
    </row>
    <row r="100" spans="1:14" s="5" customFormat="1" ht="12" customHeight="1" x14ac:dyDescent="0.2">
      <c r="A100" s="124"/>
      <c r="B100" s="106"/>
      <c r="C100" s="113"/>
      <c r="D100" s="113"/>
      <c r="E100" s="68"/>
      <c r="F100" s="99"/>
      <c r="G100" s="178"/>
      <c r="H100" s="189"/>
      <c r="I100" s="182"/>
      <c r="J100" s="68"/>
      <c r="K100" s="68"/>
      <c r="L100" s="68"/>
      <c r="M100" s="68"/>
      <c r="N100" s="68"/>
    </row>
    <row r="101" spans="1:14" s="5" customFormat="1" ht="12" customHeight="1" x14ac:dyDescent="0.2">
      <c r="A101" s="124"/>
      <c r="B101" s="106"/>
      <c r="C101" s="106"/>
      <c r="D101" s="14"/>
      <c r="E101" s="68"/>
      <c r="F101" s="99"/>
      <c r="G101" s="178"/>
      <c r="H101" s="178"/>
      <c r="I101" s="190"/>
      <c r="J101" s="68"/>
      <c r="K101" s="68"/>
      <c r="L101" s="68"/>
      <c r="M101" s="68"/>
      <c r="N101" s="68"/>
    </row>
    <row r="102" spans="1:14" s="5" customFormat="1" ht="12" customHeight="1" x14ac:dyDescent="0.2">
      <c r="A102" s="124" t="s">
        <v>149</v>
      </c>
      <c r="B102" s="106"/>
      <c r="C102" s="106"/>
      <c r="D102" s="132" t="s">
        <v>156</v>
      </c>
      <c r="E102" s="68"/>
      <c r="F102" s="99"/>
      <c r="G102" s="178"/>
      <c r="H102" s="178"/>
      <c r="I102" s="182"/>
      <c r="J102" s="68"/>
      <c r="K102" s="68"/>
      <c r="L102" s="68"/>
      <c r="M102" s="68"/>
      <c r="N102" s="68"/>
    </row>
    <row r="103" spans="1:14" s="5" customFormat="1" ht="12" customHeight="1" x14ac:dyDescent="0.2">
      <c r="A103" s="115"/>
      <c r="B103" s="6"/>
      <c r="C103" s="6"/>
      <c r="D103" s="7"/>
      <c r="E103" s="68"/>
      <c r="F103" s="99"/>
      <c r="G103" s="178"/>
      <c r="H103" s="178"/>
      <c r="I103" s="182"/>
      <c r="J103" s="68"/>
      <c r="K103" s="68"/>
      <c r="L103" s="68"/>
      <c r="M103" s="68"/>
      <c r="N103" s="68"/>
    </row>
    <row r="104" spans="1:14" s="5" customFormat="1" ht="12" customHeight="1" x14ac:dyDescent="0.2">
      <c r="A104" s="138" t="s">
        <v>55</v>
      </c>
      <c r="B104" s="6"/>
      <c r="C104" s="6"/>
      <c r="D104" s="7"/>
      <c r="E104" s="68"/>
      <c r="F104" s="99"/>
      <c r="G104" s="178"/>
      <c r="H104" s="178"/>
      <c r="I104" s="182"/>
      <c r="J104" s="68"/>
      <c r="K104" s="68"/>
      <c r="L104" s="68"/>
      <c r="M104" s="68"/>
      <c r="N104" s="68"/>
    </row>
    <row r="105" spans="1:14" s="5" customFormat="1" ht="12" customHeight="1" x14ac:dyDescent="0.2">
      <c r="A105" s="115"/>
      <c r="B105" s="125"/>
      <c r="C105" s="50"/>
      <c r="D105" s="50"/>
      <c r="E105" s="68"/>
      <c r="F105" s="98"/>
      <c r="G105" s="99"/>
      <c r="H105" s="99"/>
      <c r="I105" s="99"/>
      <c r="J105" s="68"/>
      <c r="K105" s="68"/>
      <c r="L105" s="68"/>
      <c r="M105" s="68"/>
      <c r="N105" s="68"/>
    </row>
    <row r="106" spans="1:14" s="5" customFormat="1" ht="12" customHeight="1" x14ac:dyDescent="0.2">
      <c r="A106" s="125"/>
      <c r="B106" s="125"/>
      <c r="C106" s="125"/>
      <c r="D106" s="50"/>
      <c r="E106" s="68"/>
      <c r="F106" s="98"/>
      <c r="G106" s="99"/>
      <c r="H106" s="99"/>
      <c r="I106" s="99"/>
      <c r="J106" s="68"/>
      <c r="K106" s="68"/>
      <c r="L106" s="68"/>
      <c r="M106" s="68"/>
      <c r="N106" s="68"/>
    </row>
    <row r="107" spans="1:14" s="5" customFormat="1" ht="12" customHeight="1" x14ac:dyDescent="0.2">
      <c r="A107" s="125"/>
      <c r="B107" s="125"/>
      <c r="C107" s="125"/>
      <c r="D107" s="50"/>
      <c r="E107" s="68"/>
      <c r="F107" s="98"/>
      <c r="G107" s="99"/>
      <c r="H107" s="99"/>
      <c r="I107" s="99"/>
      <c r="J107" s="68"/>
      <c r="K107" s="68"/>
      <c r="L107" s="68"/>
      <c r="M107" s="68"/>
      <c r="N107" s="68"/>
    </row>
    <row r="108" spans="1:14" s="5" customFormat="1" ht="12" customHeight="1" x14ac:dyDescent="0.2">
      <c r="A108" s="125"/>
      <c r="B108" s="125"/>
      <c r="C108" s="125"/>
      <c r="D108" s="50"/>
      <c r="E108" s="68"/>
      <c r="F108" s="98"/>
      <c r="G108" s="99"/>
      <c r="H108" s="99"/>
      <c r="I108" s="99"/>
      <c r="J108" s="68"/>
      <c r="K108" s="68"/>
      <c r="L108" s="68"/>
      <c r="M108" s="68"/>
      <c r="N108" s="68"/>
    </row>
    <row r="109" spans="1:14" s="5" customFormat="1" ht="12" customHeight="1" x14ac:dyDescent="0.2">
      <c r="A109" s="125"/>
      <c r="B109" s="125"/>
      <c r="C109" s="125"/>
      <c r="D109" s="50"/>
      <c r="E109" s="68"/>
      <c r="F109" s="98"/>
      <c r="G109" s="99"/>
      <c r="H109" s="99"/>
      <c r="I109" s="99"/>
      <c r="J109" s="68"/>
      <c r="K109" s="68"/>
      <c r="L109" s="68"/>
      <c r="M109" s="68"/>
      <c r="N109" s="68"/>
    </row>
    <row r="110" spans="1:14" s="5" customFormat="1" ht="12" customHeight="1" x14ac:dyDescent="0.2">
      <c r="A110" s="125"/>
      <c r="B110" s="125"/>
      <c r="C110" s="125"/>
      <c r="D110" s="50"/>
      <c r="E110" s="68"/>
      <c r="F110" s="98"/>
      <c r="G110" s="99"/>
      <c r="H110" s="99"/>
      <c r="I110" s="99"/>
      <c r="J110" s="68"/>
      <c r="K110" s="68"/>
      <c r="L110" s="68"/>
      <c r="M110" s="68"/>
      <c r="N110" s="68"/>
    </row>
    <row r="111" spans="1:14" s="5" customFormat="1" ht="12" customHeight="1" x14ac:dyDescent="0.2">
      <c r="A111" s="125"/>
      <c r="B111" s="115"/>
      <c r="C111" s="115"/>
      <c r="D111" s="7"/>
      <c r="E111" s="68"/>
      <c r="F111" s="98"/>
      <c r="G111" s="99"/>
      <c r="H111" s="99"/>
      <c r="I111" s="99"/>
      <c r="J111" s="68"/>
      <c r="K111" s="68"/>
      <c r="L111" s="68"/>
      <c r="M111" s="68"/>
      <c r="N111" s="68"/>
    </row>
    <row r="112" spans="1:14" s="5" customFormat="1" ht="12" customHeight="1" x14ac:dyDescent="0.2">
      <c r="A112" s="115"/>
      <c r="B112" s="115"/>
      <c r="C112" s="115"/>
      <c r="D112" s="7"/>
      <c r="E112" s="68"/>
      <c r="F112" s="98"/>
      <c r="G112" s="99"/>
      <c r="H112" s="99"/>
      <c r="I112" s="99"/>
      <c r="J112" s="68"/>
      <c r="K112" s="68"/>
      <c r="L112" s="68"/>
      <c r="M112" s="68"/>
      <c r="N112" s="68"/>
    </row>
    <row r="113" spans="1:14" s="5" customFormat="1" ht="12" customHeight="1" x14ac:dyDescent="0.2">
      <c r="A113" s="115"/>
      <c r="B113" s="115"/>
      <c r="C113" s="115"/>
      <c r="D113" s="7"/>
      <c r="E113" s="68"/>
      <c r="F113" s="98"/>
      <c r="G113" s="99"/>
      <c r="H113" s="99"/>
      <c r="I113" s="99"/>
      <c r="J113" s="68"/>
      <c r="K113" s="68"/>
      <c r="L113" s="68"/>
      <c r="M113" s="68"/>
      <c r="N113" s="68"/>
    </row>
    <row r="114" spans="1:14" ht="12" customHeight="1" x14ac:dyDescent="0.2">
      <c r="A114" s="115"/>
      <c r="L114" s="67"/>
      <c r="M114" s="67"/>
      <c r="N114" s="67"/>
    </row>
    <row r="115" spans="1:14" ht="12" customHeight="1" x14ac:dyDescent="0.2"/>
    <row r="116" spans="1:14" ht="12" customHeight="1" x14ac:dyDescent="0.2"/>
    <row r="117" spans="1:14" ht="12" customHeight="1" x14ac:dyDescent="0.2"/>
    <row r="118" spans="1:14" ht="12" customHeight="1" x14ac:dyDescent="0.2"/>
    <row r="119" spans="1:14" ht="12" customHeight="1" x14ac:dyDescent="0.2"/>
    <row r="120" spans="1:14" ht="12" customHeight="1" x14ac:dyDescent="0.2"/>
    <row r="121" spans="1:14" ht="12" customHeight="1" x14ac:dyDescent="0.2"/>
    <row r="122" spans="1:14" ht="12" customHeight="1" x14ac:dyDescent="0.2"/>
    <row r="123" spans="1:14" ht="12" customHeight="1" x14ac:dyDescent="0.2"/>
    <row r="124" spans="1:14" ht="12" customHeight="1" x14ac:dyDescent="0.2"/>
    <row r="125" spans="1:14" ht="12" customHeight="1" x14ac:dyDescent="0.2"/>
    <row r="126" spans="1:14" ht="12" customHeight="1" x14ac:dyDescent="0.2"/>
    <row r="127" spans="1:14" ht="12" customHeight="1" x14ac:dyDescent="0.2"/>
    <row r="128" spans="1:14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8:N64"/>
  <sheetViews>
    <sheetView topLeftCell="A30" zoomScaleNormal="100" workbookViewId="0">
      <selection activeCell="F23" sqref="F23:G57"/>
    </sheetView>
  </sheetViews>
  <sheetFormatPr defaultRowHeight="14.25" x14ac:dyDescent="0.2"/>
  <cols>
    <col min="1" max="1" width="63.5703125" style="3" customWidth="1"/>
    <col min="2" max="2" width="8.140625" style="3" customWidth="1"/>
    <col min="3" max="4" width="16.7109375" style="3" customWidth="1"/>
    <col min="5" max="5" width="13.7109375" style="3" hidden="1" customWidth="1"/>
    <col min="6" max="7" width="16.7109375" style="3" customWidth="1"/>
    <col min="8" max="8" width="1.140625" style="25" customWidth="1"/>
    <col min="9" max="9" width="7.7109375" style="3" hidden="1" customWidth="1"/>
    <col min="10" max="10" width="9.140625" style="3"/>
    <col min="11" max="11" width="17.5703125" style="3" hidden="1" customWidth="1"/>
    <col min="12" max="12" width="9.140625" style="3"/>
    <col min="13" max="14" width="29.5703125" style="3" customWidth="1"/>
    <col min="15" max="16384" width="9.140625" style="3"/>
  </cols>
  <sheetData>
    <row r="8" spans="1:7" ht="42.75" customHeight="1" x14ac:dyDescent="0.3">
      <c r="A8" s="203" t="s">
        <v>222</v>
      </c>
      <c r="B8" s="203"/>
      <c r="C8" s="203"/>
      <c r="D8" s="203"/>
      <c r="E8" s="203"/>
      <c r="F8" s="203"/>
      <c r="G8" s="73"/>
    </row>
    <row r="9" spans="1:7" x14ac:dyDescent="0.2">
      <c r="A9" s="204"/>
      <c r="B9" s="204"/>
      <c r="C9" s="204"/>
      <c r="D9" s="204"/>
      <c r="E9" s="204"/>
      <c r="F9" s="204"/>
    </row>
    <row r="10" spans="1:7" x14ac:dyDescent="0.2">
      <c r="A10" s="204"/>
      <c r="B10" s="204"/>
      <c r="C10" s="204"/>
      <c r="D10" s="204"/>
      <c r="E10" s="204"/>
      <c r="F10" s="204"/>
    </row>
    <row r="11" spans="1:7" hidden="1" x14ac:dyDescent="0.2">
      <c r="A11" s="204" t="s">
        <v>72</v>
      </c>
      <c r="B11" s="204"/>
      <c r="C11" s="204"/>
      <c r="D11" s="204"/>
      <c r="E11" s="204"/>
      <c r="F11" s="204"/>
    </row>
    <row r="12" spans="1:7" hidden="1" x14ac:dyDescent="0.2">
      <c r="A12" s="205"/>
      <c r="B12" s="205"/>
      <c r="C12" s="205"/>
      <c r="D12" s="205"/>
      <c r="E12" s="205"/>
      <c r="F12" s="205"/>
    </row>
    <row r="13" spans="1:7" ht="15.75" hidden="1" x14ac:dyDescent="0.2">
      <c r="A13" s="207" t="s">
        <v>123</v>
      </c>
      <c r="B13" s="207"/>
      <c r="C13" s="207"/>
      <c r="D13" s="207"/>
      <c r="E13" s="207"/>
      <c r="F13" s="207"/>
    </row>
    <row r="14" spans="1:7" ht="15.75" hidden="1" x14ac:dyDescent="0.2">
      <c r="A14" s="54"/>
      <c r="B14" s="54"/>
      <c r="C14" s="54"/>
      <c r="D14" s="79"/>
      <c r="E14" s="54"/>
      <c r="F14" s="57"/>
    </row>
    <row r="15" spans="1:7" ht="15.75" hidden="1" x14ac:dyDescent="0.2">
      <c r="A15" s="207" t="s">
        <v>150</v>
      </c>
      <c r="B15" s="207"/>
      <c r="C15" s="207"/>
      <c r="D15" s="207"/>
      <c r="E15" s="207"/>
      <c r="F15" s="207"/>
    </row>
    <row r="16" spans="1:7" ht="15.75" hidden="1" x14ac:dyDescent="0.2">
      <c r="A16" s="206" t="s">
        <v>1</v>
      </c>
      <c r="B16" s="206"/>
      <c r="C16" s="206"/>
      <c r="D16" s="206"/>
      <c r="E16" s="206"/>
      <c r="F16" s="206"/>
    </row>
    <row r="17" spans="1:14" ht="15.75" hidden="1" x14ac:dyDescent="0.2">
      <c r="A17" s="54"/>
      <c r="B17" s="54"/>
      <c r="C17" s="54"/>
      <c r="D17" s="79"/>
      <c r="E17" s="54"/>
      <c r="F17" s="57"/>
    </row>
    <row r="18" spans="1:14" ht="15.75" hidden="1" x14ac:dyDescent="0.2">
      <c r="A18" s="207" t="s">
        <v>124</v>
      </c>
      <c r="B18" s="207"/>
      <c r="C18" s="207"/>
      <c r="D18" s="207"/>
      <c r="E18" s="207"/>
      <c r="F18" s="207"/>
    </row>
    <row r="19" spans="1:14" ht="15.75" hidden="1" x14ac:dyDescent="0.2">
      <c r="A19" s="54"/>
      <c r="B19" s="54"/>
      <c r="C19" s="54"/>
      <c r="D19" s="79"/>
      <c r="E19" s="54"/>
      <c r="F19" s="57"/>
    </row>
    <row r="20" spans="1:14" ht="15.75" hidden="1" x14ac:dyDescent="0.2">
      <c r="A20" s="207" t="s">
        <v>162</v>
      </c>
      <c r="B20" s="207"/>
      <c r="C20" s="207"/>
      <c r="D20" s="207"/>
      <c r="E20" s="207"/>
      <c r="F20" s="207"/>
    </row>
    <row r="21" spans="1:14" x14ac:dyDescent="0.2">
      <c r="A21" s="208" t="s">
        <v>166</v>
      </c>
      <c r="B21" s="208"/>
      <c r="C21" s="208"/>
      <c r="D21" s="208"/>
      <c r="E21" s="208"/>
      <c r="F21" s="208"/>
      <c r="G21" s="25"/>
    </row>
    <row r="22" spans="1:14" ht="71.25" x14ac:dyDescent="0.2">
      <c r="A22" s="8" t="s">
        <v>2</v>
      </c>
      <c r="B22" s="80" t="s">
        <v>175</v>
      </c>
      <c r="C22" s="130" t="s">
        <v>227</v>
      </c>
      <c r="D22" s="130" t="s">
        <v>228</v>
      </c>
      <c r="E22" s="130" t="s">
        <v>217</v>
      </c>
      <c r="F22" s="130" t="s">
        <v>225</v>
      </c>
      <c r="G22" s="80" t="s">
        <v>226</v>
      </c>
      <c r="H22" s="81"/>
      <c r="I22" s="25"/>
    </row>
    <row r="23" spans="1:14" x14ac:dyDescent="0.2">
      <c r="A23" s="17" t="s">
        <v>73</v>
      </c>
      <c r="B23" s="82" t="s">
        <v>202</v>
      </c>
      <c r="C23" s="147">
        <f>[1]PL!$V$6</f>
        <v>72476685</v>
      </c>
      <c r="D23" s="148">
        <f>C23-E23</f>
        <v>21537783</v>
      </c>
      <c r="E23" s="149">
        <v>50938902</v>
      </c>
      <c r="F23" s="147">
        <v>63074002</v>
      </c>
      <c r="G23" s="191">
        <v>15661303</v>
      </c>
      <c r="H23" s="83"/>
      <c r="I23" s="93">
        <f>(D23-G23)/G23</f>
        <v>0.37522293004611429</v>
      </c>
      <c r="K23" s="128">
        <f>C23/F23-100%</f>
        <v>0.14907382918242607</v>
      </c>
      <c r="M23" s="129"/>
      <c r="N23" s="129"/>
    </row>
    <row r="24" spans="1:14" x14ac:dyDescent="0.2">
      <c r="A24" s="17" t="s">
        <v>74</v>
      </c>
      <c r="B24" s="82" t="s">
        <v>203</v>
      </c>
      <c r="C24" s="140">
        <f>[1]PL!$V$8</f>
        <v>-60383050</v>
      </c>
      <c r="D24" s="148">
        <f>C24-E24</f>
        <v>-22744289</v>
      </c>
      <c r="E24" s="149">
        <v>-37638761</v>
      </c>
      <c r="F24" s="140">
        <v>49625163</v>
      </c>
      <c r="G24" s="191">
        <v>16132260</v>
      </c>
      <c r="H24" s="83"/>
      <c r="I24" s="93">
        <f t="shared" ref="I24:I31" si="0">(D24-G24)/G24</f>
        <v>-2.4098637760611346</v>
      </c>
      <c r="K24" s="128">
        <f t="shared" ref="K24:K32" si="1">C24/F24-100%</f>
        <v>-2.2167829050757977</v>
      </c>
      <c r="M24" s="129"/>
      <c r="N24" s="129"/>
    </row>
    <row r="25" spans="1:14" x14ac:dyDescent="0.2">
      <c r="A25" s="17" t="s">
        <v>106</v>
      </c>
      <c r="B25" s="82"/>
      <c r="C25" s="140">
        <f>C23+C24</f>
        <v>12093635</v>
      </c>
      <c r="D25" s="140">
        <f t="shared" ref="D25" si="2">D23+D24</f>
        <v>-1206506</v>
      </c>
      <c r="E25" s="140">
        <v>13300141</v>
      </c>
      <c r="F25" s="140">
        <v>13448839</v>
      </c>
      <c r="G25" s="140">
        <v>-470957</v>
      </c>
      <c r="H25" s="83"/>
      <c r="I25" s="93">
        <f t="shared" si="0"/>
        <v>1.5618177455691284</v>
      </c>
      <c r="K25" s="128">
        <f t="shared" si="1"/>
        <v>-0.10076735991857733</v>
      </c>
      <c r="M25" s="129"/>
      <c r="N25" s="129"/>
    </row>
    <row r="26" spans="1:14" x14ac:dyDescent="0.2">
      <c r="A26" s="17" t="s">
        <v>75</v>
      </c>
      <c r="B26" s="82" t="s">
        <v>204</v>
      </c>
      <c r="C26" s="140">
        <f>[1]PL!$V$15</f>
        <v>340162</v>
      </c>
      <c r="D26" s="148">
        <f t="shared" ref="D26:D40" si="3">C26-E26</f>
        <v>96946</v>
      </c>
      <c r="E26" s="149">
        <v>243216</v>
      </c>
      <c r="F26" s="140">
        <v>599814</v>
      </c>
      <c r="G26" s="191">
        <v>212064</v>
      </c>
      <c r="H26" s="83"/>
      <c r="I26" s="93">
        <f t="shared" si="0"/>
        <v>-0.54284555605854834</v>
      </c>
      <c r="K26" s="128">
        <f t="shared" si="1"/>
        <v>-0.43288752846715817</v>
      </c>
      <c r="M26" s="129"/>
      <c r="N26" s="129"/>
    </row>
    <row r="27" spans="1:14" x14ac:dyDescent="0.2">
      <c r="A27" s="17" t="s">
        <v>160</v>
      </c>
      <c r="B27" s="82" t="s">
        <v>205</v>
      </c>
      <c r="C27" s="140">
        <f>[1]PL!$V$20+[1]PL!$V$21+[1]PL!$V$22+[1]PL!$V$24</f>
        <v>-2223664</v>
      </c>
      <c r="D27" s="148">
        <f t="shared" si="3"/>
        <v>-262485</v>
      </c>
      <c r="E27" s="149">
        <v>-1961179</v>
      </c>
      <c r="F27" s="140">
        <v>-932648</v>
      </c>
      <c r="G27" s="191">
        <v>-315129</v>
      </c>
      <c r="H27" s="126"/>
      <c r="I27" s="127">
        <f t="shared" si="0"/>
        <v>-0.16705539636149006</v>
      </c>
      <c r="K27" s="128">
        <f t="shared" si="1"/>
        <v>1.3842478620015268</v>
      </c>
      <c r="M27" s="129"/>
      <c r="N27" s="129"/>
    </row>
    <row r="28" spans="1:14" x14ac:dyDescent="0.2">
      <c r="A28" s="17" t="s">
        <v>76</v>
      </c>
      <c r="B28" s="82" t="s">
        <v>206</v>
      </c>
      <c r="C28" s="140">
        <f>-[1]PL!$V$13</f>
        <v>905650</v>
      </c>
      <c r="D28" s="148">
        <f t="shared" si="3"/>
        <v>360283</v>
      </c>
      <c r="E28" s="149">
        <v>545367</v>
      </c>
      <c r="F28" s="140">
        <v>786818</v>
      </c>
      <c r="G28" s="191">
        <v>258641</v>
      </c>
      <c r="H28" s="126"/>
      <c r="I28" s="127">
        <f t="shared" si="0"/>
        <v>0.39298487092147028</v>
      </c>
      <c r="K28" s="128">
        <f t="shared" si="1"/>
        <v>0.15102857331682795</v>
      </c>
      <c r="M28" s="129"/>
      <c r="N28" s="129"/>
    </row>
    <row r="29" spans="1:14" x14ac:dyDescent="0.2">
      <c r="A29" s="17" t="s">
        <v>77</v>
      </c>
      <c r="B29" s="82" t="s">
        <v>207</v>
      </c>
      <c r="C29" s="140">
        <f>-[1]PL!$V$12</f>
        <v>5293370</v>
      </c>
      <c r="D29" s="148">
        <f t="shared" si="3"/>
        <v>1307137</v>
      </c>
      <c r="E29" s="149">
        <v>3986233</v>
      </c>
      <c r="F29" s="140">
        <v>3554157</v>
      </c>
      <c r="G29" s="191">
        <v>1238185</v>
      </c>
      <c r="H29" s="83"/>
      <c r="I29" s="93">
        <f t="shared" si="0"/>
        <v>5.5687962622709856E-2</v>
      </c>
      <c r="K29" s="128">
        <f t="shared" si="1"/>
        <v>0.48934613749477029</v>
      </c>
      <c r="M29" s="129"/>
      <c r="N29" s="129"/>
    </row>
    <row r="30" spans="1:14" x14ac:dyDescent="0.2">
      <c r="A30" s="17" t="s">
        <v>78</v>
      </c>
      <c r="B30" s="82" t="s">
        <v>208</v>
      </c>
      <c r="C30" s="140">
        <f>-[1]PL!$V$14</f>
        <v>19187968</v>
      </c>
      <c r="D30" s="148">
        <f t="shared" si="3"/>
        <v>6571055</v>
      </c>
      <c r="E30" s="149">
        <v>12616913</v>
      </c>
      <c r="F30" s="140">
        <v>21124451</v>
      </c>
      <c r="G30" s="191">
        <v>7000066</v>
      </c>
      <c r="H30" s="83"/>
      <c r="I30" s="93">
        <f t="shared" si="0"/>
        <v>-6.1286707868182959E-2</v>
      </c>
      <c r="K30" s="128">
        <f t="shared" si="1"/>
        <v>-9.167021666030517E-2</v>
      </c>
      <c r="M30" s="129"/>
      <c r="N30" s="129"/>
    </row>
    <row r="31" spans="1:14" x14ac:dyDescent="0.2">
      <c r="A31" s="17" t="s">
        <v>158</v>
      </c>
      <c r="B31" s="82" t="s">
        <v>209</v>
      </c>
      <c r="C31" s="140">
        <f>-[1]PL!$V$16</f>
        <v>-24437399</v>
      </c>
      <c r="D31" s="148">
        <f t="shared" si="3"/>
        <v>-5237690</v>
      </c>
      <c r="E31" s="149">
        <v>-19199709</v>
      </c>
      <c r="F31" s="140">
        <v>39453490</v>
      </c>
      <c r="G31" s="192">
        <v>-12636116</v>
      </c>
      <c r="H31" s="83"/>
      <c r="I31" s="93">
        <f t="shared" si="0"/>
        <v>-0.58549842372450522</v>
      </c>
      <c r="K31" s="128">
        <f t="shared" si="1"/>
        <v>-1.6193976502458971</v>
      </c>
      <c r="M31" s="129"/>
      <c r="N31" s="129"/>
    </row>
    <row r="32" spans="1:14" ht="28.5" x14ac:dyDescent="0.2">
      <c r="A32" s="16" t="s">
        <v>79</v>
      </c>
      <c r="B32" s="82"/>
      <c r="C32" s="140">
        <f>[1]PL!$V$23</f>
        <v>0</v>
      </c>
      <c r="D32" s="148"/>
      <c r="E32" s="150">
        <v>0</v>
      </c>
      <c r="F32" s="140">
        <v>0</v>
      </c>
      <c r="G32" s="192">
        <v>0</v>
      </c>
      <c r="H32" s="84"/>
      <c r="I32" s="93"/>
      <c r="K32" s="128" t="e">
        <f t="shared" si="1"/>
        <v>#DIV/0!</v>
      </c>
      <c r="M32" s="129"/>
      <c r="N32" s="129"/>
    </row>
    <row r="33" spans="1:14" ht="42.75" x14ac:dyDescent="0.2">
      <c r="A33" s="16" t="s">
        <v>107</v>
      </c>
      <c r="B33" s="85"/>
      <c r="C33" s="141">
        <f t="shared" ref="C33" si="4">C25+C26+C27-C28-C29-C30-C31+C32</f>
        <v>9260544</v>
      </c>
      <c r="D33" s="141">
        <f>D25+D26+D27-D28-D29-D30-D31+D32</f>
        <v>-4372830</v>
      </c>
      <c r="E33" s="141">
        <v>13633374</v>
      </c>
      <c r="F33" s="141">
        <v>-51802911</v>
      </c>
      <c r="G33" s="141">
        <v>3565202</v>
      </c>
      <c r="H33" s="86"/>
      <c r="I33" s="93" t="e">
        <f>(#REF!-#REF!)/#REF!</f>
        <v>#REF!</v>
      </c>
      <c r="K33" s="128" t="e">
        <f>#REF!/#REF!-100%</f>
        <v>#REF!</v>
      </c>
      <c r="M33" s="129"/>
      <c r="N33" s="129"/>
    </row>
    <row r="34" spans="1:14" x14ac:dyDescent="0.2">
      <c r="A34" s="17" t="s">
        <v>108</v>
      </c>
      <c r="B34" s="82"/>
      <c r="C34" s="140">
        <v>0</v>
      </c>
      <c r="D34" s="148"/>
      <c r="E34" s="150">
        <v>0</v>
      </c>
      <c r="F34" s="140">
        <v>0</v>
      </c>
      <c r="G34" s="140">
        <v>0</v>
      </c>
      <c r="H34" s="84"/>
      <c r="I34" s="93"/>
      <c r="K34" s="128"/>
      <c r="M34" s="129"/>
      <c r="N34" s="129"/>
    </row>
    <row r="35" spans="1:14" x14ac:dyDescent="0.2">
      <c r="A35" s="17" t="s">
        <v>109</v>
      </c>
      <c r="B35" s="82"/>
      <c r="C35" s="140">
        <f>C33+C34</f>
        <v>9260544</v>
      </c>
      <c r="D35" s="140">
        <f t="shared" ref="D35" si="5">D33+D34</f>
        <v>-4372830</v>
      </c>
      <c r="E35" s="140">
        <v>13633374</v>
      </c>
      <c r="F35" s="140">
        <v>-51802911</v>
      </c>
      <c r="G35" s="140">
        <v>3565202</v>
      </c>
      <c r="H35" s="86"/>
      <c r="I35" s="93" t="e">
        <f>(#REF!-#REF!)/#REF!</f>
        <v>#REF!</v>
      </c>
      <c r="K35" s="128" t="e">
        <f>#REF!/#REF!-100%</f>
        <v>#REF!</v>
      </c>
      <c r="M35" s="129"/>
      <c r="N35" s="129"/>
    </row>
    <row r="36" spans="1:14" x14ac:dyDescent="0.2">
      <c r="A36" s="17" t="s">
        <v>3</v>
      </c>
      <c r="B36" s="82" t="s">
        <v>210</v>
      </c>
      <c r="C36" s="140">
        <f>-[1]PL!$V$29</f>
        <v>5142274</v>
      </c>
      <c r="D36" s="148">
        <f t="shared" si="3"/>
        <v>5011332</v>
      </c>
      <c r="E36" s="151">
        <v>130942</v>
      </c>
      <c r="F36" s="140">
        <v>164384</v>
      </c>
      <c r="G36" s="140">
        <v>74056</v>
      </c>
      <c r="H36" s="86"/>
      <c r="I36" s="93">
        <f>(D33-G33)/G33</f>
        <v>-2.2265307828280139</v>
      </c>
      <c r="K36" s="128">
        <f>C33/F33-100%</f>
        <v>-1.1787649346578226</v>
      </c>
      <c r="M36" s="129"/>
      <c r="N36" s="129"/>
    </row>
    <row r="37" spans="1:14" x14ac:dyDescent="0.2">
      <c r="A37" s="16" t="s">
        <v>110</v>
      </c>
      <c r="B37" s="85"/>
      <c r="C37" s="140">
        <f>C35-C36</f>
        <v>4118270</v>
      </c>
      <c r="D37" s="140">
        <f t="shared" ref="D37" si="6">D35-D36</f>
        <v>-9384162</v>
      </c>
      <c r="E37" s="140">
        <v>13502432</v>
      </c>
      <c r="F37" s="140">
        <v>-51967295</v>
      </c>
      <c r="G37" s="140">
        <v>3491146</v>
      </c>
      <c r="H37" s="86"/>
      <c r="I37" s="93" t="e">
        <f>(D34-G34)/G34</f>
        <v>#DIV/0!</v>
      </c>
      <c r="K37" s="128" t="e">
        <f>C34/F34-100%</f>
        <v>#DIV/0!</v>
      </c>
      <c r="M37" s="129"/>
      <c r="N37" s="129"/>
    </row>
    <row r="38" spans="1:14" x14ac:dyDescent="0.2">
      <c r="A38" s="16" t="s">
        <v>113</v>
      </c>
      <c r="B38" s="85"/>
      <c r="C38" s="140"/>
      <c r="D38" s="148">
        <f t="shared" si="3"/>
        <v>0</v>
      </c>
      <c r="E38" s="150"/>
      <c r="F38" s="140"/>
      <c r="G38" s="140">
        <v>0</v>
      </c>
      <c r="H38" s="84"/>
      <c r="I38" s="93"/>
      <c r="K38" s="128"/>
      <c r="M38" s="129"/>
      <c r="N38" s="129"/>
    </row>
    <row r="39" spans="1:14" x14ac:dyDescent="0.2">
      <c r="A39" s="16" t="s">
        <v>98</v>
      </c>
      <c r="B39" s="85"/>
      <c r="C39" s="140">
        <f>C37-C40</f>
        <v>4118270</v>
      </c>
      <c r="D39" s="140">
        <f t="shared" ref="D39" si="7">D37-D40</f>
        <v>-9384162</v>
      </c>
      <c r="E39" s="140">
        <v>13502432</v>
      </c>
      <c r="F39" s="140">
        <v>-39195024</v>
      </c>
      <c r="G39" s="140">
        <v>-700126</v>
      </c>
      <c r="H39" s="87"/>
      <c r="I39" s="93">
        <f>(D36-G36)/G36</f>
        <v>66.66949335637895</v>
      </c>
      <c r="K39" s="128">
        <f>C36/F36-100%</f>
        <v>30.282083414444227</v>
      </c>
      <c r="M39" s="129"/>
      <c r="N39" s="129"/>
    </row>
    <row r="40" spans="1:14" x14ac:dyDescent="0.2">
      <c r="A40" s="17" t="s">
        <v>99</v>
      </c>
      <c r="B40" s="82" t="s">
        <v>211</v>
      </c>
      <c r="C40" s="140">
        <f>[1]PL!$V$40</f>
        <v>0</v>
      </c>
      <c r="D40" s="148">
        <f t="shared" si="3"/>
        <v>0</v>
      </c>
      <c r="E40" s="152">
        <v>0</v>
      </c>
      <c r="F40" s="140">
        <v>-12772271</v>
      </c>
      <c r="G40" s="140">
        <v>4191272</v>
      </c>
      <c r="H40" s="88"/>
      <c r="I40" s="93"/>
      <c r="K40" s="128">
        <f>C37/F37-100%</f>
        <v>-1.0792473420061599</v>
      </c>
      <c r="M40" s="129"/>
      <c r="N40" s="129"/>
    </row>
    <row r="41" spans="1:14" x14ac:dyDescent="0.2">
      <c r="A41" s="17" t="s">
        <v>111</v>
      </c>
      <c r="B41" s="82"/>
      <c r="C41" s="140">
        <f>C39+C40</f>
        <v>4118270</v>
      </c>
      <c r="D41" s="140">
        <f t="shared" ref="D41" si="8">D39+D40</f>
        <v>-9384162</v>
      </c>
      <c r="E41" s="140">
        <v>13502432</v>
      </c>
      <c r="F41" s="140">
        <v>-51967295</v>
      </c>
      <c r="G41" s="140">
        <v>3491146</v>
      </c>
      <c r="H41" s="86"/>
      <c r="I41" s="93" t="e">
        <f>(D38-G38)/G38</f>
        <v>#DIV/0!</v>
      </c>
      <c r="K41" s="128" t="e">
        <f>C38/F38-100%</f>
        <v>#DIV/0!</v>
      </c>
      <c r="M41" s="129"/>
      <c r="N41" s="129"/>
    </row>
    <row r="42" spans="1:14" x14ac:dyDescent="0.2">
      <c r="A42" s="17" t="s">
        <v>112</v>
      </c>
      <c r="B42" s="82"/>
      <c r="C42" s="142"/>
      <c r="D42" s="148"/>
      <c r="E42" s="153"/>
      <c r="F42" s="142"/>
      <c r="G42" s="193">
        <v>0</v>
      </c>
      <c r="H42" s="84"/>
      <c r="I42" s="93"/>
      <c r="K42" s="128"/>
      <c r="M42" s="129"/>
      <c r="N42" s="129"/>
    </row>
    <row r="43" spans="1:14" x14ac:dyDescent="0.2">
      <c r="A43" s="17" t="s">
        <v>101</v>
      </c>
      <c r="B43" s="82"/>
      <c r="C43" s="142"/>
      <c r="D43" s="148"/>
      <c r="E43" s="153"/>
      <c r="F43" s="142"/>
      <c r="G43" s="193">
        <v>0</v>
      </c>
      <c r="H43" s="84"/>
      <c r="I43" s="93"/>
      <c r="K43" s="128"/>
      <c r="M43" s="129"/>
      <c r="N43" s="129"/>
    </row>
    <row r="44" spans="1:14" ht="28.5" x14ac:dyDescent="0.2">
      <c r="A44" s="19" t="s">
        <v>102</v>
      </c>
      <c r="B44" s="82"/>
      <c r="C44" s="142">
        <v>0</v>
      </c>
      <c r="D44" s="148"/>
      <c r="E44" s="153">
        <v>0</v>
      </c>
      <c r="F44" s="142">
        <v>0</v>
      </c>
      <c r="G44" s="193">
        <v>0</v>
      </c>
      <c r="H44" s="84"/>
      <c r="I44" s="93"/>
      <c r="K44" s="128"/>
      <c r="M44" s="129"/>
      <c r="N44" s="129"/>
    </row>
    <row r="45" spans="1:14" x14ac:dyDescent="0.2">
      <c r="A45" s="19" t="s">
        <v>103</v>
      </c>
      <c r="B45" s="82"/>
      <c r="C45" s="142">
        <v>0</v>
      </c>
      <c r="D45" s="148"/>
      <c r="E45" s="153">
        <v>0</v>
      </c>
      <c r="F45" s="142">
        <v>0</v>
      </c>
      <c r="G45" s="193">
        <v>0</v>
      </c>
      <c r="H45" s="84"/>
      <c r="I45" s="93"/>
      <c r="K45" s="128"/>
      <c r="M45" s="129"/>
      <c r="N45" s="129"/>
    </row>
    <row r="46" spans="1:14" ht="28.5" x14ac:dyDescent="0.2">
      <c r="A46" s="19" t="s">
        <v>104</v>
      </c>
      <c r="B46" s="82"/>
      <c r="C46" s="142">
        <v>0</v>
      </c>
      <c r="D46" s="148"/>
      <c r="E46" s="153">
        <v>0</v>
      </c>
      <c r="F46" s="142">
        <v>0</v>
      </c>
      <c r="G46" s="193">
        <v>0</v>
      </c>
      <c r="H46" s="84"/>
      <c r="I46" s="93"/>
      <c r="K46" s="128"/>
      <c r="M46" s="129"/>
      <c r="N46" s="129"/>
    </row>
    <row r="47" spans="1:14" x14ac:dyDescent="0.2">
      <c r="A47" s="19" t="s">
        <v>161</v>
      </c>
      <c r="B47" s="82"/>
      <c r="C47" s="142"/>
      <c r="D47" s="148"/>
      <c r="E47" s="153"/>
      <c r="F47" s="142"/>
      <c r="G47" s="142">
        <v>0</v>
      </c>
      <c r="H47" s="84"/>
      <c r="I47" s="93"/>
      <c r="K47" s="128"/>
      <c r="M47" s="129"/>
      <c r="N47" s="129"/>
    </row>
    <row r="48" spans="1:14" ht="28.5" x14ac:dyDescent="0.2">
      <c r="A48" s="19" t="s">
        <v>118</v>
      </c>
      <c r="B48" s="82"/>
      <c r="C48" s="142">
        <f>C44+C45+C46+C47</f>
        <v>0</v>
      </c>
      <c r="D48" s="148"/>
      <c r="E48" s="153">
        <v>0</v>
      </c>
      <c r="F48" s="142">
        <v>0</v>
      </c>
      <c r="G48" s="193">
        <v>0</v>
      </c>
      <c r="H48" s="84"/>
      <c r="I48" s="93"/>
      <c r="K48" s="128"/>
      <c r="M48" s="129"/>
      <c r="N48" s="129"/>
    </row>
    <row r="49" spans="1:14" x14ac:dyDescent="0.2">
      <c r="A49" s="17" t="s">
        <v>105</v>
      </c>
      <c r="B49" s="82"/>
      <c r="C49" s="142">
        <v>0</v>
      </c>
      <c r="D49" s="148"/>
      <c r="E49" s="153">
        <v>0</v>
      </c>
      <c r="F49" s="142">
        <v>0</v>
      </c>
      <c r="G49" s="193">
        <v>0</v>
      </c>
      <c r="H49" s="84"/>
      <c r="I49" s="93"/>
      <c r="K49" s="128"/>
      <c r="M49" s="129"/>
      <c r="N49" s="129"/>
    </row>
    <row r="50" spans="1:14" x14ac:dyDescent="0.2">
      <c r="A50" s="17" t="s">
        <v>114</v>
      </c>
      <c r="B50" s="82"/>
      <c r="C50" s="142"/>
      <c r="D50" s="148"/>
      <c r="E50" s="153"/>
      <c r="F50" s="142"/>
      <c r="G50" s="193">
        <v>0</v>
      </c>
      <c r="H50" s="84"/>
      <c r="I50" s="93"/>
      <c r="K50" s="128"/>
      <c r="M50" s="129"/>
      <c r="N50" s="129"/>
    </row>
    <row r="51" spans="1:14" x14ac:dyDescent="0.2">
      <c r="A51" s="17" t="s">
        <v>99</v>
      </c>
      <c r="B51" s="82"/>
      <c r="C51" s="142">
        <v>0</v>
      </c>
      <c r="D51" s="148"/>
      <c r="E51" s="153">
        <v>0</v>
      </c>
      <c r="F51" s="142">
        <v>0</v>
      </c>
      <c r="G51" s="193">
        <v>0</v>
      </c>
      <c r="H51" s="84"/>
      <c r="I51" s="93"/>
      <c r="K51" s="128"/>
      <c r="M51" s="129"/>
      <c r="N51" s="129"/>
    </row>
    <row r="52" spans="1:14" ht="28.5" x14ac:dyDescent="0.2">
      <c r="A52" s="19" t="s">
        <v>117</v>
      </c>
      <c r="B52" s="82"/>
      <c r="C52" s="143">
        <f>C41+C48</f>
        <v>4118270</v>
      </c>
      <c r="D52" s="143">
        <f t="shared" ref="D52" si="9">D41+D48</f>
        <v>-9384162</v>
      </c>
      <c r="E52" s="143">
        <v>13502432</v>
      </c>
      <c r="F52" s="143">
        <v>-51967295</v>
      </c>
      <c r="G52" s="143">
        <v>3491146</v>
      </c>
      <c r="H52" s="86"/>
      <c r="I52" s="93" t="e">
        <f>(D49-G49)/G49</f>
        <v>#DIV/0!</v>
      </c>
      <c r="K52" s="128" t="e">
        <f>C49/F49-100%</f>
        <v>#DIV/0!</v>
      </c>
      <c r="M52" s="129"/>
      <c r="N52" s="129"/>
    </row>
    <row r="53" spans="1:14" x14ac:dyDescent="0.2">
      <c r="A53" s="17" t="s">
        <v>105</v>
      </c>
      <c r="B53" s="82"/>
      <c r="C53" s="142"/>
      <c r="D53" s="148"/>
      <c r="E53" s="153"/>
      <c r="F53" s="143"/>
      <c r="G53" s="143">
        <v>0</v>
      </c>
      <c r="H53" s="84"/>
      <c r="I53" s="93"/>
      <c r="K53" s="128"/>
      <c r="M53" s="129"/>
      <c r="N53" s="129"/>
    </row>
    <row r="54" spans="1:14" x14ac:dyDescent="0.2">
      <c r="A54" s="17" t="s">
        <v>115</v>
      </c>
      <c r="B54" s="82"/>
      <c r="C54" s="143">
        <f>C39+C50</f>
        <v>4118270</v>
      </c>
      <c r="D54" s="143">
        <f t="shared" ref="D54:D55" si="10">D39+D50</f>
        <v>-9384162</v>
      </c>
      <c r="E54" s="154">
        <v>13502432</v>
      </c>
      <c r="F54" s="142">
        <v>-39195024</v>
      </c>
      <c r="G54" s="142">
        <v>-700126</v>
      </c>
      <c r="H54" s="86"/>
      <c r="I54" s="93" t="e">
        <f>(D51-G51)/G51</f>
        <v>#DIV/0!</v>
      </c>
      <c r="K54" s="128" t="e">
        <f>C51/F51-100%</f>
        <v>#DIV/0!</v>
      </c>
      <c r="M54" s="129"/>
      <c r="N54" s="129"/>
    </row>
    <row r="55" spans="1:14" x14ac:dyDescent="0.2">
      <c r="A55" s="17" t="s">
        <v>116</v>
      </c>
      <c r="B55" s="82"/>
      <c r="C55" s="143">
        <f>C40+C51</f>
        <v>0</v>
      </c>
      <c r="D55" s="143">
        <f t="shared" si="10"/>
        <v>0</v>
      </c>
      <c r="E55" s="154">
        <v>0</v>
      </c>
      <c r="F55" s="143">
        <v>-12772271</v>
      </c>
      <c r="G55" s="143">
        <v>4191272</v>
      </c>
      <c r="H55" s="84"/>
      <c r="I55" s="93"/>
      <c r="K55" s="128">
        <f>C52/F52-100%</f>
        <v>-1.0792473420061599</v>
      </c>
      <c r="M55" s="129"/>
      <c r="N55" s="129"/>
    </row>
    <row r="56" spans="1:14" x14ac:dyDescent="0.2">
      <c r="A56" s="17"/>
      <c r="B56" s="82"/>
      <c r="C56" s="144"/>
      <c r="D56" s="155"/>
      <c r="E56" s="156"/>
      <c r="F56" s="142"/>
      <c r="G56" s="193">
        <v>0</v>
      </c>
      <c r="H56" s="84"/>
      <c r="I56" s="93"/>
      <c r="K56" s="128"/>
      <c r="M56" s="129"/>
      <c r="N56" s="129"/>
    </row>
    <row r="57" spans="1:14" x14ac:dyDescent="0.2">
      <c r="A57" s="20" t="s">
        <v>119</v>
      </c>
      <c r="B57" s="89" t="s">
        <v>212</v>
      </c>
      <c r="C57" s="157">
        <f>C39*1000/166639957</f>
        <v>24.713580548991619</v>
      </c>
      <c r="D57" s="157">
        <f t="shared" ref="D57" si="11">D39*1000/166639957</f>
        <v>-56.313996768494128</v>
      </c>
      <c r="E57" s="158">
        <v>81.027577317485751</v>
      </c>
      <c r="F57" s="157">
        <v>-235.2078337032726</v>
      </c>
      <c r="G57" s="157">
        <v>-4.2014292370209407</v>
      </c>
      <c r="H57" s="90"/>
      <c r="I57" s="93">
        <f>(D54-G54)/G54</f>
        <v>12.403533078331614</v>
      </c>
      <c r="K57" s="128">
        <f>C54/F54-100%</f>
        <v>-1.1050712457785457</v>
      </c>
      <c r="M57" s="129"/>
      <c r="N57" s="129"/>
    </row>
    <row r="58" spans="1:14" x14ac:dyDescent="0.2">
      <c r="B58" s="159"/>
      <c r="C58" s="160"/>
      <c r="D58" s="160"/>
      <c r="E58" s="160"/>
      <c r="F58" s="160"/>
      <c r="G58" s="160"/>
      <c r="H58" s="92"/>
    </row>
    <row r="59" spans="1:14" x14ac:dyDescent="0.2">
      <c r="A59" s="13" t="s">
        <v>216</v>
      </c>
      <c r="B59" s="159"/>
      <c r="D59" s="160"/>
      <c r="E59" s="160"/>
      <c r="F59" s="160" t="s">
        <v>218</v>
      </c>
      <c r="G59" s="160"/>
      <c r="H59" s="3"/>
    </row>
    <row r="60" spans="1:14" x14ac:dyDescent="0.2">
      <c r="A60" s="13"/>
      <c r="B60" s="159"/>
      <c r="D60" s="160"/>
      <c r="E60" s="160"/>
      <c r="F60" s="160"/>
      <c r="G60" s="160"/>
    </row>
    <row r="61" spans="1:14" x14ac:dyDescent="0.2">
      <c r="A61" s="13" t="str">
        <f>бб!A102</f>
        <v xml:space="preserve">Главный бухгалтер                                              </v>
      </c>
      <c r="B61" s="91"/>
      <c r="D61" s="14"/>
      <c r="F61" s="134" t="s">
        <v>219</v>
      </c>
    </row>
    <row r="62" spans="1:14" x14ac:dyDescent="0.2">
      <c r="A62" s="13"/>
      <c r="B62" s="12"/>
      <c r="C62" s="133"/>
    </row>
    <row r="63" spans="1:14" x14ac:dyDescent="0.2">
      <c r="A63" s="59" t="s">
        <v>55</v>
      </c>
      <c r="B63" s="12"/>
    </row>
    <row r="64" spans="1:14" x14ac:dyDescent="0.2">
      <c r="B64" s="12"/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7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5:E79"/>
  <sheetViews>
    <sheetView topLeftCell="A30" zoomScaleNormal="100" workbookViewId="0">
      <selection activeCell="D33" sqref="D33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20.7109375" style="170" customWidth="1"/>
    <col min="4" max="4" width="20.7109375" style="171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203" t="s">
        <v>223</v>
      </c>
      <c r="B5" s="203"/>
      <c r="C5" s="203"/>
      <c r="D5" s="203"/>
      <c r="E5" s="21"/>
    </row>
    <row r="6" spans="1:5" ht="18.75" customHeight="1" x14ac:dyDescent="0.3">
      <c r="A6" s="213"/>
      <c r="B6" s="214"/>
      <c r="C6" s="214"/>
      <c r="D6" s="214"/>
      <c r="E6" s="21"/>
    </row>
    <row r="7" spans="1:5" x14ac:dyDescent="0.2">
      <c r="A7" s="204"/>
      <c r="B7" s="204"/>
      <c r="C7" s="204"/>
      <c r="D7" s="204"/>
      <c r="E7" s="21"/>
    </row>
    <row r="8" spans="1:5" hidden="1" x14ac:dyDescent="0.2">
      <c r="A8" s="204" t="s">
        <v>70</v>
      </c>
      <c r="B8" s="204"/>
      <c r="C8" s="204"/>
      <c r="D8" s="204"/>
      <c r="E8" s="21"/>
    </row>
    <row r="9" spans="1:5" hidden="1" x14ac:dyDescent="0.2">
      <c r="A9" s="204" t="s">
        <v>71</v>
      </c>
      <c r="B9" s="204"/>
      <c r="C9" s="204"/>
      <c r="D9" s="204"/>
      <c r="E9" s="21"/>
    </row>
    <row r="10" spans="1:5" ht="16.5" hidden="1" customHeight="1" x14ac:dyDescent="0.2">
      <c r="A10" s="212" t="s">
        <v>123</v>
      </c>
      <c r="B10" s="212"/>
      <c r="C10" s="212"/>
      <c r="D10" s="212"/>
    </row>
    <row r="11" spans="1:5" ht="20.25" hidden="1" customHeight="1" x14ac:dyDescent="0.2">
      <c r="A11" s="212" t="s">
        <v>150</v>
      </c>
      <c r="B11" s="212"/>
      <c r="C11" s="212"/>
      <c r="D11" s="212"/>
    </row>
    <row r="12" spans="1:5" ht="12" hidden="1" customHeight="1" x14ac:dyDescent="0.2">
      <c r="A12" s="209" t="s">
        <v>93</v>
      </c>
      <c r="B12" s="210"/>
      <c r="C12" s="210"/>
      <c r="D12" s="210"/>
    </row>
    <row r="13" spans="1:5" ht="20.25" hidden="1" customHeight="1" x14ac:dyDescent="0.2">
      <c r="A13" s="54" t="s">
        <v>124</v>
      </c>
      <c r="B13" s="54"/>
      <c r="C13" s="162"/>
      <c r="D13" s="163"/>
    </row>
    <row r="14" spans="1:5" ht="18.75" hidden="1" customHeight="1" x14ac:dyDescent="0.2">
      <c r="A14" s="54" t="s">
        <v>125</v>
      </c>
      <c r="B14" s="54"/>
      <c r="C14" s="162"/>
      <c r="D14" s="163"/>
    </row>
    <row r="15" spans="1:5" ht="23.25" customHeight="1" x14ac:dyDescent="0.2">
      <c r="A15" s="208" t="s">
        <v>166</v>
      </c>
      <c r="B15" s="208"/>
      <c r="C15" s="208"/>
      <c r="D15" s="208"/>
    </row>
    <row r="16" spans="1:5" ht="41.25" customHeight="1" x14ac:dyDescent="0.2">
      <c r="A16" s="8" t="s">
        <v>2</v>
      </c>
      <c r="B16" s="8" t="s">
        <v>175</v>
      </c>
      <c r="C16" s="164" t="str">
        <f>ф2!C22</f>
        <v>За девять месяцев, закончившихся  30 сентября 2023 года</v>
      </c>
      <c r="D16" s="172" t="str">
        <f>ф2!F22</f>
        <v>За девять месяцев, закончившихся  30 сентября 2022 года</v>
      </c>
    </row>
    <row r="17" spans="1:4" s="5" customFormat="1" ht="21" customHeight="1" x14ac:dyDescent="0.2">
      <c r="A17" s="63" t="s">
        <v>4</v>
      </c>
      <c r="B17" s="64"/>
      <c r="C17" s="165"/>
      <c r="D17" s="166"/>
    </row>
    <row r="18" spans="1:4" ht="12" customHeight="1" x14ac:dyDescent="0.2">
      <c r="A18" s="17" t="s">
        <v>28</v>
      </c>
      <c r="B18" s="22"/>
      <c r="C18" s="194">
        <f>SUM(C20:C24)</f>
        <v>82937397</v>
      </c>
      <c r="D18" s="194">
        <v>76202507</v>
      </c>
    </row>
    <row r="19" spans="1:4" ht="12" customHeight="1" x14ac:dyDescent="0.2">
      <c r="A19" s="17" t="s">
        <v>7</v>
      </c>
      <c r="B19" s="22"/>
      <c r="C19" s="194"/>
      <c r="D19" s="194"/>
    </row>
    <row r="20" spans="1:4" ht="12" customHeight="1" x14ac:dyDescent="0.2">
      <c r="A20" s="17" t="s">
        <v>81</v>
      </c>
      <c r="B20" s="22"/>
      <c r="C20" s="194">
        <v>82106762</v>
      </c>
      <c r="D20" s="194">
        <v>75752358</v>
      </c>
    </row>
    <row r="21" spans="1:4" ht="12" customHeight="1" x14ac:dyDescent="0.2">
      <c r="A21" s="17" t="s">
        <v>82</v>
      </c>
      <c r="B21" s="22"/>
      <c r="C21" s="194" t="s">
        <v>159</v>
      </c>
      <c r="D21" s="194" t="s">
        <v>159</v>
      </c>
    </row>
    <row r="22" spans="1:4" ht="12" customHeight="1" x14ac:dyDescent="0.2">
      <c r="A22" s="17" t="s">
        <v>83</v>
      </c>
      <c r="B22" s="22"/>
      <c r="C22" s="194" t="s">
        <v>159</v>
      </c>
      <c r="D22" s="194" t="s">
        <v>159</v>
      </c>
    </row>
    <row r="23" spans="1:4" ht="12" customHeight="1" x14ac:dyDescent="0.2">
      <c r="A23" s="17" t="s">
        <v>8</v>
      </c>
      <c r="B23" s="22"/>
      <c r="C23" s="194" t="s">
        <v>159</v>
      </c>
      <c r="D23" s="194" t="s">
        <v>159</v>
      </c>
    </row>
    <row r="24" spans="1:4" ht="12" customHeight="1" x14ac:dyDescent="0.2">
      <c r="A24" s="17" t="s">
        <v>9</v>
      </c>
      <c r="B24" s="22"/>
      <c r="C24" s="194">
        <v>830635</v>
      </c>
      <c r="D24" s="194">
        <v>450149</v>
      </c>
    </row>
    <row r="25" spans="1:4" ht="12" customHeight="1" x14ac:dyDescent="0.2">
      <c r="A25" s="17" t="s">
        <v>29</v>
      </c>
      <c r="B25" s="22"/>
      <c r="C25" s="194">
        <f>SUM(C27:C32)</f>
        <v>76070120</v>
      </c>
      <c r="D25" s="194">
        <v>67119251</v>
      </c>
    </row>
    <row r="26" spans="1:4" ht="12" customHeight="1" x14ac:dyDescent="0.2">
      <c r="A26" s="17" t="s">
        <v>7</v>
      </c>
      <c r="B26" s="22"/>
      <c r="C26" s="194"/>
      <c r="D26" s="194"/>
    </row>
    <row r="27" spans="1:4" ht="12" customHeight="1" x14ac:dyDescent="0.2">
      <c r="A27" s="17" t="s">
        <v>84</v>
      </c>
      <c r="B27" s="22"/>
      <c r="C27" s="194">
        <v>36005715</v>
      </c>
      <c r="D27" s="194">
        <v>28334351</v>
      </c>
    </row>
    <row r="28" spans="1:4" ht="12" customHeight="1" x14ac:dyDescent="0.2">
      <c r="A28" s="17" t="s">
        <v>10</v>
      </c>
      <c r="B28" s="22"/>
      <c r="C28" s="194">
        <v>2108272</v>
      </c>
      <c r="D28" s="194">
        <v>46285</v>
      </c>
    </row>
    <row r="29" spans="1:4" ht="12" customHeight="1" x14ac:dyDescent="0.2">
      <c r="A29" s="17" t="s">
        <v>11</v>
      </c>
      <c r="B29" s="22"/>
      <c r="C29" s="194">
        <f>8988106+1077742</f>
        <v>10065848</v>
      </c>
      <c r="D29" s="194">
        <v>8521526</v>
      </c>
    </row>
    <row r="30" spans="1:4" ht="12" customHeight="1" x14ac:dyDescent="0.2">
      <c r="A30" s="17" t="s">
        <v>100</v>
      </c>
      <c r="B30" s="22"/>
      <c r="C30" s="194">
        <v>17350429</v>
      </c>
      <c r="D30" s="194">
        <v>20428596</v>
      </c>
    </row>
    <row r="31" spans="1:4" ht="12" customHeight="1" x14ac:dyDescent="0.2">
      <c r="A31" s="17" t="s">
        <v>85</v>
      </c>
      <c r="B31" s="22"/>
      <c r="C31" s="194">
        <f>86461+9625754</f>
        <v>9712215</v>
      </c>
      <c r="D31" s="194">
        <v>9059139</v>
      </c>
    </row>
    <row r="32" spans="1:4" ht="12" customHeight="1" x14ac:dyDescent="0.2">
      <c r="A32" s="17" t="s">
        <v>12</v>
      </c>
      <c r="B32" s="22"/>
      <c r="C32" s="194">
        <f>827642-1</f>
        <v>827641</v>
      </c>
      <c r="D32" s="194">
        <v>729354</v>
      </c>
    </row>
    <row r="33" spans="1:4" ht="12" customHeight="1" x14ac:dyDescent="0.2">
      <c r="A33" s="20" t="s">
        <v>86</v>
      </c>
      <c r="B33" s="23"/>
      <c r="C33" s="195">
        <f>C18-C25</f>
        <v>6867277</v>
      </c>
      <c r="D33" s="195">
        <v>9083256</v>
      </c>
    </row>
    <row r="34" spans="1:4" s="21" customFormat="1" ht="21" customHeight="1" x14ac:dyDescent="0.2">
      <c r="A34" s="11" t="s">
        <v>5</v>
      </c>
      <c r="B34" s="11"/>
      <c r="C34" s="196"/>
      <c r="D34" s="196"/>
    </row>
    <row r="35" spans="1:4" ht="12" customHeight="1" x14ac:dyDescent="0.2">
      <c r="A35" s="17" t="s">
        <v>30</v>
      </c>
      <c r="B35" s="22"/>
      <c r="C35" s="194">
        <f>SUM(C36:C42)</f>
        <v>3216323</v>
      </c>
      <c r="D35" s="194">
        <v>4460046</v>
      </c>
    </row>
    <row r="36" spans="1:4" ht="12" customHeight="1" x14ac:dyDescent="0.2">
      <c r="A36" s="17" t="s">
        <v>7</v>
      </c>
      <c r="B36" s="22"/>
      <c r="C36" s="194"/>
      <c r="D36" s="194"/>
    </row>
    <row r="37" spans="1:4" ht="12" customHeight="1" x14ac:dyDescent="0.2">
      <c r="A37" s="17" t="s">
        <v>13</v>
      </c>
      <c r="B37" s="22"/>
      <c r="C37" s="194" t="s">
        <v>159</v>
      </c>
      <c r="D37" s="194" t="s">
        <v>159</v>
      </c>
    </row>
    <row r="38" spans="1:4" ht="12" customHeight="1" x14ac:dyDescent="0.2">
      <c r="A38" s="17" t="s">
        <v>14</v>
      </c>
      <c r="B38" s="22"/>
      <c r="C38" s="194">
        <v>1280000</v>
      </c>
      <c r="D38" s="194">
        <v>1314300</v>
      </c>
    </row>
    <row r="39" spans="1:4" ht="12" customHeight="1" x14ac:dyDescent="0.2">
      <c r="A39" s="17" t="s">
        <v>15</v>
      </c>
      <c r="B39" s="22"/>
      <c r="C39" s="194" t="s">
        <v>159</v>
      </c>
      <c r="D39" s="194" t="s">
        <v>159</v>
      </c>
    </row>
    <row r="40" spans="1:4" ht="12" customHeight="1" x14ac:dyDescent="0.2">
      <c r="A40" s="17" t="s">
        <v>16</v>
      </c>
      <c r="B40" s="22"/>
      <c r="C40" s="194" t="s">
        <v>159</v>
      </c>
      <c r="D40" s="194" t="s">
        <v>159</v>
      </c>
    </row>
    <row r="41" spans="1:4" ht="12" customHeight="1" x14ac:dyDescent="0.2">
      <c r="A41" s="17" t="s">
        <v>87</v>
      </c>
      <c r="B41" s="22"/>
      <c r="C41" s="194"/>
      <c r="D41" s="194"/>
    </row>
    <row r="42" spans="1:4" ht="12" customHeight="1" x14ac:dyDescent="0.2">
      <c r="A42" s="17" t="s">
        <v>9</v>
      </c>
      <c r="B42" s="22"/>
      <c r="C42" s="194">
        <v>1936323</v>
      </c>
      <c r="D42" s="194">
        <v>3145746</v>
      </c>
    </row>
    <row r="43" spans="1:4" ht="12" customHeight="1" x14ac:dyDescent="0.2">
      <c r="A43" s="17" t="s">
        <v>31</v>
      </c>
      <c r="B43" s="22"/>
      <c r="C43" s="194">
        <f>SUM(C45:C50)</f>
        <v>7291620</v>
      </c>
      <c r="D43" s="194">
        <v>5792232</v>
      </c>
    </row>
    <row r="44" spans="1:4" ht="12" customHeight="1" x14ac:dyDescent="0.2">
      <c r="A44" s="17" t="s">
        <v>7</v>
      </c>
      <c r="B44" s="22"/>
      <c r="C44" s="194"/>
      <c r="D44" s="194"/>
    </row>
    <row r="45" spans="1:4" ht="12" customHeight="1" x14ac:dyDescent="0.2">
      <c r="A45" s="17" t="s">
        <v>18</v>
      </c>
      <c r="B45" s="22"/>
      <c r="C45" s="194">
        <v>267860</v>
      </c>
      <c r="D45" s="194">
        <v>231502</v>
      </c>
    </row>
    <row r="46" spans="1:4" ht="12" customHeight="1" x14ac:dyDescent="0.2">
      <c r="A46" s="17" t="s">
        <v>17</v>
      </c>
      <c r="B46" s="22"/>
      <c r="C46" s="194" t="s">
        <v>140</v>
      </c>
      <c r="D46" s="194">
        <v>0</v>
      </c>
    </row>
    <row r="47" spans="1:4" ht="12" customHeight="1" x14ac:dyDescent="0.2">
      <c r="A47" s="17" t="s">
        <v>19</v>
      </c>
      <c r="B47" s="22"/>
      <c r="C47" s="194">
        <v>6020542</v>
      </c>
      <c r="D47" s="194">
        <v>4271255</v>
      </c>
    </row>
    <row r="48" spans="1:4" ht="12" customHeight="1" x14ac:dyDescent="0.2">
      <c r="A48" s="17" t="s">
        <v>20</v>
      </c>
      <c r="B48" s="22"/>
      <c r="C48" s="194">
        <v>0</v>
      </c>
      <c r="D48" s="194">
        <v>0</v>
      </c>
    </row>
    <row r="49" spans="1:4" ht="12" customHeight="1" x14ac:dyDescent="0.2">
      <c r="A49" s="17" t="s">
        <v>88</v>
      </c>
      <c r="B49" s="22"/>
      <c r="C49" s="194"/>
      <c r="D49" s="194"/>
    </row>
    <row r="50" spans="1:4" ht="12" customHeight="1" x14ac:dyDescent="0.2">
      <c r="A50" s="17" t="s">
        <v>21</v>
      </c>
      <c r="B50" s="22"/>
      <c r="C50" s="194">
        <v>1003218</v>
      </c>
      <c r="D50" s="194">
        <v>1289475</v>
      </c>
    </row>
    <row r="51" spans="1:4" ht="12" customHeight="1" x14ac:dyDescent="0.2">
      <c r="A51" s="20" t="s">
        <v>89</v>
      </c>
      <c r="B51" s="23"/>
      <c r="C51" s="195">
        <f>C35-C43</f>
        <v>-4075297</v>
      </c>
      <c r="D51" s="195">
        <v>-1332186</v>
      </c>
    </row>
    <row r="52" spans="1:4" ht="21" customHeight="1" x14ac:dyDescent="0.2">
      <c r="A52" s="65" t="s">
        <v>6</v>
      </c>
      <c r="B52" s="13"/>
      <c r="C52" s="173"/>
      <c r="D52" s="173"/>
    </row>
    <row r="53" spans="1:4" ht="12" customHeight="1" x14ac:dyDescent="0.2">
      <c r="A53" s="17" t="s">
        <v>28</v>
      </c>
      <c r="B53" s="22"/>
      <c r="C53" s="194">
        <f>SUM(C55:C58)</f>
        <v>26375938</v>
      </c>
      <c r="D53" s="194">
        <v>87432774</v>
      </c>
    </row>
    <row r="54" spans="1:4" ht="12" customHeight="1" x14ac:dyDescent="0.2">
      <c r="A54" s="17" t="s">
        <v>7</v>
      </c>
      <c r="B54" s="22"/>
      <c r="C54" s="194"/>
      <c r="D54" s="194"/>
    </row>
    <row r="55" spans="1:4" ht="12" customHeight="1" x14ac:dyDescent="0.2">
      <c r="A55" s="17" t="s">
        <v>22</v>
      </c>
      <c r="B55" s="22"/>
      <c r="C55" s="194"/>
      <c r="D55" s="194"/>
    </row>
    <row r="56" spans="1:4" ht="12" customHeight="1" x14ac:dyDescent="0.2">
      <c r="A56" s="17" t="s">
        <v>23</v>
      </c>
      <c r="B56" s="22"/>
      <c r="C56" s="194">
        <v>21519562</v>
      </c>
      <c r="D56" s="194">
        <v>87432774</v>
      </c>
    </row>
    <row r="57" spans="1:4" x14ac:dyDescent="0.2">
      <c r="A57" s="27" t="s">
        <v>152</v>
      </c>
      <c r="B57" s="22"/>
      <c r="C57" s="194">
        <v>609375</v>
      </c>
      <c r="D57" s="194"/>
    </row>
    <row r="58" spans="1:4" ht="12" customHeight="1" x14ac:dyDescent="0.2">
      <c r="A58" s="17" t="s">
        <v>9</v>
      </c>
      <c r="B58" s="22"/>
      <c r="C58" s="194">
        <v>4247001</v>
      </c>
      <c r="D58" s="194"/>
    </row>
    <row r="59" spans="1:4" ht="12" customHeight="1" x14ac:dyDescent="0.2">
      <c r="A59" s="17" t="s">
        <v>32</v>
      </c>
      <c r="B59" s="22"/>
      <c r="C59" s="194">
        <f>SUM(C61:C65)</f>
        <v>26607008</v>
      </c>
      <c r="D59" s="194">
        <v>95536667</v>
      </c>
    </row>
    <row r="60" spans="1:4" ht="12" customHeight="1" x14ac:dyDescent="0.2">
      <c r="A60" s="17" t="s">
        <v>7</v>
      </c>
      <c r="B60" s="22"/>
      <c r="C60" s="194"/>
      <c r="D60" s="194"/>
    </row>
    <row r="61" spans="1:4" ht="12" customHeight="1" x14ac:dyDescent="0.2">
      <c r="A61" s="17" t="s">
        <v>24</v>
      </c>
      <c r="B61" s="22"/>
      <c r="C61" s="194">
        <v>24702853</v>
      </c>
      <c r="D61" s="194">
        <v>92664217</v>
      </c>
    </row>
    <row r="62" spans="1:4" ht="12" customHeight="1" x14ac:dyDescent="0.2">
      <c r="A62" s="17" t="s">
        <v>153</v>
      </c>
      <c r="B62" s="22"/>
      <c r="C62" s="194" t="s">
        <v>159</v>
      </c>
      <c r="D62" s="194" t="s">
        <v>159</v>
      </c>
    </row>
    <row r="63" spans="1:4" ht="12" customHeight="1" x14ac:dyDescent="0.2">
      <c r="A63" s="17" t="s">
        <v>25</v>
      </c>
      <c r="B63" s="22"/>
      <c r="C63" s="194"/>
      <c r="D63" s="194"/>
    </row>
    <row r="64" spans="1:4" ht="12" customHeight="1" x14ac:dyDescent="0.2">
      <c r="A64" s="17" t="s">
        <v>100</v>
      </c>
      <c r="B64" s="22"/>
      <c r="C64" s="194" t="s">
        <v>140</v>
      </c>
      <c r="D64" s="194">
        <v>0</v>
      </c>
    </row>
    <row r="65" spans="1:5" ht="12" customHeight="1" x14ac:dyDescent="0.2">
      <c r="A65" s="17" t="s">
        <v>9</v>
      </c>
      <c r="B65" s="22"/>
      <c r="C65" s="194">
        <v>1904155</v>
      </c>
      <c r="D65" s="194">
        <v>2872450</v>
      </c>
    </row>
    <row r="66" spans="1:5" ht="12" customHeight="1" x14ac:dyDescent="0.2">
      <c r="A66" s="20" t="s">
        <v>90</v>
      </c>
      <c r="B66" s="23"/>
      <c r="C66" s="195">
        <f>C53-C59</f>
        <v>-231070</v>
      </c>
      <c r="D66" s="195">
        <v>-8103893</v>
      </c>
    </row>
    <row r="67" spans="1:5" ht="12" customHeight="1" x14ac:dyDescent="0.2">
      <c r="A67" s="18" t="s">
        <v>26</v>
      </c>
      <c r="B67" s="24"/>
      <c r="C67" s="197">
        <f>C33+C51+C66</f>
        <v>2560910</v>
      </c>
      <c r="D67" s="197">
        <v>-352823</v>
      </c>
    </row>
    <row r="68" spans="1:5" ht="12" customHeight="1" x14ac:dyDescent="0.2">
      <c r="A68" s="20" t="s">
        <v>27</v>
      </c>
      <c r="B68" s="23"/>
      <c r="C68" s="195"/>
      <c r="D68" s="195"/>
    </row>
    <row r="69" spans="1:5" ht="12" customHeight="1" x14ac:dyDescent="0.2">
      <c r="A69" s="17" t="s">
        <v>165</v>
      </c>
      <c r="B69" s="22"/>
      <c r="C69" s="194">
        <v>-161943</v>
      </c>
      <c r="D69" s="194">
        <v>-242516</v>
      </c>
    </row>
    <row r="70" spans="1:5" ht="12" customHeight="1" x14ac:dyDescent="0.2">
      <c r="A70" s="17" t="s">
        <v>201</v>
      </c>
      <c r="B70" s="22"/>
      <c r="C70" s="194">
        <v>-1077</v>
      </c>
      <c r="D70" s="194">
        <v>-92935</v>
      </c>
    </row>
    <row r="71" spans="1:5" ht="12" customHeight="1" x14ac:dyDescent="0.2">
      <c r="A71" s="17" t="s">
        <v>91</v>
      </c>
      <c r="B71" s="22"/>
      <c r="C71" s="194">
        <v>1851902</v>
      </c>
      <c r="D71" s="194">
        <v>3446890</v>
      </c>
    </row>
    <row r="72" spans="1:5" ht="12" customHeight="1" x14ac:dyDescent="0.2">
      <c r="A72" s="20" t="s">
        <v>92</v>
      </c>
      <c r="B72" s="23"/>
      <c r="C72" s="195">
        <f>C71+C67+C69+C70</f>
        <v>4249792</v>
      </c>
      <c r="D72" s="195">
        <v>2758616</v>
      </c>
      <c r="E72" s="161">
        <f>бб!C51-C72</f>
        <v>0</v>
      </c>
    </row>
    <row r="73" spans="1:5" ht="12" customHeight="1" x14ac:dyDescent="0.2">
      <c r="A73" s="25"/>
      <c r="B73" s="26"/>
      <c r="C73" s="168"/>
      <c r="D73" s="168"/>
    </row>
    <row r="74" spans="1:5" ht="12" customHeight="1" x14ac:dyDescent="0.2">
      <c r="B74" s="12"/>
      <c r="C74" s="169"/>
      <c r="D74" s="167"/>
    </row>
    <row r="75" spans="1:5" ht="12" customHeight="1" x14ac:dyDescent="0.2">
      <c r="A75" s="13" t="str">
        <f>бб!A99</f>
        <v>Генеральный директор</v>
      </c>
      <c r="B75" s="12"/>
      <c r="C75" s="215" t="str">
        <f>бб!D99</f>
        <v>О.А. Щемель</v>
      </c>
      <c r="D75" s="216"/>
    </row>
    <row r="76" spans="1:5" ht="12" customHeight="1" x14ac:dyDescent="0.2"/>
    <row r="78" spans="1:5" x14ac:dyDescent="0.2">
      <c r="A78" s="13" t="str">
        <f>бб!A102</f>
        <v xml:space="preserve">Главный бухгалтер                                              </v>
      </c>
      <c r="B78" s="12"/>
      <c r="C78" s="211" t="s">
        <v>156</v>
      </c>
      <c r="D78" s="211"/>
    </row>
    <row r="79" spans="1:5" x14ac:dyDescent="0.2">
      <c r="A79" s="139" t="s">
        <v>55</v>
      </c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8:R60"/>
  <sheetViews>
    <sheetView topLeftCell="A8" workbookViewId="0">
      <selection activeCell="F28" sqref="F28"/>
    </sheetView>
  </sheetViews>
  <sheetFormatPr defaultRowHeight="12.75" x14ac:dyDescent="0.2"/>
  <cols>
    <col min="1" max="1" width="34.5703125" style="28" customWidth="1"/>
    <col min="2" max="2" width="6.42578125" style="28" bestFit="1" customWidth="1"/>
    <col min="3" max="3" width="11.42578125" style="28" customWidth="1"/>
    <col min="4" max="4" width="10.28515625" style="28" bestFit="1" customWidth="1"/>
    <col min="5" max="5" width="14.85546875" style="28" customWidth="1"/>
    <col min="6" max="6" width="11.28515625" style="28" customWidth="1"/>
    <col min="7" max="7" width="10.85546875" style="28" customWidth="1"/>
    <col min="8" max="8" width="14.5703125" style="28" customWidth="1"/>
    <col min="9" max="9" width="11.140625" style="28" bestFit="1" customWidth="1"/>
    <col min="10" max="10" width="9.7109375" style="28" customWidth="1"/>
    <col min="11" max="11" width="10.42578125" style="28" hidden="1" customWidth="1"/>
    <col min="12" max="12" width="9.28515625" style="28" hidden="1" customWidth="1"/>
    <col min="13" max="13" width="14.28515625" style="28" hidden="1" customWidth="1"/>
    <col min="14" max="14" width="11" style="28" hidden="1" customWidth="1"/>
    <col min="15" max="15" width="15.5703125" style="28" hidden="1" customWidth="1"/>
    <col min="16" max="16" width="17" style="28" hidden="1" customWidth="1"/>
    <col min="17" max="17" width="13.28515625" style="28" customWidth="1"/>
    <col min="18" max="18" width="13.42578125" style="28" customWidth="1"/>
    <col min="19" max="16384" width="9.140625" style="28"/>
  </cols>
  <sheetData>
    <row r="8" spans="1:11" ht="15" customHeight="1" x14ac:dyDescent="0.2"/>
    <row r="9" spans="1:11" s="30" customFormat="1" ht="35.25" customHeight="1" x14ac:dyDescent="0.3">
      <c r="A9" s="203" t="s">
        <v>224</v>
      </c>
      <c r="B9" s="203"/>
      <c r="C9" s="203"/>
      <c r="D9" s="203"/>
      <c r="E9" s="203"/>
      <c r="F9" s="203"/>
      <c r="G9" s="203"/>
      <c r="H9" s="203"/>
      <c r="I9" s="203"/>
      <c r="J9" s="29"/>
    </row>
    <row r="10" spans="1:11" s="30" customFormat="1" ht="19.5" x14ac:dyDescent="0.3">
      <c r="A10" s="205"/>
      <c r="B10" s="205"/>
      <c r="C10" s="205"/>
      <c r="D10" s="205"/>
      <c r="E10" s="205"/>
      <c r="F10" s="205"/>
      <c r="G10" s="205"/>
      <c r="H10" s="205"/>
      <c r="I10" s="205"/>
      <c r="J10" s="29"/>
    </row>
    <row r="11" spans="1:11" s="30" customFormat="1" ht="19.5" x14ac:dyDescent="0.3">
      <c r="A11" s="204"/>
      <c r="B11" s="204"/>
      <c r="C11" s="204"/>
      <c r="D11" s="204"/>
      <c r="E11" s="204"/>
      <c r="F11" s="204"/>
      <c r="G11" s="204"/>
      <c r="H11" s="204"/>
      <c r="I11" s="204"/>
      <c r="J11" s="29"/>
    </row>
    <row r="12" spans="1:11" s="30" customFormat="1" ht="20.25" hidden="1" x14ac:dyDescent="0.35">
      <c r="A12" s="204" t="s">
        <v>69</v>
      </c>
      <c r="B12" s="204"/>
      <c r="C12" s="204"/>
      <c r="D12" s="204"/>
      <c r="E12" s="204"/>
      <c r="F12" s="204"/>
      <c r="G12" s="204"/>
      <c r="H12" s="204"/>
      <c r="I12" s="204"/>
      <c r="J12" s="31"/>
    </row>
    <row r="13" spans="1:11" s="33" customFormat="1" ht="15.75" hidden="1" x14ac:dyDescent="0.3">
      <c r="A13" s="5" t="s">
        <v>126</v>
      </c>
      <c r="B13" s="13"/>
      <c r="C13" s="13"/>
      <c r="D13" s="13"/>
      <c r="E13" s="13"/>
      <c r="F13" s="13"/>
      <c r="G13" s="13"/>
      <c r="H13" s="13"/>
      <c r="I13" s="13"/>
      <c r="J13" s="1"/>
      <c r="K13" s="37"/>
    </row>
    <row r="14" spans="1:11" s="33" customFormat="1" ht="15.75" hidden="1" x14ac:dyDescent="0.3">
      <c r="A14" s="5" t="s">
        <v>151</v>
      </c>
      <c r="B14" s="5"/>
      <c r="C14" s="5"/>
      <c r="D14" s="5"/>
      <c r="E14" s="5"/>
      <c r="F14" s="5"/>
      <c r="G14" s="5"/>
      <c r="H14" s="5"/>
      <c r="I14" s="5"/>
      <c r="J14" s="1"/>
      <c r="K14" s="37"/>
    </row>
    <row r="15" spans="1:11" s="33" customFormat="1" ht="15.75" hidden="1" x14ac:dyDescent="0.3">
      <c r="A15" s="217" t="s">
        <v>1</v>
      </c>
      <c r="B15" s="217"/>
      <c r="C15" s="217"/>
      <c r="D15" s="217"/>
      <c r="E15" s="217"/>
      <c r="F15" s="217"/>
      <c r="G15" s="217"/>
      <c r="H15" s="217"/>
      <c r="I15" s="217"/>
      <c r="J15" s="1"/>
      <c r="K15" s="37"/>
    </row>
    <row r="16" spans="1:11" s="33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37"/>
    </row>
    <row r="17" spans="1:11" s="33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37"/>
    </row>
    <row r="18" spans="1:11" s="32" customFormat="1" ht="13.5" hidden="1" x14ac:dyDescent="0.25">
      <c r="A18" s="59"/>
      <c r="B18" s="59"/>
      <c r="C18" s="60"/>
      <c r="D18" s="60"/>
      <c r="E18" s="56"/>
      <c r="F18" s="56"/>
      <c r="G18" s="56"/>
      <c r="H18" s="56"/>
      <c r="I18" s="56"/>
      <c r="J18" s="38"/>
      <c r="K18" s="38"/>
    </row>
    <row r="19" spans="1:11" s="32" customFormat="1" ht="14.25" x14ac:dyDescent="0.25">
      <c r="A19" s="208" t="s">
        <v>166</v>
      </c>
      <c r="B19" s="208"/>
      <c r="C19" s="208"/>
      <c r="D19" s="208"/>
      <c r="E19" s="208"/>
      <c r="F19" s="208"/>
      <c r="G19" s="108"/>
      <c r="H19" s="108"/>
      <c r="I19" s="108"/>
      <c r="J19" s="2"/>
    </row>
    <row r="20" spans="1:11" ht="12.75" customHeight="1" x14ac:dyDescent="0.2">
      <c r="A20" s="222"/>
      <c r="B20" s="223" t="s">
        <v>175</v>
      </c>
      <c r="C20" s="221" t="s">
        <v>57</v>
      </c>
      <c r="D20" s="221"/>
      <c r="E20" s="222"/>
      <c r="F20" s="222"/>
      <c r="G20" s="222"/>
      <c r="H20" s="222" t="s">
        <v>33</v>
      </c>
      <c r="I20" s="222" t="s">
        <v>54</v>
      </c>
    </row>
    <row r="21" spans="1:11" ht="38.25" x14ac:dyDescent="0.2">
      <c r="A21" s="222"/>
      <c r="B21" s="222"/>
      <c r="C21" s="40" t="s">
        <v>50</v>
      </c>
      <c r="D21" s="40" t="s">
        <v>95</v>
      </c>
      <c r="E21" s="40" t="s">
        <v>53</v>
      </c>
      <c r="F21" s="39" t="s">
        <v>58</v>
      </c>
      <c r="G21" s="39" t="s">
        <v>59</v>
      </c>
      <c r="H21" s="222"/>
      <c r="I21" s="222"/>
    </row>
    <row r="22" spans="1:11" x14ac:dyDescent="0.2">
      <c r="A22" s="41">
        <v>1</v>
      </c>
      <c r="B22" s="41">
        <v>2</v>
      </c>
      <c r="C22" s="41">
        <v>3</v>
      </c>
      <c r="D22" s="41">
        <v>4</v>
      </c>
      <c r="E22" s="41">
        <v>5</v>
      </c>
      <c r="F22" s="41">
        <v>6</v>
      </c>
      <c r="G22" s="41">
        <v>7</v>
      </c>
      <c r="H22" s="41">
        <v>8</v>
      </c>
      <c r="I22" s="41">
        <v>9</v>
      </c>
    </row>
    <row r="23" spans="1:11" x14ac:dyDescent="0.2">
      <c r="A23" s="42" t="s">
        <v>214</v>
      </c>
      <c r="B23" s="43"/>
      <c r="C23" s="78">
        <f>C25</f>
        <v>16663996</v>
      </c>
      <c r="D23" s="78">
        <f>D25</f>
        <v>1188176</v>
      </c>
      <c r="E23" s="44">
        <f>E25</f>
        <v>45949076</v>
      </c>
      <c r="F23" s="66">
        <f>F25</f>
        <v>-19078496</v>
      </c>
      <c r="G23" s="44">
        <f>SUM(C23:F23)</f>
        <v>44722752</v>
      </c>
      <c r="H23" s="78">
        <f>H25</f>
        <v>0</v>
      </c>
      <c r="I23" s="44">
        <f>G23</f>
        <v>44722752</v>
      </c>
    </row>
    <row r="24" spans="1:11" x14ac:dyDescent="0.2">
      <c r="A24" s="45" t="s">
        <v>96</v>
      </c>
      <c r="B24" s="43"/>
      <c r="C24" s="44">
        <v>0</v>
      </c>
      <c r="D24" s="44">
        <v>0</v>
      </c>
      <c r="E24" s="44">
        <v>0</v>
      </c>
      <c r="F24" s="66">
        <v>0</v>
      </c>
      <c r="G24" s="44">
        <f>SUM(C24:F24)</f>
        <v>0</v>
      </c>
      <c r="H24" s="46">
        <v>0</v>
      </c>
      <c r="I24" s="44">
        <f>G24</f>
        <v>0</v>
      </c>
    </row>
    <row r="25" spans="1:11" x14ac:dyDescent="0.2">
      <c r="A25" s="42" t="s">
        <v>60</v>
      </c>
      <c r="B25" s="43"/>
      <c r="C25" s="44">
        <f>бб!D60</f>
        <v>16663996</v>
      </c>
      <c r="D25" s="44">
        <f>бб!D61</f>
        <v>1188176</v>
      </c>
      <c r="E25" s="44">
        <f>бб!D64</f>
        <v>45949076</v>
      </c>
      <c r="F25" s="66">
        <f>бб!D65</f>
        <v>-19078496</v>
      </c>
      <c r="G25" s="44">
        <f>SUM(C25:F25)</f>
        <v>44722752</v>
      </c>
      <c r="H25" s="44">
        <f>бб!D66</f>
        <v>0</v>
      </c>
      <c r="I25" s="44">
        <f>G25+H25</f>
        <v>44722752</v>
      </c>
    </row>
    <row r="26" spans="1:11" x14ac:dyDescent="0.2">
      <c r="A26" s="45" t="s">
        <v>61</v>
      </c>
      <c r="B26" s="43"/>
      <c r="C26" s="44">
        <v>0</v>
      </c>
      <c r="D26" s="44">
        <v>0</v>
      </c>
      <c r="E26" s="66">
        <f>бб!C64-бб!D64</f>
        <v>-4048246</v>
      </c>
      <c r="F26" s="66">
        <f>-E26</f>
        <v>4048246</v>
      </c>
      <c r="G26" s="44">
        <f>SUM(C26:F26)</f>
        <v>0</v>
      </c>
      <c r="H26" s="46">
        <v>0</v>
      </c>
      <c r="I26" s="44">
        <f>G26</f>
        <v>0</v>
      </c>
    </row>
    <row r="27" spans="1:11" x14ac:dyDescent="0.2">
      <c r="A27" s="45" t="s">
        <v>157</v>
      </c>
      <c r="B27" s="43"/>
      <c r="C27" s="44">
        <v>0</v>
      </c>
      <c r="D27" s="44"/>
      <c r="E27" s="66">
        <v>0</v>
      </c>
      <c r="F27" s="66">
        <f>[1]CSCE!$L$24</f>
        <v>3178613</v>
      </c>
      <c r="G27" s="66">
        <f>SUM(C27:F27)</f>
        <v>3178613</v>
      </c>
      <c r="H27" s="46">
        <v>0</v>
      </c>
      <c r="I27" s="66">
        <f>G27</f>
        <v>3178613</v>
      </c>
    </row>
    <row r="28" spans="1:11" ht="25.5" x14ac:dyDescent="0.2">
      <c r="A28" s="45" t="s">
        <v>62</v>
      </c>
      <c r="B28" s="43"/>
      <c r="C28" s="44">
        <v>0</v>
      </c>
      <c r="D28" s="44">
        <v>0</v>
      </c>
      <c r="E28" s="44">
        <v>0</v>
      </c>
      <c r="F28" s="46">
        <v>0</v>
      </c>
      <c r="G28" s="46">
        <v>0</v>
      </c>
      <c r="H28" s="46">
        <v>0</v>
      </c>
      <c r="I28" s="66">
        <v>0</v>
      </c>
    </row>
    <row r="29" spans="1:11" ht="38.25" x14ac:dyDescent="0.2">
      <c r="A29" s="45" t="s">
        <v>63</v>
      </c>
      <c r="B29" s="43"/>
      <c r="C29" s="44">
        <v>0</v>
      </c>
      <c r="D29" s="44">
        <v>0</v>
      </c>
      <c r="E29" s="66">
        <f>бб!C64-бб!D64</f>
        <v>-4048246</v>
      </c>
      <c r="F29" s="66">
        <f>F26+F27+F28</f>
        <v>7226859</v>
      </c>
      <c r="G29" s="66">
        <f>G26+G27+G28</f>
        <v>3178613</v>
      </c>
      <c r="H29" s="66">
        <f>H26+H27+H28</f>
        <v>0</v>
      </c>
      <c r="I29" s="66">
        <f>G29</f>
        <v>3178613</v>
      </c>
    </row>
    <row r="30" spans="1:11" x14ac:dyDescent="0.2">
      <c r="A30" s="45" t="s">
        <v>33</v>
      </c>
      <c r="B30" s="43"/>
      <c r="C30" s="44">
        <v>0</v>
      </c>
      <c r="D30" s="44">
        <v>0</v>
      </c>
      <c r="E30" s="44">
        <v>0</v>
      </c>
      <c r="F30" s="44"/>
      <c r="G30" s="112">
        <f>F30</f>
        <v>0</v>
      </c>
      <c r="H30" s="44"/>
      <c r="I30" s="46">
        <f>G30+H30</f>
        <v>0</v>
      </c>
    </row>
    <row r="31" spans="1:11" x14ac:dyDescent="0.2">
      <c r="A31" s="45" t="s">
        <v>64</v>
      </c>
      <c r="B31" s="43"/>
      <c r="C31" s="44">
        <v>0</v>
      </c>
      <c r="D31" s="44">
        <v>0</v>
      </c>
      <c r="E31" s="66"/>
      <c r="F31" s="66">
        <f>ф2!C37</f>
        <v>4118270</v>
      </c>
      <c r="G31" s="66">
        <f>SUM(C31:F31)</f>
        <v>4118270</v>
      </c>
      <c r="H31" s="66"/>
      <c r="I31" s="66">
        <f>G31+H31</f>
        <v>4118270</v>
      </c>
    </row>
    <row r="32" spans="1:11" ht="25.5" x14ac:dyDescent="0.2">
      <c r="A32" s="45" t="s">
        <v>65</v>
      </c>
      <c r="B32" s="43"/>
      <c r="C32" s="44">
        <v>0</v>
      </c>
      <c r="D32" s="44">
        <v>0</v>
      </c>
      <c r="E32" s="66">
        <f>E29+E31</f>
        <v>-4048246</v>
      </c>
      <c r="F32" s="66">
        <f>F29+F31</f>
        <v>11345129</v>
      </c>
      <c r="G32" s="66">
        <f>G29+G31</f>
        <v>7296883</v>
      </c>
      <c r="H32" s="66">
        <f>H29+H31</f>
        <v>0</v>
      </c>
      <c r="I32" s="66">
        <f>I29+I31</f>
        <v>7296883</v>
      </c>
    </row>
    <row r="33" spans="1:18" x14ac:dyDescent="0.2">
      <c r="A33" s="45" t="s">
        <v>66</v>
      </c>
      <c r="B33" s="43"/>
      <c r="C33" s="44">
        <v>0</v>
      </c>
      <c r="D33" s="44">
        <v>0</v>
      </c>
      <c r="E33" s="44">
        <v>0</v>
      </c>
      <c r="F33" s="66"/>
      <c r="G33" s="66">
        <f>SUM(C33:F33)</f>
        <v>0</v>
      </c>
      <c r="H33" s="46">
        <v>0</v>
      </c>
      <c r="I33" s="66">
        <f>G33+H33</f>
        <v>0</v>
      </c>
    </row>
    <row r="34" spans="1:18" x14ac:dyDescent="0.2">
      <c r="A34" s="45" t="s">
        <v>67</v>
      </c>
      <c r="B34" s="43"/>
      <c r="C34" s="44">
        <v>0</v>
      </c>
      <c r="D34" s="44">
        <v>0</v>
      </c>
      <c r="E34" s="44">
        <v>0</v>
      </c>
      <c r="F34" s="47">
        <v>0</v>
      </c>
      <c r="G34" s="46">
        <f>SUM(C34:F34)</f>
        <v>0</v>
      </c>
      <c r="H34" s="47">
        <v>0</v>
      </c>
      <c r="I34" s="46">
        <f>G34+H34</f>
        <v>0</v>
      </c>
    </row>
    <row r="35" spans="1:18" ht="25.5" x14ac:dyDescent="0.2">
      <c r="A35" s="45" t="s">
        <v>68</v>
      </c>
      <c r="B35" s="43"/>
      <c r="C35" s="44">
        <v>0</v>
      </c>
      <c r="D35" s="44">
        <v>0</v>
      </c>
      <c r="E35" s="44">
        <v>0</v>
      </c>
      <c r="F35" s="47">
        <v>0</v>
      </c>
      <c r="G35" s="46">
        <f>SUM(C35:F35)</f>
        <v>0</v>
      </c>
      <c r="H35" s="46">
        <v>0</v>
      </c>
      <c r="I35" s="46">
        <f>G35+H35</f>
        <v>0</v>
      </c>
    </row>
    <row r="36" spans="1:18" ht="25.5" x14ac:dyDescent="0.2">
      <c r="A36" s="45" t="s">
        <v>230</v>
      </c>
      <c r="B36" s="43"/>
      <c r="C36" s="44">
        <f t="shared" ref="C36:G36" si="0">C25+C32+C33+C34-C35</f>
        <v>16663996</v>
      </c>
      <c r="D36" s="44">
        <f t="shared" si="0"/>
        <v>1188176</v>
      </c>
      <c r="E36" s="44">
        <f t="shared" si="0"/>
        <v>41900830</v>
      </c>
      <c r="F36" s="44">
        <f>F25+F32+F33+F34-F35</f>
        <v>-7733367</v>
      </c>
      <c r="G36" s="66">
        <f t="shared" si="0"/>
        <v>52019635</v>
      </c>
      <c r="H36" s="44">
        <f>H25+H32+H33+H34-H35+H30</f>
        <v>0</v>
      </c>
      <c r="I36" s="44">
        <f>I25+I32+I33+I34-I35+I30</f>
        <v>52019635</v>
      </c>
      <c r="J36" s="36">
        <f>бб!C64-E36</f>
        <v>0</v>
      </c>
      <c r="Q36" s="36">
        <f>бб!C67-ф4!I36</f>
        <v>0</v>
      </c>
      <c r="R36" s="36">
        <f>бб!C66-H36</f>
        <v>0</v>
      </c>
    </row>
    <row r="37" spans="1:18" x14ac:dyDescent="0.2">
      <c r="A37" s="48"/>
      <c r="B37" s="219"/>
      <c r="C37" s="219"/>
      <c r="D37" s="219"/>
      <c r="E37" s="219"/>
      <c r="F37" s="219"/>
      <c r="G37" s="219"/>
      <c r="H37" s="219"/>
      <c r="I37" s="220"/>
      <c r="K37" s="34">
        <f>бб!C84-ф4!C36</f>
        <v>-10330611</v>
      </c>
      <c r="L37" s="34">
        <f>бб!C85-ф4!D36</f>
        <v>-1116093</v>
      </c>
      <c r="M37" s="62">
        <f>бб!C88-ф4!E36</f>
        <v>-39796559</v>
      </c>
      <c r="N37" s="34">
        <f>бб!C89-ф4!F36</f>
        <v>10258212</v>
      </c>
      <c r="O37" s="34">
        <f>бб!C90-ф4!H36</f>
        <v>1981597</v>
      </c>
      <c r="P37" s="34">
        <f>бб!C91-ф4!I36</f>
        <v>24516038</v>
      </c>
      <c r="Q37" s="35"/>
    </row>
    <row r="38" spans="1:18" x14ac:dyDescent="0.2">
      <c r="A38" s="45" t="s">
        <v>220</v>
      </c>
      <c r="B38" s="43"/>
      <c r="C38" s="78">
        <v>16663996</v>
      </c>
      <c r="D38" s="78">
        <v>1188176</v>
      </c>
      <c r="E38" s="78">
        <v>50375040</v>
      </c>
      <c r="F38" s="78">
        <v>-29278000</v>
      </c>
      <c r="G38" s="66">
        <v>38949212</v>
      </c>
      <c r="H38" s="78">
        <v>52642708</v>
      </c>
      <c r="I38" s="78">
        <v>38949212</v>
      </c>
    </row>
    <row r="39" spans="1:18" x14ac:dyDescent="0.2">
      <c r="A39" s="45" t="s">
        <v>96</v>
      </c>
      <c r="B39" s="43"/>
      <c r="C39" s="78">
        <v>0</v>
      </c>
      <c r="D39" s="78">
        <v>0</v>
      </c>
      <c r="E39" s="66">
        <v>0</v>
      </c>
      <c r="F39" s="66">
        <v>0</v>
      </c>
      <c r="G39" s="66">
        <v>0</v>
      </c>
      <c r="H39" s="146">
        <v>0</v>
      </c>
      <c r="I39" s="78">
        <v>0</v>
      </c>
    </row>
    <row r="40" spans="1:18" ht="25.5" x14ac:dyDescent="0.2">
      <c r="A40" s="45" t="s">
        <v>60</v>
      </c>
      <c r="B40" s="43"/>
      <c r="C40" s="78">
        <v>16663996</v>
      </c>
      <c r="D40" s="78">
        <v>1188176</v>
      </c>
      <c r="E40" s="78">
        <v>50375040</v>
      </c>
      <c r="F40" s="78">
        <v>-29278000</v>
      </c>
      <c r="G40" s="78">
        <v>38949212</v>
      </c>
      <c r="H40" s="78">
        <v>52642708</v>
      </c>
      <c r="I40" s="78">
        <v>91591920</v>
      </c>
    </row>
    <row r="41" spans="1:18" x14ac:dyDescent="0.2">
      <c r="A41" s="45" t="s">
        <v>61</v>
      </c>
      <c r="B41" s="43"/>
      <c r="C41" s="78">
        <v>0</v>
      </c>
      <c r="D41" s="78">
        <v>0</v>
      </c>
      <c r="E41" s="66">
        <v>-4163255</v>
      </c>
      <c r="F41" s="66">
        <v>4163255</v>
      </c>
      <c r="G41" s="66">
        <v>0</v>
      </c>
      <c r="H41" s="146">
        <v>0</v>
      </c>
      <c r="I41" s="78">
        <v>0</v>
      </c>
    </row>
    <row r="42" spans="1:18" ht="12.75" hidden="1" customHeight="1" x14ac:dyDescent="0.2">
      <c r="A42" s="44" t="s">
        <v>157</v>
      </c>
      <c r="B42" s="44"/>
      <c r="C42" s="78">
        <v>0</v>
      </c>
      <c r="D42" s="78"/>
      <c r="E42" s="78">
        <v>0</v>
      </c>
      <c r="F42" s="78"/>
      <c r="G42" s="66">
        <v>0</v>
      </c>
      <c r="H42" s="146">
        <v>0</v>
      </c>
      <c r="I42" s="78">
        <v>0</v>
      </c>
    </row>
    <row r="43" spans="1:18" ht="25.5" x14ac:dyDescent="0.2">
      <c r="A43" s="45" t="s">
        <v>62</v>
      </c>
      <c r="B43" s="43"/>
      <c r="C43" s="78">
        <v>0</v>
      </c>
      <c r="D43" s="78">
        <v>0</v>
      </c>
      <c r="E43" s="78">
        <v>0</v>
      </c>
      <c r="F43" s="146">
        <v>0</v>
      </c>
      <c r="G43" s="66">
        <v>0</v>
      </c>
      <c r="H43" s="146">
        <v>0</v>
      </c>
      <c r="I43" s="78">
        <v>0</v>
      </c>
    </row>
    <row r="44" spans="1:18" ht="38.25" x14ac:dyDescent="0.2">
      <c r="A44" s="45" t="s">
        <v>63</v>
      </c>
      <c r="B44" s="43"/>
      <c r="C44" s="78">
        <v>0</v>
      </c>
      <c r="D44" s="78">
        <v>0</v>
      </c>
      <c r="E44" s="66">
        <v>-4163255</v>
      </c>
      <c r="F44" s="66">
        <v>4163255</v>
      </c>
      <c r="G44" s="66">
        <v>0</v>
      </c>
      <c r="H44" s="78">
        <v>0</v>
      </c>
      <c r="I44" s="66">
        <v>0</v>
      </c>
    </row>
    <row r="45" spans="1:18" x14ac:dyDescent="0.2">
      <c r="A45" s="45" t="s">
        <v>33</v>
      </c>
      <c r="B45" s="135"/>
      <c r="C45" s="78">
        <v>0</v>
      </c>
      <c r="D45" s="78">
        <v>0</v>
      </c>
      <c r="E45" s="78">
        <v>0</v>
      </c>
      <c r="F45" s="66"/>
      <c r="G45" s="66">
        <v>0</v>
      </c>
      <c r="H45" s="66"/>
      <c r="I45" s="66">
        <v>0</v>
      </c>
    </row>
    <row r="46" spans="1:18" x14ac:dyDescent="0.2">
      <c r="A46" s="45" t="s">
        <v>64</v>
      </c>
      <c r="B46" s="43"/>
      <c r="C46" s="78">
        <v>0</v>
      </c>
      <c r="D46" s="78">
        <v>0</v>
      </c>
      <c r="E46" s="66"/>
      <c r="F46" s="66">
        <v>-39195024</v>
      </c>
      <c r="G46" s="66">
        <v>-39195024</v>
      </c>
      <c r="H46" s="66">
        <v>-12772271</v>
      </c>
      <c r="I46" s="66">
        <v>-51967295</v>
      </c>
    </row>
    <row r="47" spans="1:18" ht="25.5" x14ac:dyDescent="0.2">
      <c r="A47" s="45" t="s">
        <v>65</v>
      </c>
      <c r="B47" s="43"/>
      <c r="C47" s="78">
        <v>0</v>
      </c>
      <c r="D47" s="66">
        <v>0</v>
      </c>
      <c r="E47" s="66">
        <v>-4163255</v>
      </c>
      <c r="F47" s="66">
        <v>-35031769</v>
      </c>
      <c r="G47" s="66">
        <v>-39195024</v>
      </c>
      <c r="H47" s="66">
        <v>-12772271</v>
      </c>
      <c r="I47" s="78">
        <v>-51967295</v>
      </c>
    </row>
    <row r="48" spans="1:18" x14ac:dyDescent="0.2">
      <c r="A48" s="45" t="s">
        <v>66</v>
      </c>
      <c r="B48" s="43"/>
      <c r="C48" s="78">
        <v>0</v>
      </c>
      <c r="D48" s="78">
        <v>0</v>
      </c>
      <c r="E48" s="78">
        <v>0</v>
      </c>
      <c r="F48" s="66"/>
      <c r="G48" s="66">
        <v>0</v>
      </c>
      <c r="H48" s="146">
        <v>0</v>
      </c>
      <c r="I48" s="78">
        <v>0</v>
      </c>
    </row>
    <row r="49" spans="1:9" x14ac:dyDescent="0.2">
      <c r="A49" s="45" t="s">
        <v>67</v>
      </c>
      <c r="B49" s="43"/>
      <c r="C49" s="78">
        <v>0</v>
      </c>
      <c r="D49" s="78">
        <v>0</v>
      </c>
      <c r="E49" s="78">
        <v>0</v>
      </c>
      <c r="F49" s="78">
        <v>0</v>
      </c>
      <c r="G49" s="66">
        <v>0</v>
      </c>
      <c r="H49" s="78">
        <v>0</v>
      </c>
      <c r="I49" s="78">
        <v>0</v>
      </c>
    </row>
    <row r="50" spans="1:9" ht="25.5" x14ac:dyDescent="0.2">
      <c r="A50" s="45" t="s">
        <v>68</v>
      </c>
      <c r="B50" s="43"/>
      <c r="C50" s="78">
        <v>0</v>
      </c>
      <c r="D50" s="78">
        <v>0</v>
      </c>
      <c r="E50" s="78">
        <v>0</v>
      </c>
      <c r="F50" s="78">
        <v>0</v>
      </c>
      <c r="G50" s="66">
        <v>0</v>
      </c>
      <c r="H50" s="146">
        <v>0</v>
      </c>
      <c r="I50" s="78">
        <v>0</v>
      </c>
    </row>
    <row r="51" spans="1:9" ht="25.5" x14ac:dyDescent="0.2">
      <c r="A51" s="45" t="s">
        <v>231</v>
      </c>
      <c r="B51" s="43"/>
      <c r="C51" s="78">
        <v>16663996</v>
      </c>
      <c r="D51" s="78">
        <v>1188176</v>
      </c>
      <c r="E51" s="78">
        <v>46211785</v>
      </c>
      <c r="F51" s="78">
        <v>-64309769</v>
      </c>
      <c r="G51" s="66">
        <v>-245812</v>
      </c>
      <c r="H51" s="78">
        <v>39870437</v>
      </c>
      <c r="I51" s="78">
        <v>39624625</v>
      </c>
    </row>
    <row r="52" spans="1:9" x14ac:dyDescent="0.2">
      <c r="A52" s="52"/>
      <c r="B52" s="56"/>
      <c r="C52" s="56"/>
      <c r="D52" s="56"/>
      <c r="E52" s="56"/>
      <c r="F52" s="56"/>
      <c r="G52" s="56"/>
      <c r="H52" s="56"/>
      <c r="I52" s="56"/>
    </row>
    <row r="53" spans="1:9" ht="14.25" x14ac:dyDescent="0.2">
      <c r="A53" s="52" t="str">
        <f>бб!A99</f>
        <v>Генеральный директор</v>
      </c>
      <c r="B53" s="51"/>
      <c r="C53" s="51"/>
      <c r="D53" s="56"/>
      <c r="E53" s="72" t="str">
        <f>бб!D99</f>
        <v>О.А. Щемель</v>
      </c>
      <c r="F53" s="56"/>
      <c r="G53" s="56"/>
      <c r="H53" s="53"/>
      <c r="I53" s="56"/>
    </row>
    <row r="54" spans="1:9" x14ac:dyDescent="0.2">
      <c r="A54" s="52"/>
      <c r="B54" s="51"/>
      <c r="C54" s="51"/>
      <c r="D54" s="53"/>
      <c r="E54" s="218"/>
      <c r="F54" s="218"/>
      <c r="G54" s="56"/>
      <c r="H54" s="56"/>
      <c r="I54" s="56"/>
    </row>
    <row r="55" spans="1:9" x14ac:dyDescent="0.2">
      <c r="A55" s="52"/>
      <c r="B55" s="51"/>
      <c r="C55" s="51"/>
      <c r="D55" s="53"/>
      <c r="E55" s="56"/>
      <c r="F55" s="56"/>
      <c r="G55" s="56"/>
      <c r="H55" s="56"/>
      <c r="I55" s="56"/>
    </row>
    <row r="56" spans="1:9" ht="14.25" x14ac:dyDescent="0.2">
      <c r="A56" s="52" t="str">
        <f>бб!A102</f>
        <v xml:space="preserve">Главный бухгалтер                                              </v>
      </c>
      <c r="B56" s="51"/>
      <c r="C56" s="51"/>
      <c r="D56" s="56"/>
      <c r="E56" s="73" t="s">
        <v>156</v>
      </c>
      <c r="F56" s="52"/>
      <c r="G56" s="56"/>
      <c r="H56" s="53"/>
      <c r="I56" s="56"/>
    </row>
    <row r="57" spans="1:9" x14ac:dyDescent="0.2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" customHeight="1" x14ac:dyDescent="0.2">
      <c r="A58" s="49" t="s">
        <v>55</v>
      </c>
      <c r="B58" s="56"/>
      <c r="C58" s="56"/>
      <c r="D58" s="56"/>
      <c r="E58" s="56"/>
      <c r="F58" s="56"/>
      <c r="G58" s="56"/>
      <c r="H58" s="56"/>
      <c r="I58" s="56"/>
    </row>
    <row r="59" spans="1:9" x14ac:dyDescent="0.2">
      <c r="A59" s="56"/>
      <c r="B59" s="56"/>
      <c r="C59" s="56"/>
      <c r="D59" s="56"/>
      <c r="E59" s="56"/>
      <c r="F59" s="56"/>
      <c r="G59" s="56"/>
      <c r="H59" s="56"/>
      <c r="I59" s="56"/>
    </row>
    <row r="60" spans="1:9" x14ac:dyDescent="0.2">
      <c r="A60" s="56"/>
      <c r="B60" s="56"/>
      <c r="C60" s="56"/>
      <c r="D60" s="56"/>
      <c r="E60" s="56"/>
      <c r="F60" s="56"/>
      <c r="G60" s="56"/>
      <c r="H60" s="56"/>
      <c r="I60" s="56"/>
    </row>
  </sheetData>
  <mergeCells count="13">
    <mergeCell ref="E54:F54"/>
    <mergeCell ref="B37:I37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Гембух Елена Александровна</cp:lastModifiedBy>
  <cp:lastPrinted>2023-11-10T13:37:36Z</cp:lastPrinted>
  <dcterms:created xsi:type="dcterms:W3CDTF">2007-05-04T07:43:23Z</dcterms:created>
  <dcterms:modified xsi:type="dcterms:W3CDTF">2023-11-10T13:39:30Z</dcterms:modified>
</cp:coreProperties>
</file>