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28800" windowHeight="12435" activeTab="1"/>
  </bookViews>
  <sheets>
    <sheet name="бб" sheetId="4" r:id="rId1"/>
    <sheet name="ф2" sheetId="10" r:id="rId2"/>
    <sheet name="ф3 прямой" sheetId="11" r:id="rId3"/>
    <sheet name="ф4" sheetId="3" r:id="rId4"/>
  </sheets>
  <externalReferences>
    <externalReference r:id="rId5"/>
  </externalReferences>
  <definedNames>
    <definedName name="_xlnm.Print_Area" localSheetId="0">бб!$A$1:$D$103</definedName>
    <definedName name="_xlnm.Print_Area" localSheetId="1">ф2!$A$1:$H$63</definedName>
    <definedName name="_xlnm.Print_Area" localSheetId="2">'ф3 прямой'!$A$1:$D$79</definedName>
    <definedName name="_xlnm.Print_Area" localSheetId="3">ф4!$A$1:$I$61</definedName>
  </definedNames>
  <calcPr calcId="145621"/>
</workbook>
</file>

<file path=xl/calcChain.xml><?xml version="1.0" encoding="utf-8"?>
<calcChain xmlns="http://schemas.openxmlformats.org/spreadsheetml/2006/main">
  <c r="F54" i="10" l="1"/>
  <c r="F52" i="10"/>
  <c r="F57" i="10"/>
  <c r="D50" i="3" l="1"/>
  <c r="C50" i="3"/>
  <c r="D47" i="3"/>
  <c r="E47" i="3"/>
  <c r="F47" i="3"/>
  <c r="G47" i="3"/>
  <c r="H47" i="3"/>
  <c r="I47" i="3"/>
  <c r="C47" i="3"/>
  <c r="E37" i="3"/>
  <c r="F37" i="3"/>
  <c r="G37" i="3"/>
  <c r="H37" i="3"/>
  <c r="D37" i="3"/>
  <c r="E33" i="3"/>
  <c r="F33" i="3"/>
  <c r="G33" i="3"/>
  <c r="H33" i="3"/>
  <c r="I33" i="3"/>
  <c r="D33" i="3"/>
  <c r="E30" i="3"/>
  <c r="F30" i="3"/>
  <c r="G30" i="3"/>
  <c r="H30" i="3"/>
  <c r="I30" i="3"/>
  <c r="D30" i="3"/>
  <c r="F46" i="3"/>
  <c r="E45" i="3"/>
  <c r="G49" i="3" l="1"/>
  <c r="I49" i="3" s="1"/>
  <c r="F49" i="3"/>
  <c r="H50" i="3"/>
  <c r="I42" i="3"/>
  <c r="E50" i="3"/>
  <c r="E54" i="3" s="1"/>
  <c r="F50" i="3" l="1"/>
  <c r="F54" i="3"/>
  <c r="H54" i="3"/>
  <c r="G46" i="3"/>
  <c r="G50" i="3" s="1"/>
  <c r="G54" i="3" l="1"/>
  <c r="I46" i="3"/>
  <c r="G27" i="10"/>
  <c r="G33" i="10" s="1"/>
  <c r="G35" i="10" s="1"/>
  <c r="G37" i="10" s="1"/>
  <c r="G39" i="10" s="1"/>
  <c r="C33" i="10"/>
  <c r="D33" i="10"/>
  <c r="E33" i="10"/>
  <c r="F33" i="10"/>
  <c r="H25" i="10"/>
  <c r="H24" i="10"/>
  <c r="H26" i="10"/>
  <c r="H28" i="10"/>
  <c r="H29" i="10"/>
  <c r="H30" i="10"/>
  <c r="H31" i="10"/>
  <c r="H32" i="10"/>
  <c r="H34" i="10"/>
  <c r="H36" i="10"/>
  <c r="H38" i="10"/>
  <c r="H40" i="10"/>
  <c r="H42" i="10"/>
  <c r="H43" i="10"/>
  <c r="H44" i="10"/>
  <c r="H45" i="10"/>
  <c r="H46" i="10"/>
  <c r="H47" i="10"/>
  <c r="H48" i="10"/>
  <c r="H49" i="10"/>
  <c r="H50" i="10"/>
  <c r="H51" i="10"/>
  <c r="H53" i="10"/>
  <c r="H55" i="10"/>
  <c r="H23" i="10"/>
  <c r="G55" i="10"/>
  <c r="G48" i="10"/>
  <c r="G25" i="10"/>
  <c r="I50" i="3" l="1"/>
  <c r="I54" i="3" s="1"/>
  <c r="H27" i="10"/>
  <c r="H33" i="10" s="1"/>
  <c r="G54" i="10"/>
  <c r="H54" i="10" s="1"/>
  <c r="G57" i="10"/>
  <c r="G41" i="10"/>
  <c r="G52" i="10" s="1"/>
  <c r="H52" i="10" s="1"/>
  <c r="F27" i="10" l="1"/>
  <c r="F27" i="3"/>
  <c r="D65" i="4"/>
  <c r="D24" i="11" l="1"/>
  <c r="D31" i="11"/>
  <c r="D29" i="11"/>
  <c r="D25" i="11" s="1"/>
  <c r="D59" i="11"/>
  <c r="D53" i="11"/>
  <c r="D66" i="11" s="1"/>
  <c r="D43" i="11"/>
  <c r="D35" i="11"/>
  <c r="D18" i="11"/>
  <c r="D33" i="11" l="1"/>
  <c r="D67" i="11" s="1"/>
  <c r="D72" i="11" s="1"/>
  <c r="D51" i="11"/>
  <c r="C24" i="11" l="1"/>
  <c r="C31" i="11"/>
  <c r="C29" i="11"/>
  <c r="G27" i="3"/>
  <c r="G28" i="3"/>
  <c r="G29" i="3"/>
  <c r="I29" i="3" s="1"/>
  <c r="G31" i="3"/>
  <c r="G34" i="3"/>
  <c r="G35" i="3"/>
  <c r="G36" i="3"/>
  <c r="C30" i="3"/>
  <c r="I28" i="3"/>
  <c r="D35" i="10"/>
  <c r="D37" i="10" s="1"/>
  <c r="D39" i="10" s="1"/>
  <c r="D41" i="10" s="1"/>
  <c r="E35" i="10"/>
  <c r="E37" i="10" s="1"/>
  <c r="E39" i="10" s="1"/>
  <c r="F35" i="10"/>
  <c r="E25" i="10"/>
  <c r="F25" i="10"/>
  <c r="E57" i="10" l="1"/>
  <c r="E41" i="10"/>
  <c r="F37" i="10"/>
  <c r="H35" i="10"/>
  <c r="C55" i="10"/>
  <c r="C27" i="10"/>
  <c r="C25" i="10"/>
  <c r="C35" i="10" s="1"/>
  <c r="C37" i="10" s="1"/>
  <c r="C39" i="10" s="1"/>
  <c r="F39" i="10" l="1"/>
  <c r="H37" i="10"/>
  <c r="C54" i="10"/>
  <c r="C41" i="10"/>
  <c r="C52" i="10" s="1"/>
  <c r="F41" i="10" l="1"/>
  <c r="H41" i="10" s="1"/>
  <c r="H39" i="10"/>
  <c r="H57" i="10" s="1"/>
  <c r="C57" i="10"/>
  <c r="L32" i="10" l="1"/>
  <c r="D83" i="4" l="1"/>
  <c r="D88" i="4"/>
  <c r="H25" i="3" l="1"/>
  <c r="H23" i="3" s="1"/>
  <c r="L36" i="10" l="1"/>
  <c r="L31" i="10"/>
  <c r="L30" i="10"/>
  <c r="L29" i="10"/>
  <c r="L28" i="10"/>
  <c r="L27" i="10"/>
  <c r="L26" i="10"/>
  <c r="L24" i="10"/>
  <c r="L23" i="10"/>
  <c r="L40" i="10" l="1"/>
  <c r="L39" i="10" l="1"/>
  <c r="C90" i="4" l="1"/>
  <c r="L55" i="10" l="1"/>
  <c r="H32" i="3"/>
  <c r="C67" i="4" l="1"/>
  <c r="C37" i="4" l="1"/>
  <c r="C52" i="4" l="1"/>
  <c r="C54" i="4" s="1"/>
  <c r="D32" i="10"/>
  <c r="D34" i="10"/>
  <c r="D38" i="10"/>
  <c r="D42" i="10"/>
  <c r="D43" i="10"/>
  <c r="D44" i="10"/>
  <c r="D45" i="10"/>
  <c r="D46" i="10"/>
  <c r="D47" i="10"/>
  <c r="D49" i="10"/>
  <c r="D50" i="10"/>
  <c r="D51" i="10"/>
  <c r="D53" i="10"/>
  <c r="D55" i="10"/>
  <c r="D56" i="10"/>
  <c r="D36" i="10" l="1"/>
  <c r="J36" i="10" s="1"/>
  <c r="D31" i="10"/>
  <c r="J31" i="10" s="1"/>
  <c r="D30" i="10"/>
  <c r="J30" i="10" s="1"/>
  <c r="D29" i="10"/>
  <c r="J29" i="10" s="1"/>
  <c r="D28" i="10"/>
  <c r="J28" i="10" s="1"/>
  <c r="D27" i="10"/>
  <c r="J27" i="10" s="1"/>
  <c r="D26" i="10"/>
  <c r="J26" i="10" s="1"/>
  <c r="D24" i="10"/>
  <c r="J24" i="10" s="1"/>
  <c r="C78" i="4" l="1"/>
  <c r="C91" i="4" s="1"/>
  <c r="C93" i="4" s="1"/>
  <c r="I31" i="3"/>
  <c r="D40" i="10"/>
  <c r="D23" i="10"/>
  <c r="J23" i="10" l="1"/>
  <c r="D25" i="10"/>
  <c r="E96" i="4"/>
  <c r="D16" i="11" l="1"/>
  <c r="C16" i="11"/>
  <c r="C18" i="11" l="1"/>
  <c r="C43" i="11"/>
  <c r="C59" i="11"/>
  <c r="C25" i="11"/>
  <c r="I27" i="3"/>
  <c r="D48" i="10"/>
  <c r="C35" i="11"/>
  <c r="C53" i="11"/>
  <c r="I34" i="3"/>
  <c r="G24" i="3"/>
  <c r="I24" i="3" s="1"/>
  <c r="I35" i="3"/>
  <c r="I36" i="3"/>
  <c r="A56" i="3"/>
  <c r="A59" i="3"/>
  <c r="A78" i="11"/>
  <c r="A61" i="10"/>
  <c r="L33" i="10" l="1"/>
  <c r="L25" i="10"/>
  <c r="J25" i="10"/>
  <c r="J33" i="10"/>
  <c r="C51" i="11"/>
  <c r="C33" i="11"/>
  <c r="C66" i="11"/>
  <c r="C67" i="11" l="1"/>
  <c r="C72" i="11" s="1"/>
  <c r="J35" i="10" l="1"/>
  <c r="L35" i="10"/>
  <c r="J37" i="10" l="1"/>
  <c r="L37" i="10"/>
  <c r="L54" i="10"/>
  <c r="D54" i="10" l="1"/>
  <c r="J54" i="10" s="1"/>
  <c r="F32" i="3"/>
  <c r="G32" i="3" s="1"/>
  <c r="L57" i="10"/>
  <c r="J41" i="10" l="1"/>
  <c r="L41" i="10"/>
  <c r="D57" i="10"/>
  <c r="J57" i="10" s="1"/>
  <c r="J39" i="10"/>
  <c r="I32" i="3"/>
  <c r="D52" i="10" l="1"/>
  <c r="J52" i="10" s="1"/>
  <c r="L52" i="10"/>
  <c r="D75" i="4"/>
  <c r="D25" i="3"/>
  <c r="D81" i="4"/>
  <c r="D77" i="4"/>
  <c r="D71" i="4"/>
  <c r="D31" i="4"/>
  <c r="K37" i="3" l="1"/>
  <c r="D85" i="4"/>
  <c r="D52" i="4"/>
  <c r="F64" i="4"/>
  <c r="E25" i="3"/>
  <c r="E26" i="3"/>
  <c r="D23" i="3"/>
  <c r="E72" i="11"/>
  <c r="D84" i="4"/>
  <c r="L37" i="3" l="1"/>
  <c r="E23" i="3"/>
  <c r="F25" i="3"/>
  <c r="F65" i="4"/>
  <c r="H65" i="4" s="1"/>
  <c r="D37" i="4"/>
  <c r="D54" i="4" s="1"/>
  <c r="D78" i="4"/>
  <c r="D89" i="4"/>
  <c r="D90" i="4" s="1"/>
  <c r="F26" i="3"/>
  <c r="G26" i="3" l="1"/>
  <c r="D91" i="4"/>
  <c r="C25" i="3"/>
  <c r="C37" i="3" s="1"/>
  <c r="D67" i="4"/>
  <c r="F23" i="3"/>
  <c r="M37" i="3" l="1"/>
  <c r="J37" i="3"/>
  <c r="I26" i="3"/>
  <c r="D93" i="4"/>
  <c r="F96" i="4" s="1"/>
  <c r="C23" i="3"/>
  <c r="G23" i="3" s="1"/>
  <c r="I23" i="3" s="1"/>
  <c r="G25" i="3"/>
  <c r="I25" i="3" l="1"/>
  <c r="I37" i="3" l="1"/>
  <c r="N37" i="3" s="1"/>
</calcChain>
</file>

<file path=xl/sharedStrings.xml><?xml version="1.0" encoding="utf-8"?>
<sst xmlns="http://schemas.openxmlformats.org/spreadsheetml/2006/main" count="320" uniqueCount="237">
  <si>
    <t xml:space="preserve"> </t>
  </si>
  <si>
    <t xml:space="preserve"> тепловой и электрической энергии </t>
  </si>
  <si>
    <t xml:space="preserve"> НАИМЕНОВАНИЕ ПОКАЗАТЕЛЕЙ </t>
  </si>
  <si>
    <t xml:space="preserve">Расходы по корпоративному подоходному налогу </t>
  </si>
  <si>
    <t xml:space="preserve"> I. ДВИЖЕНИЕ ДЕНЕЖНЫХ СРЕДСТВ ОТ ОПЕРАЦИОННОЙ ДЕЯТЕЛЬНОСТИ </t>
  </si>
  <si>
    <t xml:space="preserve"> II. ДВИЖЕНИЕ ДЕНЕЖНЫХ СРЕДСТВ ОТ ИНВЕСТИЦИОННОЙ ДЕЯТЕЛЬНОСТИ </t>
  </si>
  <si>
    <t xml:space="preserve"> III. ДВИЖЕНИЕ ДЕНЕЖНЫХ СРЕДСТВ ОТ ФИНАНСОВОЙ ДЕЯТЕЛЬНОСТИ </t>
  </si>
  <si>
    <t xml:space="preserve">  в том числе:</t>
  </si>
  <si>
    <t xml:space="preserve">    дивиденды</t>
  </si>
  <si>
    <t xml:space="preserve">    прочие</t>
  </si>
  <si>
    <t xml:space="preserve">    авансы выданные</t>
  </si>
  <si>
    <t xml:space="preserve">    выплаты по заработной плате</t>
  </si>
  <si>
    <t xml:space="preserve">    прочие выплаты</t>
  </si>
  <si>
    <t xml:space="preserve">    реализация нематериальных активов</t>
  </si>
  <si>
    <t xml:space="preserve">    реализация основных средств</t>
  </si>
  <si>
    <t xml:space="preserve">    реализация других долгосрочных активов</t>
  </si>
  <si>
    <t xml:space="preserve">    реализация финансовых активов</t>
  </si>
  <si>
    <t xml:space="preserve">    приобретение нематериальных активов</t>
  </si>
  <si>
    <t xml:space="preserve">    приобретение основных средств</t>
  </si>
  <si>
    <t xml:space="preserve">    приобретение других долгосрочных активов</t>
  </si>
  <si>
    <t xml:space="preserve">    приобретение финансовых активов</t>
  </si>
  <si>
    <t xml:space="preserve">    прочие выплаты </t>
  </si>
  <si>
    <t xml:space="preserve">    эмиссия акций и других ценных бумаг</t>
  </si>
  <si>
    <t xml:space="preserve">    получение займов</t>
  </si>
  <si>
    <t xml:space="preserve">    погашение займов</t>
  </si>
  <si>
    <t xml:space="preserve">    выплата дивидендов</t>
  </si>
  <si>
    <t xml:space="preserve"> ИТОГО Увеличение (+)/уменьшение (-) денег </t>
  </si>
  <si>
    <t xml:space="preserve"> (стр. 030 - стр. 060 - стр. 090) </t>
  </si>
  <si>
    <t xml:space="preserve"> 1.Поступление всего,</t>
  </si>
  <si>
    <t xml:space="preserve"> 2.Выбытие денежных средств всего,</t>
  </si>
  <si>
    <t xml:space="preserve"> 1.Поступление денег всего,</t>
  </si>
  <si>
    <t xml:space="preserve"> 2.Выбытие денег всего,</t>
  </si>
  <si>
    <t xml:space="preserve"> 2.Выбытие всего,</t>
  </si>
  <si>
    <t>Доля меньшинства</t>
  </si>
  <si>
    <t>(Форма 1)</t>
  </si>
  <si>
    <t xml:space="preserve">АКТИВЫ </t>
  </si>
  <si>
    <t>Итого краткосрочных активов</t>
  </si>
  <si>
    <t>Инвестиционная недвижимость</t>
  </si>
  <si>
    <t>Основные средства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</si>
  <si>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</si>
  <si>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</si>
  <si>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</si>
  <si>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</t>
  </si>
  <si>
    <t>ПАССИВЫ</t>
  </si>
  <si>
    <t>Краткосрочные оценочные обязательства</t>
  </si>
  <si>
    <t>Прочие краткосрочные обязательства</t>
  </si>
  <si>
    <t>Итого краткосрочных обязательств</t>
  </si>
  <si>
    <t>Долгосрочная кредиторская задолженность</t>
  </si>
  <si>
    <t>Отложенные налоговые обязательства</t>
  </si>
  <si>
    <t>Итого долгосрочных обязательств</t>
  </si>
  <si>
    <t>Выпущенный капитал</t>
  </si>
  <si>
    <t>Эмиссионный доход</t>
  </si>
  <si>
    <t>Выкупленные собственные долевые инструменты</t>
  </si>
  <si>
    <t>Резервы</t>
  </si>
  <si>
    <t>Итого капитал</t>
  </si>
  <si>
    <t xml:space="preserve"> Место печати</t>
  </si>
  <si>
    <t>Прочие финансовые активы</t>
  </si>
  <si>
    <t>Капитал материнской организации</t>
  </si>
  <si>
    <t>Нераспределенная прибыль</t>
  </si>
  <si>
    <t>Всего</t>
  </si>
  <si>
    <t>Пересчитанное сальдо (стр.010+/-стр.020)</t>
  </si>
  <si>
    <t>Прибыль/убыток от переоценки активов</t>
  </si>
  <si>
    <t xml:space="preserve">Курсовые разницы от зарубежной деятельности </t>
  </si>
  <si>
    <t>Прибыль/убыток, признанная/ай непосредственно в самом капитале (стр.031+/-стр.032+/-стр.033)</t>
  </si>
  <si>
    <t>Прибыль/убыток за период</t>
  </si>
  <si>
    <t>Всего прибыль/убыток за период (стр.040+/-стр.050)</t>
  </si>
  <si>
    <t>Дивиденды</t>
  </si>
  <si>
    <t>Эмиссия акций</t>
  </si>
  <si>
    <t>Выкупные собственные долевые инструменты</t>
  </si>
  <si>
    <t>Пересчитанное сальдо (стр.110+/-стр.120)</t>
  </si>
  <si>
    <t>Прибыль/убыток, признанная/ай непосредственно в самом капитале (стр.131+/-стр.132+/-стр.133)</t>
  </si>
  <si>
    <t>Всего прибыль/убыток за период (стр.140+/-стр.150)</t>
  </si>
  <si>
    <t>(Форма 4)</t>
  </si>
  <si>
    <t>(прямой метод)</t>
  </si>
  <si>
    <t>(Форма 3)</t>
  </si>
  <si>
    <t>(Форма 2)</t>
  </si>
  <si>
    <t>Доход от реализации продукции и оказания услуг</t>
  </si>
  <si>
    <t xml:space="preserve">Себестоимость реализованной продукции и оказанных услуг </t>
  </si>
  <si>
    <t>Доходы от финансирования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</si>
  <si>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</si>
  <si>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</si>
  <si>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</si>
  <si>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Доля прибыли/убытка организаций, учитываемых по методу долевого участия</t>
  </si>
  <si>
    <t xml:space="preserve">                     тепловой и электрической энергии </t>
  </si>
  <si>
    <t xml:space="preserve">    реализация готовой продукции (товаров, работ, услуг)</t>
  </si>
  <si>
    <t xml:space="preserve">    авансы полученные (431,441,411-661,662; 451-661,662) </t>
  </si>
  <si>
    <t xml:space="preserve">    вознаграждение</t>
  </si>
  <si>
    <t xml:space="preserve">    платежи поставщикам и подрядчикам</t>
  </si>
  <si>
    <t xml:space="preserve">    расчеты с бюджетом</t>
  </si>
  <si>
    <t xml:space="preserve"> 3. Результат операционной деятельности (стр. 010 - стр. 020)</t>
  </si>
  <si>
    <t xml:space="preserve">    погашение предоставленных займов</t>
  </si>
  <si>
    <t xml:space="preserve">    приобретение займов</t>
  </si>
  <si>
    <t xml:space="preserve"> 3. Результат инвестиционной деятельности (стр. 040 - стр. 050)</t>
  </si>
  <si>
    <t xml:space="preserve"> 3. Результат финансовой деятельности (стр. 070 - стр. 080)</t>
  </si>
  <si>
    <t xml:space="preserve"> Деньги на начало отчетного периода</t>
  </si>
  <si>
    <t xml:space="preserve"> Деньги на конец отчетного периода</t>
  </si>
  <si>
    <t xml:space="preserve">      тепловой и электрической энергии                                             </t>
  </si>
  <si>
    <t>Дополнительный оплаченный капитал</t>
  </si>
  <si>
    <t>Доп.оплач. капитал</t>
  </si>
  <si>
    <t xml:space="preserve">Изменение в учетной политике </t>
  </si>
  <si>
    <t>Текущая часть прочих финансовых активов</t>
  </si>
  <si>
    <t xml:space="preserve">Акционерам материнской компании(стр.150-стр.170) </t>
  </si>
  <si>
    <t>Доле меньшинства</t>
  </si>
  <si>
    <t xml:space="preserve">    выплаты вознаграждения по займам</t>
  </si>
  <si>
    <t>ПРОЧИЙ СОВОКУПНЫЙ ДОХОД:</t>
  </si>
  <si>
    <t>Актуарные доходы (убытки) по плану с установленными выплатами</t>
  </si>
  <si>
    <t>Доходы (убытки) от переоценки основных средств</t>
  </si>
  <si>
    <t>Доходы (убытки) от переоценки финансовых активов, удерживаемых  для продажи</t>
  </si>
  <si>
    <t>Относящийся к:</t>
  </si>
  <si>
    <t xml:space="preserve">Валовый доход (стр.010-стр.120) </t>
  </si>
  <si>
    <t>Доход (убыток) за период от продолжаемой деятельности (стр.030+стр.040+стр.050-стр.060-стр.070-стр.080-стр.090+/-стр.100)</t>
  </si>
  <si>
    <t>Доход (убыток) за период от прекращенной деятельности</t>
  </si>
  <si>
    <t>Доход (убыток) до налогообложения (стр.110+/-стр.120)</t>
  </si>
  <si>
    <t xml:space="preserve">Итоговый доход (убыток) за период (стр.130-стр.140) </t>
  </si>
  <si>
    <t>Итоговый доход (убыток) за период (стр.150)</t>
  </si>
  <si>
    <t>Доход на акцию</t>
  </si>
  <si>
    <t>Итоговый доход (убыток), относящийся к:</t>
  </si>
  <si>
    <t xml:space="preserve">Акционерам Материнской компании (стр.240-стр.270) </t>
  </si>
  <si>
    <t xml:space="preserve">Акционерам Материнской компании (стр.160+стр.250) </t>
  </si>
  <si>
    <t xml:space="preserve">Доля меньшинства (стр.170+стр.260) </t>
  </si>
  <si>
    <t xml:space="preserve">ВСЕГО СОВОКУПНЫЙ ДОХОД (УБЫТОК) ЗА ПЕРИОД (стр.160+стр.240) </t>
  </si>
  <si>
    <t xml:space="preserve">ИТОГО ПРОЧИЙ СОВОКУПНЫЙ ДОХОД/(УБЫТОК) ЗА ПЕРИОД(стр.200+стр.210+стр.220стр.230) </t>
  </si>
  <si>
    <t xml:space="preserve">Изменения в учетной политике </t>
  </si>
  <si>
    <t>Базовая и разводнённая прибыль на одну простую акцию,тенге</t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</si>
  <si>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</si>
  <si>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</si>
  <si>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</t>
    </r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</si>
  <si>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</si>
  <si>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</si>
  <si>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          </t>
    </r>
  </si>
  <si>
    <r>
      <t xml:space="preserve"> Наименование организации </t>
    </r>
    <r>
      <rPr>
        <b/>
        <u/>
        <sz val="11"/>
        <rFont val="Times New Roman"/>
        <family val="1"/>
        <charset val="204"/>
      </rPr>
      <t xml:space="preserve">АО "ПАВЛОДАРЭНЕРГО"                                                         </t>
    </r>
  </si>
  <si>
    <r>
      <t xml:space="preserve"> Организационно-правовая форма </t>
    </r>
    <r>
      <rPr>
        <b/>
        <u/>
        <sz val="11"/>
        <rFont val="Times New Roman"/>
        <family val="1"/>
        <charset val="204"/>
      </rPr>
      <t xml:space="preserve">- частная                                                              </t>
    </r>
  </si>
  <si>
    <r>
      <t xml:space="preserve"> Юридический адрес организации </t>
    </r>
    <r>
      <rPr>
        <b/>
        <u/>
        <sz val="11"/>
        <rFont val="Times New Roman"/>
        <family val="1"/>
        <charset val="204"/>
      </rPr>
      <t xml:space="preserve">140000 г. Павлодар ул. Кривенко27                                      </t>
    </r>
  </si>
  <si>
    <t>Торговая дебиторская задолженность</t>
  </si>
  <si>
    <t>Авансы выданные</t>
  </si>
  <si>
    <t>Прочая дебиторская задолженность</t>
  </si>
  <si>
    <t>Налоги к возмещению и предварительно оплаченные налоги</t>
  </si>
  <si>
    <t>Предоплата по подоходному налогу</t>
  </si>
  <si>
    <t>Торговая кредиторская задолженность</t>
  </si>
  <si>
    <t>Авансы полученные</t>
  </si>
  <si>
    <t>Налоги и внебюджетные платежи к уплате</t>
  </si>
  <si>
    <t>Гудвилл</t>
  </si>
  <si>
    <t>Товарно-материальные запасы</t>
  </si>
  <si>
    <t xml:space="preserve">Денежные средства </t>
  </si>
  <si>
    <t>-</t>
  </si>
  <si>
    <t>Уставный капитал</t>
  </si>
  <si>
    <t>Резерв по переоценке основных средств</t>
  </si>
  <si>
    <t>Выпущенные облигации</t>
  </si>
  <si>
    <t>Обязательства по вознаграждению работников</t>
  </si>
  <si>
    <t>Обязательства по рекультивации золоотвалов</t>
  </si>
  <si>
    <t>Текущая часть выпущенных облигаций</t>
  </si>
  <si>
    <t>Текущая часть долгосрочных займов</t>
  </si>
  <si>
    <r>
      <t xml:space="preserve"> Вид деятельности организации  </t>
    </r>
    <r>
      <rPr>
        <b/>
        <u/>
        <sz val="12"/>
        <rFont val="Times New Roman"/>
        <family val="1"/>
        <charset val="204"/>
      </rPr>
      <t xml:space="preserve"> -   производство, транспортировка и реализация          </t>
    </r>
  </si>
  <si>
    <t xml:space="preserve">Главный бухгалтер                                              </t>
  </si>
  <si>
    <r>
      <t xml:space="preserve"> Вид деятельности организации   </t>
    </r>
    <r>
      <rPr>
        <b/>
        <u/>
        <sz val="12"/>
        <rFont val="Times New Roman"/>
        <family val="1"/>
        <charset val="204"/>
      </rPr>
      <t xml:space="preserve">-   производство, транспортировка и реализация                    </t>
    </r>
  </si>
  <si>
    <r>
      <t xml:space="preserve"> Вид деятельности организации   </t>
    </r>
    <r>
      <rPr>
        <b/>
        <u/>
        <sz val="11"/>
        <rFont val="Times New Roman"/>
        <family val="1"/>
        <charset val="204"/>
      </rPr>
      <t xml:space="preserve">-   производство, транспортировка и реализация                         </t>
    </r>
  </si>
  <si>
    <t xml:space="preserve">    реализация облигаций</t>
  </si>
  <si>
    <t xml:space="preserve">    погашение облигационного займа</t>
  </si>
  <si>
    <t>Доходы будущих периодов</t>
  </si>
  <si>
    <t>Прочие краткосрочные активы,ограниченные в исп-ии</t>
  </si>
  <si>
    <t>С.Н.Беликова</t>
  </si>
  <si>
    <t>Корректировка справедливой стоимости</t>
  </si>
  <si>
    <t>Прочие расходы (курсовая разница)</t>
  </si>
  <si>
    <t xml:space="preserve"> -   </t>
  </si>
  <si>
    <t>Прочие доходы(расходы)</t>
  </si>
  <si>
    <t>Прочий совокупный доход</t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</si>
  <si>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 27                                 </t>
    </r>
  </si>
  <si>
    <t>Текущие обязательства по финансовой аренде</t>
  </si>
  <si>
    <t>Долгосрочные обязательства по финансовой аренде</t>
  </si>
  <si>
    <t>Влияние изменений курса валюты на остатки</t>
  </si>
  <si>
    <t>в тыс.тенге</t>
  </si>
  <si>
    <t>ДОЛГОСРОЧНЫЕ АКТИВЫ :</t>
  </si>
  <si>
    <t xml:space="preserve">ТЕКУЩИЕ  АКТИВЫ: </t>
  </si>
  <si>
    <t>ВСЕГО АКТИВЫ</t>
  </si>
  <si>
    <t>КАПИТАЛ И ОБЯЗАТЕЛЬСТВА</t>
  </si>
  <si>
    <t xml:space="preserve">ДОЛГОСРОЧНЫЕ ОБЯЗАТЕЛЬСТВА: </t>
  </si>
  <si>
    <t>ТЕКУЩИЕ ОБЯЗАТЕЛЬСТВА:</t>
  </si>
  <si>
    <t>Итого обязательства</t>
  </si>
  <si>
    <t>ИТОГО КАПИТАЛ И ОБЯЗАТЕЛЬСТВА</t>
  </si>
  <si>
    <t>Примечание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</si>
  <si>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</si>
  <si>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</si>
  <si>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</si>
  <si>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</si>
  <si>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</si>
  <si>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</si>
  <si>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</si>
  <si>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</si>
  <si>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</si>
  <si>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</si>
  <si>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</si>
  <si>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Долгосрочные займы</t>
  </si>
  <si>
    <t>17</t>
  </si>
  <si>
    <t>20</t>
  </si>
  <si>
    <t>19</t>
  </si>
  <si>
    <t>Прочие финансовые активы,ограниченные в исп-ии</t>
  </si>
  <si>
    <t>21</t>
  </si>
  <si>
    <t>22</t>
  </si>
  <si>
    <t>25</t>
  </si>
  <si>
    <t>23</t>
  </si>
  <si>
    <t>24</t>
  </si>
  <si>
    <t>Финансовые гарантии</t>
  </si>
  <si>
    <t>18</t>
  </si>
  <si>
    <t>КАПИТАЛ</t>
  </si>
  <si>
    <t>31 декабря 2021г.</t>
  </si>
  <si>
    <t>Сальдо на 1 января 2022 г.</t>
  </si>
  <si>
    <t>Сальдо на 1 января  2021 г.</t>
  </si>
  <si>
    <t>Долгосрочные активы по договорам с покупателями</t>
  </si>
  <si>
    <t>ОКУ на денежные средства и их эквиваленты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</si>
  <si>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</si>
  <si>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</si>
  <si>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</si>
  <si>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</si>
  <si>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</si>
  <si>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</si>
  <si>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</si>
  <si>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</si>
  <si>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</si>
  <si>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</si>
  <si>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</si>
  <si>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За 12 месяцев, закончившихся  31 декабря 2022 года</t>
  </si>
  <si>
    <t>в  том числе за 4 квартал, закончившихся  31 декабря 2022 года</t>
  </si>
  <si>
    <t xml:space="preserve"> За 9 месяцев 2022г.</t>
  </si>
  <si>
    <t>За 12 месяцев, закончившихся  31 декабря 2021 года</t>
  </si>
  <si>
    <t>в  том числе за 4 квартал, закончившихся  31 декабря 2021 года</t>
  </si>
  <si>
    <t>Генеральный директор</t>
  </si>
  <si>
    <t>О.А. Щемель</t>
  </si>
  <si>
    <t>Сальдо на 31 декабря 2021 г. (стр.160-стр.170+стр.180-стр.190)</t>
  </si>
  <si>
    <t>Сальдо на 31 декабря 2022 г. (стр.060-стр.070+стр.080-стр.090)</t>
  </si>
  <si>
    <t>Дополнительно оплаченный капитал</t>
  </si>
  <si>
    <t>31 декабря 2022г.</t>
  </si>
  <si>
    <t>за 9 мес 2021 г</t>
  </si>
  <si>
    <t>Консолидированный отчет о финансовом положении по состоянию на  31 декабря  2022 года (неаудированный)</t>
  </si>
  <si>
    <t>Консолидированный отчет о прибылях и убытках и прочем совокупном доходе за период, закончившийся  31 декабря 2022 года(неаудированный)</t>
  </si>
  <si>
    <t>Консолидированный отчет о движении денежных средств за период, закончившийся                                   31 декабря 2022 года (неаудированный)</t>
  </si>
  <si>
    <t>Консолидированный отчет об изменениях в собственном капитале за период,                                                       закончившийся  31 декабря 2022 года  (неаудированный)</t>
  </si>
  <si>
    <t>Амортизация фонда переоценки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</si>
</sst>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р_._-;\-* #,##0_р_._-;_-* &quot;-&quot;_р_._-;_-@_-"/>
    <numFmt numFmtId="165" formatCode="_-* #,##0.00_р_._-;\-* #,##0.00_р_._-;_-* &quot;-&quot;??_р_._-;_-@_-"/>
    <numFmt numFmtId="166" formatCode="_-* #,##0_р_._-;\-* #,##0_р_._-;_-* &quot;-&quot;??_р_._-;_-@_-"/>
    <numFmt numFmtId="167" formatCode="_(* #,##0_);_(* \(#,##0\);_(* &quot;-&quot;_);_(@_)"/>
    <numFmt numFmtId="168" formatCode="_(* #,##0_);_(* \(#,##0\);_(* \-_);_(@_)"/>
    <numFmt numFmtId="169" formatCode="_(* #,##0.0_);_(* \(#,##0.0\);_(* \-_);_(@_)"/>
    <numFmt numFmtId="170" formatCode="_(* #,##0.00_);_(* \(#,##0.00\);_(* \-_);_(@_)"/>
    <numFmt numFmtId="171" formatCode="0.0%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Courier New"/>
      <family val="3"/>
      <charset val="204"/>
    </font>
    <font>
      <b/>
      <sz val="10"/>
      <name val="Courier New"/>
      <family val="3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0"/>
      <name val="Arial Cyr"/>
      <charset val="204"/>
    </font>
    <font>
      <b/>
      <sz val="15"/>
      <name val="Arial"/>
      <family val="2"/>
      <charset val="204"/>
    </font>
    <font>
      <b/>
      <sz val="10"/>
      <name val="Arial"/>
      <family val="2"/>
      <charset val="204"/>
    </font>
    <font>
      <b/>
      <sz val="15"/>
      <name val="Courier New"/>
      <family val="3"/>
      <charset val="204"/>
    </font>
    <font>
      <b/>
      <i/>
      <sz val="8"/>
      <name val="Times New Roman"/>
      <family val="1"/>
      <charset val="204"/>
    </font>
    <font>
      <b/>
      <sz val="8"/>
      <name val="Arial Cyr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8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1" fillId="0" borderId="0"/>
  </cellStyleXfs>
  <cellXfs count="231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/>
    <xf numFmtId="0" fontId="6" fillId="0" borderId="2" xfId="0" applyFont="1" applyBorder="1" applyAlignment="1">
      <alignment vertical="center" wrapText="1"/>
    </xf>
    <xf numFmtId="0" fontId="6" fillId="0" borderId="2" xfId="0" applyFont="1" applyBorder="1"/>
    <xf numFmtId="0" fontId="6" fillId="0" borderId="3" xfId="0" applyFont="1" applyBorder="1"/>
    <xf numFmtId="164" fontId="6" fillId="0" borderId="0" xfId="0" applyNumberFormat="1" applyFont="1"/>
    <xf numFmtId="0" fontId="6" fillId="0" borderId="2" xfId="0" applyFont="1" applyBorder="1" applyAlignment="1">
      <alignment wrapText="1"/>
    </xf>
    <xf numFmtId="0" fontId="6" fillId="0" borderId="4" xfId="0" applyFont="1" applyBorder="1"/>
    <xf numFmtId="0" fontId="6" fillId="0" borderId="0" xfId="0" applyFont="1" applyAlignment="1"/>
    <xf numFmtId="49" fontId="6" fillId="0" borderId="2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wrapText="1"/>
    </xf>
    <xf numFmtId="0" fontId="8" fillId="0" borderId="0" xfId="0" applyFont="1"/>
    <xf numFmtId="0" fontId="9" fillId="0" borderId="0" xfId="0" applyFont="1" applyAlignment="1"/>
    <xf numFmtId="0" fontId="10" fillId="0" borderId="0" xfId="0" applyFont="1"/>
    <xf numFmtId="0" fontId="11" fillId="0" borderId="0" xfId="0" applyFont="1" applyAlignment="1"/>
    <xf numFmtId="0" fontId="4" fillId="0" borderId="0" xfId="0" applyFont="1"/>
    <xf numFmtId="0" fontId="3" fillId="0" borderId="0" xfId="0" applyFont="1"/>
    <xf numFmtId="0" fontId="13" fillId="0" borderId="0" xfId="0" applyFont="1"/>
    <xf numFmtId="164" fontId="8" fillId="0" borderId="0" xfId="0" applyNumberFormat="1" applyFont="1"/>
    <xf numFmtId="0" fontId="4" fillId="0" borderId="0" xfId="0" applyFont="1" applyBorder="1"/>
    <xf numFmtId="0" fontId="14" fillId="0" borderId="5" xfId="0" applyFont="1" applyBorder="1" applyAlignment="1">
      <alignment horizontal="center" vertical="center" wrapText="1"/>
    </xf>
    <xf numFmtId="49" fontId="14" fillId="0" borderId="5" xfId="3" applyNumberFormat="1" applyFont="1" applyFill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49" fontId="14" fillId="0" borderId="5" xfId="0" applyNumberFormat="1" applyFont="1" applyBorder="1" applyAlignment="1">
      <alignment horizontal="center" vertical="center"/>
    </xf>
    <xf numFmtId="164" fontId="14" fillId="0" borderId="5" xfId="3" applyNumberFormat="1" applyFont="1" applyFill="1" applyBorder="1" applyAlignment="1">
      <alignment horizontal="right" vertical="center" shrinkToFi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164" fontId="14" fillId="0" borderId="0" xfId="0" applyNumberFormat="1" applyFont="1" applyFill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64" fontId="14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Fill="1" applyAlignment="1">
      <alignment vertical="center"/>
    </xf>
    <xf numFmtId="0" fontId="14" fillId="0" borderId="0" xfId="0" applyFont="1"/>
    <xf numFmtId="164" fontId="16" fillId="0" borderId="0" xfId="0" applyNumberFormat="1" applyFont="1" applyAlignment="1">
      <alignment vertical="center"/>
    </xf>
    <xf numFmtId="164" fontId="6" fillId="0" borderId="2" xfId="0" applyNumberFormat="1" applyFont="1" applyFill="1" applyBorder="1" applyAlignment="1">
      <alignment horizontal="right" vertical="center" shrinkToFit="1"/>
    </xf>
    <xf numFmtId="2" fontId="6" fillId="0" borderId="0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right" vertical="center" shrinkToFi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7" fontId="14" fillId="0" borderId="5" xfId="3" applyNumberFormat="1" applyFont="1" applyFill="1" applyBorder="1" applyAlignment="1">
      <alignment horizontal="right" vertical="center" shrinkToFit="1"/>
    </xf>
    <xf numFmtId="166" fontId="6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164" fontId="19" fillId="0" borderId="0" xfId="0" applyNumberFormat="1" applyFont="1" applyAlignment="1">
      <alignment vertical="center"/>
    </xf>
    <xf numFmtId="164" fontId="20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right" vertical="center" shrinkToFit="1"/>
    </xf>
    <xf numFmtId="3" fontId="6" fillId="0" borderId="2" xfId="3" applyNumberFormat="1" applyFont="1" applyFill="1" applyBorder="1" applyAlignment="1">
      <alignment horizontal="right" vertical="center" shrinkToFit="1"/>
    </xf>
    <xf numFmtId="3" fontId="6" fillId="0" borderId="4" xfId="0" applyNumberFormat="1" applyFont="1" applyFill="1" applyBorder="1" applyAlignment="1">
      <alignment horizontal="right" vertical="center" shrinkToFit="1"/>
    </xf>
    <xf numFmtId="164" fontId="6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/>
    </xf>
    <xf numFmtId="164" fontId="6" fillId="0" borderId="7" xfId="0" applyNumberFormat="1" applyFont="1" applyBorder="1" applyAlignment="1" applyProtection="1">
      <alignment horizontal="right" vertical="center" shrinkToFit="1"/>
    </xf>
    <xf numFmtId="164" fontId="6" fillId="0" borderId="7" xfId="0" applyNumberFormat="1" applyFont="1" applyBorder="1" applyAlignment="1" applyProtection="1">
      <alignment vertical="center"/>
    </xf>
    <xf numFmtId="49" fontId="6" fillId="0" borderId="2" xfId="0" applyNumberFormat="1" applyFont="1" applyBorder="1" applyAlignment="1" applyProtection="1">
      <alignment horizontal="center" vertical="center" wrapText="1"/>
    </xf>
    <xf numFmtId="164" fontId="6" fillId="0" borderId="7" xfId="0" applyNumberFormat="1" applyFont="1" applyBorder="1" applyAlignment="1" applyProtection="1">
      <alignment vertical="center" shrinkToFit="1"/>
    </xf>
    <xf numFmtId="164" fontId="6" fillId="0" borderId="7" xfId="0" applyNumberFormat="1" applyFont="1" applyBorder="1" applyAlignment="1" applyProtection="1">
      <alignment horizontal="left" vertical="center" shrinkToFit="1"/>
    </xf>
    <xf numFmtId="164" fontId="6" fillId="0" borderId="7" xfId="0" applyNumberFormat="1" applyFont="1" applyBorder="1" applyAlignment="1" applyProtection="1">
      <alignment horizontal="left" vertical="center"/>
    </xf>
    <xf numFmtId="49" fontId="6" fillId="0" borderId="4" xfId="0" applyNumberFormat="1" applyFont="1" applyBorder="1" applyAlignment="1" applyProtection="1">
      <alignment horizontal="center" vertical="center"/>
    </xf>
    <xf numFmtId="165" fontId="6" fillId="0" borderId="7" xfId="0" applyNumberFormat="1" applyFont="1" applyBorder="1" applyAlignment="1" applyProtection="1">
      <alignment vertical="center" shrinkToFit="1"/>
    </xf>
    <xf numFmtId="0" fontId="6" fillId="0" borderId="0" xfId="0" applyFont="1" applyProtection="1"/>
    <xf numFmtId="0" fontId="6" fillId="0" borderId="0" xfId="0" applyFont="1" applyBorder="1" applyProtection="1"/>
    <xf numFmtId="0" fontId="6" fillId="0" borderId="1" xfId="0" applyFont="1" applyFill="1" applyBorder="1" applyAlignment="1" applyProtection="1">
      <alignment horizontal="center" vertical="center" wrapText="1"/>
    </xf>
    <xf numFmtId="168" fontId="6" fillId="0" borderId="2" xfId="0" applyNumberFormat="1" applyFont="1" applyFill="1" applyBorder="1" applyAlignment="1" applyProtection="1">
      <alignment horizontal="right" vertical="center" shrinkToFit="1"/>
    </xf>
    <xf numFmtId="168" fontId="6" fillId="0" borderId="2" xfId="0" applyNumberFormat="1" applyFont="1" applyFill="1" applyBorder="1" applyAlignment="1">
      <alignment horizontal="right" vertical="center" shrinkToFit="1"/>
    </xf>
    <xf numFmtId="168" fontId="6" fillId="0" borderId="4" xfId="0" applyNumberFormat="1" applyFont="1" applyFill="1" applyBorder="1" applyAlignment="1">
      <alignment horizontal="right" vertical="center" shrinkToFit="1"/>
    </xf>
    <xf numFmtId="3" fontId="6" fillId="0" borderId="2" xfId="0" applyNumberFormat="1" applyFont="1" applyFill="1" applyBorder="1" applyAlignment="1">
      <alignment vertical="center" shrinkToFit="1"/>
    </xf>
    <xf numFmtId="9" fontId="6" fillId="0" borderId="0" xfId="2" applyFont="1" applyBorder="1"/>
    <xf numFmtId="164" fontId="14" fillId="0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71" fontId="19" fillId="0" borderId="0" xfId="2" applyNumberFormat="1" applyFont="1" applyBorder="1"/>
    <xf numFmtId="0" fontId="19" fillId="0" borderId="0" xfId="0" applyFont="1" applyBorder="1"/>
    <xf numFmtId="171" fontId="19" fillId="0" borderId="0" xfId="2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71" fontId="19" fillId="0" borderId="0" xfId="2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164" fontId="20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 shrinkToFit="1"/>
    </xf>
    <xf numFmtId="164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2" fillId="0" borderId="11" xfId="0" applyFont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166" fontId="19" fillId="0" borderId="0" xfId="3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0" fontId="6" fillId="0" borderId="4" xfId="0" applyNumberFormat="1" applyFont="1" applyFill="1" applyBorder="1" applyAlignment="1" applyProtection="1">
      <alignment vertical="center" shrinkToFit="1"/>
    </xf>
    <xf numFmtId="164" fontId="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 shrinkToFit="1"/>
    </xf>
    <xf numFmtId="2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64" fontId="6" fillId="0" borderId="7" xfId="0" applyNumberFormat="1" applyFont="1" applyFill="1" applyBorder="1" applyAlignment="1" applyProtection="1">
      <alignment horizontal="right" vertical="center" shrinkToFit="1"/>
    </xf>
    <xf numFmtId="9" fontId="6" fillId="0" borderId="0" xfId="2" applyFont="1" applyFill="1" applyBorder="1"/>
    <xf numFmtId="168" fontId="6" fillId="0" borderId="2" xfId="0" applyNumberFormat="1" applyFont="1" applyBorder="1" applyAlignment="1" applyProtection="1">
      <alignment horizontal="right" vertical="center" shrinkToFit="1"/>
      <protection locked="0"/>
    </xf>
    <xf numFmtId="168" fontId="6" fillId="0" borderId="2" xfId="0" applyNumberFormat="1" applyFont="1" applyBorder="1" applyAlignment="1">
      <alignment vertical="center"/>
    </xf>
    <xf numFmtId="168" fontId="6" fillId="0" borderId="2" xfId="0" applyNumberFormat="1" applyFont="1" applyBorder="1" applyAlignment="1">
      <alignment vertical="center" shrinkToFit="1"/>
    </xf>
    <xf numFmtId="166" fontId="6" fillId="0" borderId="2" xfId="3" applyNumberFormat="1" applyFont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3" xfId="0" applyNumberFormat="1" applyFont="1" applyFill="1" applyBorder="1" applyAlignment="1">
      <alignment horizontal="right" vertical="center" shrinkToFit="1"/>
    </xf>
    <xf numFmtId="164" fontId="6" fillId="0" borderId="4" xfId="0" applyNumberFormat="1" applyFont="1" applyFill="1" applyBorder="1" applyAlignment="1">
      <alignment horizontal="right" vertical="center" shrinkToFit="1"/>
    </xf>
    <xf numFmtId="168" fontId="6" fillId="0" borderId="0" xfId="0" applyNumberFormat="1" applyFont="1" applyFill="1"/>
    <xf numFmtId="168" fontId="6" fillId="0" borderId="2" xfId="0" applyNumberFormat="1" applyFont="1" applyFill="1" applyBorder="1" applyAlignment="1" applyProtection="1">
      <alignment vertical="center"/>
    </xf>
    <xf numFmtId="168" fontId="6" fillId="0" borderId="2" xfId="0" applyNumberFormat="1" applyFont="1" applyFill="1" applyBorder="1" applyAlignment="1" applyProtection="1">
      <alignment vertical="center" shrinkToFit="1"/>
    </xf>
    <xf numFmtId="168" fontId="6" fillId="0" borderId="2" xfId="0" applyNumberFormat="1" applyFont="1" applyFill="1" applyBorder="1" applyAlignment="1" applyProtection="1">
      <alignment horizontal="left" vertical="center" shrinkToFit="1"/>
    </xf>
    <xf numFmtId="168" fontId="6" fillId="0" borderId="2" xfId="0" applyNumberFormat="1" applyFont="1" applyFill="1" applyBorder="1" applyAlignment="1" applyProtection="1">
      <alignment horizontal="left" vertical="center"/>
    </xf>
    <xf numFmtId="166" fontId="6" fillId="0" borderId="2" xfId="3" applyNumberFormat="1" applyFont="1" applyFill="1" applyBorder="1" applyAlignment="1" applyProtection="1">
      <alignment horizontal="center" vertical="center"/>
    </xf>
    <xf numFmtId="10" fontId="6" fillId="0" borderId="0" xfId="0" applyNumberFormat="1" applyFont="1"/>
    <xf numFmtId="166" fontId="6" fillId="0" borderId="0" xfId="3" applyNumberFormat="1" applyFont="1"/>
    <xf numFmtId="168" fontId="6" fillId="0" borderId="2" xfId="0" applyNumberFormat="1" applyFont="1" applyFill="1" applyBorder="1" applyAlignment="1" applyProtection="1">
      <alignment horizontal="right" vertical="center" shrinkToFit="1"/>
    </xf>
    <xf numFmtId="168" fontId="6" fillId="0" borderId="2" xfId="0" applyNumberFormat="1" applyFont="1" applyFill="1" applyBorder="1" applyAlignment="1" applyProtection="1">
      <alignment horizontal="left" vertical="center" shrinkToFit="1"/>
    </xf>
    <xf numFmtId="170" fontId="6" fillId="0" borderId="4" xfId="0" applyNumberFormat="1" applyFont="1" applyFill="1" applyBorder="1" applyAlignment="1" applyProtection="1">
      <alignment vertical="center" shrinkToFit="1"/>
    </xf>
    <xf numFmtId="164" fontId="14" fillId="0" borderId="5" xfId="3" applyNumberFormat="1" applyFont="1" applyFill="1" applyBorder="1" applyAlignment="1">
      <alignment horizontal="right" vertical="center" shrinkToFit="1"/>
    </xf>
    <xf numFmtId="168" fontId="6" fillId="0" borderId="2" xfId="0" applyNumberFormat="1" applyFont="1" applyFill="1" applyBorder="1" applyAlignment="1" applyProtection="1">
      <alignment vertical="center" shrinkToFit="1"/>
    </xf>
    <xf numFmtId="0" fontId="6" fillId="0" borderId="1" xfId="0" applyFont="1" applyFill="1" applyBorder="1" applyAlignment="1" applyProtection="1">
      <alignment horizontal="center" vertical="center" wrapText="1"/>
    </xf>
    <xf numFmtId="164" fontId="14" fillId="0" borderId="5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/>
    <xf numFmtId="0" fontId="6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164" fontId="6" fillId="0" borderId="0" xfId="0" applyNumberFormat="1" applyFont="1" applyAlignment="1">
      <alignment horizontal="left"/>
    </xf>
    <xf numFmtId="164" fontId="20" fillId="0" borderId="0" xfId="0" applyNumberFormat="1" applyFont="1" applyFill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6" fillId="0" borderId="7" xfId="0" applyNumberFormat="1" applyFont="1" applyFill="1" applyBorder="1" applyAlignment="1">
      <alignment horizontal="center" vertical="center"/>
    </xf>
    <xf numFmtId="165" fontId="6" fillId="0" borderId="2" xfId="3" applyFont="1" applyFill="1" applyBorder="1" applyAlignment="1">
      <alignment horizontal="right" vertical="center"/>
    </xf>
    <xf numFmtId="0" fontId="6" fillId="3" borderId="1" xfId="0" applyFont="1" applyFill="1" applyBorder="1" applyAlignment="1" applyProtection="1">
      <alignment horizontal="center" vertical="center" wrapText="1"/>
    </xf>
    <xf numFmtId="168" fontId="6" fillId="3" borderId="2" xfId="0" applyNumberFormat="1" applyFont="1" applyFill="1" applyBorder="1" applyAlignment="1" applyProtection="1">
      <alignment horizontal="right" vertical="center" shrinkToFit="1"/>
    </xf>
    <xf numFmtId="168" fontId="6" fillId="3" borderId="2" xfId="0" applyNumberFormat="1" applyFont="1" applyFill="1" applyBorder="1" applyAlignment="1" applyProtection="1">
      <alignment vertical="center"/>
    </xf>
    <xf numFmtId="168" fontId="6" fillId="3" borderId="2" xfId="0" applyNumberFormat="1" applyFont="1" applyFill="1" applyBorder="1" applyAlignment="1" applyProtection="1">
      <alignment vertical="center" shrinkToFit="1"/>
    </xf>
    <xf numFmtId="168" fontId="6" fillId="3" borderId="2" xfId="0" applyNumberFormat="1" applyFont="1" applyFill="1" applyBorder="1" applyAlignment="1" applyProtection="1">
      <alignment horizontal="left" vertical="center"/>
    </xf>
    <xf numFmtId="166" fontId="6" fillId="3" borderId="2" xfId="3" applyNumberFormat="1" applyFont="1" applyFill="1" applyBorder="1" applyAlignment="1" applyProtection="1">
      <alignment horizontal="center" vertical="center"/>
    </xf>
    <xf numFmtId="164" fontId="14" fillId="0" borderId="5" xfId="3" applyNumberFormat="1" applyFont="1" applyFill="1" applyBorder="1" applyAlignment="1">
      <alignment horizontal="right" vertical="center"/>
    </xf>
    <xf numFmtId="167" fontId="14" fillId="0" borderId="5" xfId="3" applyNumberFormat="1" applyFont="1" applyFill="1" applyBorder="1" applyAlignment="1">
      <alignment horizontal="right" vertical="center"/>
    </xf>
    <xf numFmtId="164" fontId="14" fillId="0" borderId="5" xfId="0" applyNumberFormat="1" applyFont="1" applyBorder="1" applyAlignment="1">
      <alignment horizontal="right" vertical="center"/>
    </xf>
    <xf numFmtId="164" fontId="14" fillId="0" borderId="5" xfId="3" applyNumberFormat="1" applyFont="1" applyBorder="1" applyAlignment="1">
      <alignment horizontal="right" vertical="center"/>
    </xf>
    <xf numFmtId="168" fontId="6" fillId="0" borderId="2" xfId="0" applyNumberFormat="1" applyFont="1" applyBorder="1" applyAlignment="1" applyProtection="1">
      <alignment horizontal="right" vertical="center" shrinkToFit="1"/>
    </xf>
    <xf numFmtId="168" fontId="6" fillId="0" borderId="2" xfId="0" applyNumberFormat="1" applyFont="1" applyBorder="1" applyAlignment="1" applyProtection="1">
      <alignment vertical="center"/>
    </xf>
    <xf numFmtId="168" fontId="6" fillId="0" borderId="2" xfId="0" applyNumberFormat="1" applyFont="1" applyBorder="1" applyAlignment="1" applyProtection="1">
      <alignment vertical="center" shrinkToFit="1"/>
    </xf>
    <xf numFmtId="168" fontId="6" fillId="0" borderId="2" xfId="0" applyNumberFormat="1" applyFont="1" applyBorder="1" applyAlignment="1" applyProtection="1">
      <alignment horizontal="left" vertical="center" shrinkToFit="1"/>
    </xf>
    <xf numFmtId="168" fontId="6" fillId="0" borderId="2" xfId="0" applyNumberFormat="1" applyFont="1" applyBorder="1" applyAlignment="1" applyProtection="1">
      <alignment horizontal="left" vertical="center"/>
    </xf>
    <xf numFmtId="166" fontId="6" fillId="0" borderId="2" xfId="3" applyNumberFormat="1" applyFont="1" applyBorder="1" applyAlignment="1" applyProtection="1">
      <alignment horizontal="center" vertical="center"/>
    </xf>
    <xf numFmtId="170" fontId="6" fillId="0" borderId="4" xfId="0" applyNumberFormat="1" applyFont="1" applyBorder="1" applyAlignment="1" applyProtection="1">
      <alignment vertical="center" shrinkToFit="1"/>
    </xf>
    <xf numFmtId="49" fontId="14" fillId="0" borderId="5" xfId="0" applyNumberFormat="1" applyFont="1" applyBorder="1" applyAlignment="1">
      <alignment horizontal="center" vertical="center"/>
    </xf>
    <xf numFmtId="0" fontId="15" fillId="0" borderId="0" xfId="0" applyFont="1" applyFill="1" applyAlignment="1">
      <alignment horizontal="justify"/>
    </xf>
    <xf numFmtId="0" fontId="6" fillId="0" borderId="10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justify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</cellXfs>
  <cellStyles count="5">
    <cellStyle name="_Книга3_Nsi_1" xfId="1"/>
    <cellStyle name="Обычный" xfId="0" builtinId="0"/>
    <cellStyle name="Обычный 18" xfId="4"/>
    <cellStyle name="Процентный" xfId="2" builtinId="5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1066800</xdr:colOff>
      <xdr:row>5</xdr:row>
      <xdr:rowOff>133350</xdr:rowOff>
    </xdr:to>
    <xdr:pic>
      <xdr:nvPicPr>
        <xdr:cNvPr id="1348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6391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28575</xdr:colOff>
      <xdr:row>6</xdr:row>
      <xdr:rowOff>76200</xdr:rowOff>
    </xdr:to>
    <xdr:pic>
      <xdr:nvPicPr>
        <xdr:cNvPr id="9514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0868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22679</xdr:colOff>
      <xdr:row>0</xdr:row>
      <xdr:rowOff>5897</xdr:rowOff>
    </xdr:from>
    <xdr:to>
      <xdr:col>3</xdr:col>
      <xdr:colOff>1166132</xdr:colOff>
      <xdr:row>4</xdr:row>
      <xdr:rowOff>82097</xdr:rowOff>
    </xdr:to>
    <xdr:pic>
      <xdr:nvPicPr>
        <xdr:cNvPr id="1053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79" y="5897"/>
          <a:ext cx="6938282" cy="801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7</xdr:col>
      <xdr:colOff>781050</xdr:colOff>
      <xdr:row>8</xdr:row>
      <xdr:rowOff>57150</xdr:rowOff>
    </xdr:to>
    <xdr:pic>
      <xdr:nvPicPr>
        <xdr:cNvPr id="444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77819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buh_10/Desktop/&#1056;&#1072;&#1073;&#1086;&#1095;&#1080;&#1081;%20&#1089;&#1090;&#1086;&#1083;/&#1050;&#1086;&#1085;&#1089;&#1086;&#1083;&#1080;&#1076;&#1072;&#1094;&#1080;&#1103;%20&#1076;&#1086;%2030%20&#1095;&#1080;&#1089;&#1083;&#1072;%20&#1089;&#1083;&#1077;&#1076;.&#1079;&#1072;%20&#1086;&#1090;&#1095;&#1077;&#1090;&#1085;&#1099;&#1084;(1)/2021/4%20&#1082;&#1074;%202021/&#1055;&#1069;_2021_CAEPCO_&#1055;&#1072;&#1082;&#1077;&#1090;%20&#1060;&#1060;&#1054;%2024032022%20&#1086;&#1090;&#1076;&#1072;&#1083;&#1080;%20&#1072;&#1091;&#1076;&#1080;&#1090;&#1086;&#1088;&#1072;&#1084;%20&#1086;&#1090;%20&#1040;&#1085;&#1077;&#1083;&#1100;%20&#1089;%20&#1082;&#1086;&#1088;&#1088;&#1077;&#1082;&#1090;&#1080;&#1088;&#1086;&#1074;&#1082;&#1072;&#1084;&#1080;%20&#1079;&#1072;%202021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ОСВ ПРЭК"/>
      <sheetName val="ОСВ ПТС"/>
      <sheetName val="ОСВ ЭТЭ"/>
      <sheetName val="ОСВ ПЭС"/>
      <sheetName val="ОСВ ЦГЭ"/>
      <sheetName val="ОСВ СПЭ"/>
      <sheetName val="BS на печать"/>
      <sheetName val="ОСВ ПЭ"/>
      <sheetName val="Корректировки"/>
      <sheetName val="RP support"/>
      <sheetName val="BS"/>
      <sheetName val="PL"/>
      <sheetName val="CFS"/>
      <sheetName val="SCF"/>
      <sheetName val="CSCE"/>
      <sheetName val="4Инв"/>
      <sheetName val="3CО"/>
      <sheetName val="5Гудв"/>
      <sheetName val="6 ОС"/>
      <sheetName val="ОС"/>
      <sheetName val="7НМА"/>
      <sheetName val="8АвВыд"/>
      <sheetName val="9 ПрФА"/>
      <sheetName val="10ТМЦ"/>
      <sheetName val="11ТДЗ"/>
      <sheetName val="12"/>
      <sheetName val="12(1)"/>
      <sheetName val="13ДС"/>
      <sheetName val="14УК"/>
      <sheetName val="15Гаран"/>
      <sheetName val="УЧЕТ ЦГЭ"/>
      <sheetName val="16ОР"/>
      <sheetName val="18 Займы"/>
      <sheetName val="17Облиг"/>
      <sheetName val="19ДБП"/>
      <sheetName val="20ФинАр"/>
      <sheetName val="21ТКЗ"/>
      <sheetName val="22АвПол"/>
      <sheetName val="Sheet1"/>
      <sheetName val="23 ПОиР"/>
      <sheetName val="23(1) ПКЗ"/>
      <sheetName val="24Дох"/>
      <sheetName val="25Себ"/>
      <sheetName val="26АУП"/>
      <sheetName val="27РР"/>
      <sheetName val="28ФР"/>
      <sheetName val="29ФД"/>
      <sheetName val="30Прочие"/>
      <sheetName val="31Курсовая"/>
      <sheetName val="32Обесц"/>
      <sheetName val="33КПН"/>
      <sheetName val="RP"/>
      <sheetName val="34ФА"/>
      <sheetName val="34ФА(1)"/>
      <sheetName val="34ФА(2)"/>
      <sheetName val="34ФА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T7">
            <v>198396479</v>
          </cell>
        </row>
        <row r="11">
          <cell r="T11">
            <v>59916</v>
          </cell>
        </row>
        <row r="51">
          <cell r="T51">
            <v>1660433</v>
          </cell>
        </row>
        <row r="54">
          <cell r="T54">
            <v>12489926</v>
          </cell>
        </row>
        <row r="56">
          <cell r="T56">
            <v>1875875</v>
          </cell>
        </row>
        <row r="65">
          <cell r="T65">
            <v>55013</v>
          </cell>
        </row>
        <row r="67">
          <cell r="T67">
            <v>250083</v>
          </cell>
        </row>
        <row r="69">
          <cell r="T69">
            <v>1862185</v>
          </cell>
        </row>
        <row r="70">
          <cell r="T70">
            <v>8400348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5"/>
    <pageSetUpPr fitToPage="1"/>
  </sheetPr>
  <dimension ref="A1:K173"/>
  <sheetViews>
    <sheetView workbookViewId="0">
      <selection activeCell="A7" sqref="A7:D7"/>
    </sheetView>
  </sheetViews>
  <sheetFormatPr defaultRowHeight="14.25" x14ac:dyDescent="0.2"/>
  <cols>
    <col min="1" max="1" width="56" style="4" customWidth="1"/>
    <col min="2" max="2" width="6.5703125" style="4" customWidth="1"/>
    <col min="3" max="3" width="17.5703125" style="4" customWidth="1"/>
    <col min="4" max="4" width="16.85546875" style="17" customWidth="1"/>
    <col min="5" max="5" width="14.5703125" style="70" bestFit="1" customWidth="1"/>
    <col min="6" max="6" width="25.7109375" style="107" hidden="1" customWidth="1"/>
    <col min="7" max="7" width="0" style="108" hidden="1" customWidth="1"/>
    <col min="8" max="8" width="14.5703125" style="108" hidden="1" customWidth="1"/>
    <col min="9" max="9" width="19.140625" style="108" customWidth="1"/>
    <col min="10" max="11" width="9.140625" style="70"/>
    <col min="12" max="16384" width="9.140625" style="3"/>
  </cols>
  <sheetData>
    <row r="1" spans="1:11" x14ac:dyDescent="0.2">
      <c r="A1" s="4">
        <v>18</v>
      </c>
      <c r="D1" s="4"/>
    </row>
    <row r="2" spans="1:11" x14ac:dyDescent="0.2">
      <c r="D2" s="4"/>
    </row>
    <row r="3" spans="1:11" x14ac:dyDescent="0.2">
      <c r="D3" s="4"/>
    </row>
    <row r="4" spans="1:11" x14ac:dyDescent="0.2">
      <c r="D4" s="4"/>
    </row>
    <row r="5" spans="1:11" x14ac:dyDescent="0.2">
      <c r="D5" s="4"/>
    </row>
    <row r="6" spans="1:11" x14ac:dyDescent="0.2">
      <c r="D6" s="4"/>
    </row>
    <row r="7" spans="1:11" s="5" customFormat="1" ht="38.25" customHeight="1" x14ac:dyDescent="0.3">
      <c r="A7" s="204" t="s">
        <v>232</v>
      </c>
      <c r="B7" s="204"/>
      <c r="C7" s="204"/>
      <c r="D7" s="204"/>
      <c r="E7" s="71"/>
      <c r="F7" s="109"/>
      <c r="G7" s="110"/>
      <c r="H7" s="110"/>
      <c r="I7" s="110"/>
      <c r="J7" s="71"/>
      <c r="K7" s="71"/>
    </row>
    <row r="8" spans="1:11" s="5" customFormat="1" ht="12" customHeight="1" x14ac:dyDescent="0.2">
      <c r="A8" s="207"/>
      <c r="B8" s="207"/>
      <c r="C8" s="207"/>
      <c r="D8" s="207"/>
      <c r="E8" s="71"/>
      <c r="F8" s="109"/>
      <c r="G8" s="110"/>
      <c r="H8" s="110"/>
      <c r="I8" s="110"/>
      <c r="J8" s="71"/>
      <c r="K8" s="71"/>
    </row>
    <row r="9" spans="1:11" s="5" customFormat="1" ht="12" hidden="1" customHeight="1" x14ac:dyDescent="0.2">
      <c r="A9" s="207" t="s">
        <v>34</v>
      </c>
      <c r="B9" s="207"/>
      <c r="C9" s="207"/>
      <c r="D9" s="207"/>
      <c r="E9" s="71"/>
      <c r="F9" s="109"/>
      <c r="G9" s="110"/>
      <c r="H9" s="110"/>
      <c r="I9" s="110"/>
      <c r="J9" s="71"/>
      <c r="K9" s="71"/>
    </row>
    <row r="10" spans="1:11" s="5" customFormat="1" ht="12" hidden="1" customHeight="1" x14ac:dyDescent="0.2">
      <c r="A10" s="6"/>
      <c r="B10" s="6"/>
      <c r="C10" s="6"/>
      <c r="D10" s="6"/>
      <c r="E10" s="71"/>
      <c r="F10" s="109"/>
      <c r="G10" s="110"/>
      <c r="H10" s="110"/>
      <c r="I10" s="110"/>
      <c r="J10" s="71"/>
      <c r="K10" s="71"/>
    </row>
    <row r="11" spans="1:11" s="5" customFormat="1" ht="12.95" hidden="1" customHeight="1" x14ac:dyDescent="0.2">
      <c r="A11" s="206" t="s">
        <v>124</v>
      </c>
      <c r="B11" s="206"/>
      <c r="C11" s="206"/>
      <c r="D11" s="206"/>
      <c r="E11" s="71"/>
      <c r="F11" s="109"/>
      <c r="G11" s="110"/>
      <c r="H11" s="110"/>
      <c r="I11" s="110"/>
      <c r="J11" s="71"/>
      <c r="K11" s="71"/>
    </row>
    <row r="12" spans="1:11" s="5" customFormat="1" ht="12.95" hidden="1" customHeight="1" x14ac:dyDescent="0.2">
      <c r="A12" s="130"/>
      <c r="B12" s="130"/>
      <c r="C12" s="130"/>
      <c r="D12" s="55"/>
      <c r="E12" s="71"/>
      <c r="F12" s="109"/>
      <c r="G12" s="110"/>
      <c r="H12" s="110"/>
      <c r="I12" s="110"/>
      <c r="J12" s="71"/>
      <c r="K12" s="71"/>
    </row>
    <row r="13" spans="1:11" s="5" customFormat="1" ht="16.5" hidden="1" customHeight="1" x14ac:dyDescent="0.2">
      <c r="A13" s="206" t="s">
        <v>152</v>
      </c>
      <c r="B13" s="206"/>
      <c r="C13" s="206"/>
      <c r="D13" s="206"/>
      <c r="E13" s="71"/>
      <c r="F13" s="109"/>
      <c r="G13" s="110"/>
      <c r="H13" s="110"/>
      <c r="I13" s="110"/>
      <c r="J13" s="71"/>
      <c r="K13" s="71"/>
    </row>
    <row r="14" spans="1:11" s="5" customFormat="1" ht="12.95" hidden="1" customHeight="1" x14ac:dyDescent="0.2">
      <c r="A14" s="208" t="s">
        <v>83</v>
      </c>
      <c r="B14" s="208"/>
      <c r="C14" s="208"/>
      <c r="D14" s="208"/>
      <c r="E14" s="71"/>
      <c r="F14" s="109"/>
      <c r="G14" s="110"/>
      <c r="H14" s="110"/>
      <c r="I14" s="110"/>
      <c r="J14" s="71"/>
      <c r="K14" s="71"/>
    </row>
    <row r="15" spans="1:11" s="5" customFormat="1" ht="12.95" hidden="1" customHeight="1" x14ac:dyDescent="0.2">
      <c r="A15" s="130"/>
      <c r="B15" s="130"/>
      <c r="C15" s="130"/>
      <c r="D15" s="55"/>
      <c r="E15" s="71"/>
      <c r="F15" s="109"/>
      <c r="G15" s="110"/>
      <c r="H15" s="110"/>
      <c r="I15" s="110"/>
      <c r="J15" s="71"/>
      <c r="K15" s="71"/>
    </row>
    <row r="16" spans="1:11" s="5" customFormat="1" ht="12.95" hidden="1" customHeight="1" x14ac:dyDescent="0.2">
      <c r="A16" s="206" t="s">
        <v>125</v>
      </c>
      <c r="B16" s="206"/>
      <c r="C16" s="206"/>
      <c r="D16" s="206"/>
      <c r="E16" s="71"/>
      <c r="F16" s="109"/>
      <c r="G16" s="110"/>
      <c r="H16" s="110"/>
      <c r="I16" s="110"/>
      <c r="J16" s="71"/>
      <c r="K16" s="71"/>
    </row>
    <row r="17" spans="1:11" s="5" customFormat="1" ht="7.5" hidden="1" customHeight="1" x14ac:dyDescent="0.2">
      <c r="A17" s="130"/>
      <c r="B17" s="130"/>
      <c r="C17" s="130"/>
      <c r="D17" s="55"/>
      <c r="E17" s="71"/>
      <c r="F17" s="109"/>
      <c r="G17" s="110"/>
      <c r="H17" s="110"/>
      <c r="I17" s="110"/>
      <c r="J17" s="71"/>
      <c r="K17" s="71"/>
    </row>
    <row r="18" spans="1:11" s="5" customFormat="1" ht="18.75" hidden="1" customHeight="1" x14ac:dyDescent="0.2">
      <c r="A18" s="206" t="s">
        <v>126</v>
      </c>
      <c r="B18" s="206"/>
      <c r="C18" s="206"/>
      <c r="D18" s="206"/>
      <c r="E18" s="71"/>
      <c r="F18" s="109"/>
      <c r="G18" s="110"/>
      <c r="H18" s="110"/>
      <c r="I18" s="110"/>
      <c r="J18" s="71"/>
      <c r="K18" s="71"/>
    </row>
    <row r="19" spans="1:11" s="5" customFormat="1" ht="15.75" hidden="1" customHeight="1" x14ac:dyDescent="0.2">
      <c r="A19" s="131"/>
      <c r="B19" s="131"/>
      <c r="C19" s="131"/>
      <c r="D19" s="7"/>
      <c r="E19" s="71"/>
      <c r="F19" s="109"/>
      <c r="G19" s="110"/>
      <c r="H19" s="110"/>
      <c r="I19" s="110"/>
      <c r="J19" s="71"/>
      <c r="K19" s="71"/>
    </row>
    <row r="20" spans="1:11" s="5" customFormat="1" ht="15.75" customHeight="1" x14ac:dyDescent="0.2">
      <c r="A20" s="131"/>
      <c r="B20" s="131"/>
      <c r="C20" s="131"/>
      <c r="D20" s="7"/>
      <c r="E20" s="71"/>
      <c r="F20" s="109"/>
      <c r="G20" s="110"/>
      <c r="H20" s="110"/>
      <c r="I20" s="110"/>
      <c r="J20" s="71"/>
      <c r="K20" s="71"/>
    </row>
    <row r="21" spans="1:11" s="5" customFormat="1" ht="21.75" customHeight="1" x14ac:dyDescent="0.2">
      <c r="A21" s="205" t="s">
        <v>170</v>
      </c>
      <c r="B21" s="205"/>
      <c r="C21" s="205"/>
      <c r="D21" s="205"/>
      <c r="E21" s="71"/>
      <c r="F21" s="109"/>
      <c r="G21" s="110"/>
      <c r="H21" s="110"/>
      <c r="I21" s="110"/>
      <c r="J21" s="71"/>
      <c r="K21" s="71"/>
    </row>
    <row r="22" spans="1:11" s="10" customFormat="1" ht="34.5" customHeight="1" x14ac:dyDescent="0.2">
      <c r="A22" s="132"/>
      <c r="B22" s="133" t="s">
        <v>179</v>
      </c>
      <c r="C22" s="105" t="s">
        <v>230</v>
      </c>
      <c r="D22" s="105" t="s">
        <v>204</v>
      </c>
      <c r="E22" s="72"/>
      <c r="F22" s="111"/>
      <c r="G22" s="112"/>
      <c r="H22" s="112"/>
      <c r="I22" s="112"/>
      <c r="J22" s="72"/>
      <c r="K22" s="72"/>
    </row>
    <row r="23" spans="1:11" s="5" customFormat="1" ht="11.25" hidden="1" customHeight="1" x14ac:dyDescent="0.2">
      <c r="A23" s="62">
        <v>1</v>
      </c>
      <c r="B23" s="62">
        <v>2</v>
      </c>
      <c r="C23" s="62">
        <v>3</v>
      </c>
      <c r="D23" s="62">
        <v>4</v>
      </c>
      <c r="E23" s="71"/>
      <c r="F23" s="109"/>
      <c r="G23" s="110"/>
      <c r="H23" s="110"/>
      <c r="I23" s="110"/>
      <c r="J23" s="71"/>
      <c r="K23" s="71"/>
    </row>
    <row r="24" spans="1:11" s="5" customFormat="1" ht="20.25" customHeight="1" x14ac:dyDescent="0.2">
      <c r="A24" s="134" t="s">
        <v>35</v>
      </c>
      <c r="B24" s="106"/>
      <c r="C24" s="106"/>
      <c r="D24" s="106"/>
      <c r="E24" s="71"/>
      <c r="F24" s="109"/>
      <c r="G24" s="110"/>
      <c r="H24" s="110"/>
      <c r="I24" s="110"/>
      <c r="J24" s="71"/>
      <c r="K24" s="71"/>
    </row>
    <row r="25" spans="1:11" s="5" customFormat="1" ht="14.1" customHeight="1" x14ac:dyDescent="0.2">
      <c r="A25" s="84" t="s">
        <v>171</v>
      </c>
      <c r="B25" s="84" t="s">
        <v>0</v>
      </c>
      <c r="C25" s="58"/>
      <c r="D25" s="58"/>
      <c r="E25" s="71"/>
      <c r="F25" s="15"/>
      <c r="G25" s="15"/>
      <c r="H25" s="15"/>
      <c r="I25" s="15"/>
      <c r="J25" s="71"/>
      <c r="K25" s="71"/>
    </row>
    <row r="26" spans="1:11" s="5" customFormat="1" ht="14.1" customHeight="1" x14ac:dyDescent="0.2">
      <c r="A26" s="84"/>
      <c r="B26" s="84"/>
      <c r="C26" s="58"/>
      <c r="D26" s="58"/>
      <c r="E26" s="71"/>
      <c r="F26" s="15"/>
      <c r="G26" s="15"/>
      <c r="H26" s="15"/>
      <c r="I26" s="15"/>
      <c r="J26" s="71"/>
      <c r="K26" s="71"/>
    </row>
    <row r="27" spans="1:11" s="5" customFormat="1" ht="14.1" customHeight="1" x14ac:dyDescent="0.2">
      <c r="A27" s="84" t="s">
        <v>38</v>
      </c>
      <c r="B27" s="135" t="s">
        <v>180</v>
      </c>
      <c r="C27" s="58">
        <v>205007257</v>
      </c>
      <c r="D27" s="58">
        <v>213732309</v>
      </c>
      <c r="E27" s="71"/>
      <c r="F27" s="15"/>
      <c r="G27" s="15"/>
      <c r="H27" s="15"/>
      <c r="I27" s="15"/>
      <c r="J27" s="71"/>
      <c r="K27" s="71"/>
    </row>
    <row r="28" spans="1:11" s="5" customFormat="1" ht="14.1" customHeight="1" x14ac:dyDescent="0.2">
      <c r="A28" s="84" t="s">
        <v>141</v>
      </c>
      <c r="B28" s="135" t="s">
        <v>181</v>
      </c>
      <c r="C28" s="58"/>
      <c r="D28" s="58"/>
      <c r="E28" s="71"/>
      <c r="F28" s="15"/>
      <c r="G28" s="15"/>
      <c r="H28" s="15"/>
      <c r="I28" s="15"/>
      <c r="J28" s="71"/>
      <c r="K28" s="71"/>
    </row>
    <row r="29" spans="1:11" s="5" customFormat="1" ht="14.1" customHeight="1" x14ac:dyDescent="0.2">
      <c r="A29" s="84" t="s">
        <v>39</v>
      </c>
      <c r="B29" s="135" t="s">
        <v>182</v>
      </c>
      <c r="C29" s="58">
        <v>74294959</v>
      </c>
      <c r="D29" s="58">
        <v>80840682</v>
      </c>
      <c r="E29" s="71"/>
      <c r="F29" s="15"/>
      <c r="G29" s="15"/>
      <c r="H29" s="15"/>
      <c r="I29" s="15"/>
      <c r="J29" s="71"/>
      <c r="K29" s="71"/>
    </row>
    <row r="30" spans="1:11" s="5" customFormat="1" ht="13.5" customHeight="1" x14ac:dyDescent="0.2">
      <c r="A30" s="136" t="s">
        <v>207</v>
      </c>
      <c r="B30" s="135" t="s">
        <v>183</v>
      </c>
      <c r="C30" s="58">
        <v>3119535</v>
      </c>
      <c r="D30" s="58">
        <v>398997</v>
      </c>
      <c r="E30" s="71"/>
      <c r="F30" s="15"/>
      <c r="G30" s="15"/>
      <c r="H30" s="15"/>
      <c r="I30" s="15"/>
      <c r="J30" s="71"/>
      <c r="K30" s="71"/>
    </row>
    <row r="31" spans="1:11" s="5" customFormat="1" ht="15" customHeight="1" x14ac:dyDescent="0.2">
      <c r="A31" s="84" t="s">
        <v>195</v>
      </c>
      <c r="B31" s="135" t="s">
        <v>185</v>
      </c>
      <c r="C31" s="58"/>
      <c r="D31" s="58">
        <f>[1]BS!$T$11</f>
        <v>59916</v>
      </c>
      <c r="E31" s="71"/>
      <c r="F31" s="15"/>
      <c r="G31" s="15"/>
      <c r="H31" s="15"/>
      <c r="I31" s="15"/>
      <c r="J31" s="71"/>
      <c r="K31" s="71"/>
    </row>
    <row r="32" spans="1:11" s="5" customFormat="1" ht="19.5" hidden="1" customHeight="1" x14ac:dyDescent="0.2">
      <c r="A32" s="84" t="s">
        <v>37</v>
      </c>
      <c r="B32" s="135"/>
      <c r="C32" s="58">
        <v>0</v>
      </c>
      <c r="D32" s="58">
        <v>0</v>
      </c>
      <c r="E32" s="71"/>
      <c r="F32" s="15"/>
      <c r="G32" s="15"/>
      <c r="H32" s="15"/>
      <c r="I32" s="15"/>
      <c r="J32" s="71"/>
      <c r="K32" s="71"/>
    </row>
    <row r="33" spans="1:11" s="5" customFormat="1" ht="14.1" hidden="1" customHeight="1" x14ac:dyDescent="0.2">
      <c r="A33" s="84" t="s">
        <v>56</v>
      </c>
      <c r="B33" s="135"/>
      <c r="C33" s="58"/>
      <c r="D33" s="58"/>
      <c r="E33" s="71"/>
      <c r="F33" s="15"/>
      <c r="G33" s="15"/>
      <c r="H33" s="15"/>
      <c r="I33" s="15"/>
      <c r="J33" s="71"/>
      <c r="K33" s="71"/>
    </row>
    <row r="34" spans="1:11" s="5" customFormat="1" ht="14.1" hidden="1" customHeight="1" x14ac:dyDescent="0.2">
      <c r="A34" s="131"/>
      <c r="B34" s="131"/>
      <c r="C34" s="131"/>
      <c r="D34" s="131"/>
      <c r="E34" s="71"/>
      <c r="J34" s="71"/>
      <c r="K34" s="71"/>
    </row>
    <row r="35" spans="1:11" s="5" customFormat="1" ht="14.1" customHeight="1" x14ac:dyDescent="0.2">
      <c r="A35" s="84" t="s">
        <v>40</v>
      </c>
      <c r="B35" s="135"/>
      <c r="C35" s="58">
        <v>8079553</v>
      </c>
      <c r="D35" s="58">
        <v>3214291</v>
      </c>
      <c r="E35" s="71"/>
      <c r="F35" s="15"/>
      <c r="G35" s="15"/>
      <c r="H35" s="15"/>
      <c r="I35" s="15"/>
      <c r="J35" s="71"/>
      <c r="K35" s="71"/>
    </row>
    <row r="36" spans="1:11" s="5" customFormat="1" ht="14.1" customHeight="1" x14ac:dyDescent="0.2">
      <c r="A36" s="84" t="s">
        <v>41</v>
      </c>
      <c r="B36" s="135" t="s">
        <v>185</v>
      </c>
      <c r="C36" s="58">
        <v>1187311</v>
      </c>
      <c r="D36" s="58">
        <v>1203469</v>
      </c>
      <c r="E36" s="71"/>
      <c r="F36" s="15"/>
      <c r="G36" s="15"/>
      <c r="H36" s="15"/>
      <c r="I36" s="15"/>
      <c r="J36" s="71"/>
      <c r="K36" s="71"/>
    </row>
    <row r="37" spans="1:11" s="5" customFormat="1" ht="14.1" customHeight="1" x14ac:dyDescent="0.2">
      <c r="A37" s="84" t="s">
        <v>42</v>
      </c>
      <c r="B37" s="82"/>
      <c r="C37" s="58">
        <f>SUM(C27:C36)</f>
        <v>291688615</v>
      </c>
      <c r="D37" s="58">
        <f>SUM(D27:D36)</f>
        <v>299449664</v>
      </c>
      <c r="E37" s="71"/>
      <c r="F37" s="109"/>
      <c r="G37" s="110"/>
      <c r="H37" s="110"/>
      <c r="I37" s="110"/>
      <c r="J37" s="71"/>
      <c r="K37" s="71"/>
    </row>
    <row r="38" spans="1:11" s="5" customFormat="1" ht="14.1" customHeight="1" x14ac:dyDescent="0.2">
      <c r="A38" s="84" t="s">
        <v>172</v>
      </c>
      <c r="B38" s="84" t="s">
        <v>0</v>
      </c>
      <c r="C38" s="84"/>
      <c r="D38" s="12"/>
      <c r="E38" s="71"/>
      <c r="F38" s="109"/>
      <c r="G38" s="110"/>
      <c r="H38" s="110"/>
      <c r="I38" s="110"/>
      <c r="J38" s="71"/>
      <c r="K38" s="71"/>
    </row>
    <row r="39" spans="1:11" s="5" customFormat="1" ht="14.1" customHeight="1" x14ac:dyDescent="0.2">
      <c r="A39" s="84"/>
      <c r="B39" s="84"/>
      <c r="C39" s="84"/>
      <c r="D39" s="12"/>
      <c r="E39" s="71"/>
      <c r="F39" s="109"/>
      <c r="G39" s="110"/>
      <c r="H39" s="110"/>
      <c r="I39" s="110"/>
      <c r="J39" s="71"/>
      <c r="K39" s="71"/>
    </row>
    <row r="40" spans="1:11" s="5" customFormat="1" ht="14.1" customHeight="1" x14ac:dyDescent="0.2">
      <c r="A40" s="84" t="s">
        <v>142</v>
      </c>
      <c r="B40" s="135" t="s">
        <v>186</v>
      </c>
      <c r="C40" s="58">
        <v>3392571</v>
      </c>
      <c r="D40" s="58">
        <v>2842874</v>
      </c>
      <c r="E40" s="71"/>
      <c r="F40" s="109"/>
      <c r="G40" s="110"/>
      <c r="H40" s="110"/>
      <c r="I40" s="110"/>
      <c r="J40" s="71"/>
      <c r="K40" s="71"/>
    </row>
    <row r="41" spans="1:11" s="5" customFormat="1" ht="14.1" customHeight="1" x14ac:dyDescent="0.2">
      <c r="A41" s="84" t="s">
        <v>133</v>
      </c>
      <c r="B41" s="135" t="s">
        <v>187</v>
      </c>
      <c r="C41" s="58">
        <v>12373468</v>
      </c>
      <c r="D41" s="58">
        <v>12797004</v>
      </c>
      <c r="E41" s="71"/>
      <c r="F41" s="109"/>
      <c r="G41" s="110"/>
      <c r="H41" s="113"/>
      <c r="I41" s="110"/>
      <c r="J41" s="71"/>
      <c r="K41" s="71"/>
    </row>
    <row r="42" spans="1:11" s="5" customFormat="1" ht="14.1" customHeight="1" x14ac:dyDescent="0.2">
      <c r="A42" s="84" t="s">
        <v>135</v>
      </c>
      <c r="B42" s="135" t="s">
        <v>185</v>
      </c>
      <c r="C42" s="58">
        <v>314726</v>
      </c>
      <c r="D42" s="58">
        <v>211292</v>
      </c>
      <c r="E42" s="71"/>
      <c r="F42" s="109"/>
      <c r="G42" s="110"/>
      <c r="H42" s="110"/>
      <c r="I42" s="110"/>
      <c r="J42" s="71"/>
      <c r="K42" s="71"/>
    </row>
    <row r="43" spans="1:11" s="5" customFormat="1" ht="14.1" customHeight="1" x14ac:dyDescent="0.2">
      <c r="A43" s="84" t="s">
        <v>137</v>
      </c>
      <c r="B43" s="135" t="s">
        <v>185</v>
      </c>
      <c r="C43" s="58">
        <v>1006872</v>
      </c>
      <c r="D43" s="58">
        <v>442247</v>
      </c>
      <c r="E43" s="71"/>
      <c r="F43" s="109"/>
      <c r="G43" s="110"/>
      <c r="H43" s="110"/>
      <c r="I43" s="110"/>
      <c r="J43" s="71"/>
      <c r="K43" s="71"/>
    </row>
    <row r="44" spans="1:11" s="5" customFormat="1" ht="14.1" customHeight="1" x14ac:dyDescent="0.2">
      <c r="A44" s="136" t="s">
        <v>136</v>
      </c>
      <c r="B44" s="135" t="s">
        <v>185</v>
      </c>
      <c r="C44" s="58">
        <v>809389</v>
      </c>
      <c r="D44" s="58">
        <v>765725</v>
      </c>
      <c r="E44" s="71"/>
      <c r="F44" s="109"/>
      <c r="G44" s="110"/>
      <c r="H44" s="110"/>
      <c r="I44" s="110"/>
      <c r="J44" s="71"/>
      <c r="K44" s="71"/>
    </row>
    <row r="45" spans="1:11" s="5" customFormat="1" ht="14.1" customHeight="1" x14ac:dyDescent="0.2">
      <c r="A45" s="84" t="s">
        <v>134</v>
      </c>
      <c r="B45" s="135" t="s">
        <v>184</v>
      </c>
      <c r="C45" s="58">
        <v>1276411</v>
      </c>
      <c r="D45" s="58">
        <v>1385059</v>
      </c>
      <c r="E45" s="71"/>
      <c r="F45" s="109"/>
      <c r="G45" s="110"/>
      <c r="H45" s="110"/>
      <c r="I45" s="110"/>
      <c r="J45" s="71"/>
      <c r="K45" s="71"/>
    </row>
    <row r="46" spans="1:11" s="5" customFormat="1" ht="14.1" customHeight="1" x14ac:dyDescent="0.2">
      <c r="A46" s="84" t="s">
        <v>100</v>
      </c>
      <c r="B46" s="135" t="s">
        <v>185</v>
      </c>
      <c r="C46" s="58">
        <v>1666750</v>
      </c>
      <c r="D46" s="58">
        <v>10970093</v>
      </c>
      <c r="E46" s="71"/>
      <c r="F46" s="109"/>
      <c r="G46" s="110"/>
      <c r="H46" s="110"/>
      <c r="I46" s="110"/>
      <c r="J46" s="71"/>
      <c r="K46" s="71"/>
    </row>
    <row r="47" spans="1:11" s="5" customFormat="1" ht="14.1" customHeight="1" x14ac:dyDescent="0.2">
      <c r="A47" s="84" t="s">
        <v>159</v>
      </c>
      <c r="B47" s="135"/>
      <c r="C47" s="81" t="s">
        <v>144</v>
      </c>
      <c r="D47" s="81" t="s">
        <v>144</v>
      </c>
      <c r="E47" s="71"/>
      <c r="F47" s="109"/>
      <c r="G47" s="110"/>
      <c r="H47" s="110"/>
      <c r="I47" s="110"/>
      <c r="J47" s="71"/>
      <c r="K47" s="71"/>
    </row>
    <row r="48" spans="1:11" s="5" customFormat="1" ht="14.1" hidden="1" customHeight="1" x14ac:dyDescent="0.2">
      <c r="A48" s="131"/>
      <c r="B48" s="131"/>
      <c r="C48" s="131"/>
      <c r="D48" s="131"/>
      <c r="E48" s="71"/>
      <c r="F48" s="109"/>
      <c r="G48" s="110"/>
      <c r="H48" s="110"/>
      <c r="I48" s="110"/>
      <c r="J48" s="71"/>
      <c r="K48" s="71"/>
    </row>
    <row r="49" spans="1:11" s="5" customFormat="1" ht="14.1" hidden="1" customHeight="1" x14ac:dyDescent="0.2">
      <c r="A49" s="131"/>
      <c r="B49" s="131"/>
      <c r="C49" s="131"/>
      <c r="D49" s="131"/>
      <c r="E49" s="71"/>
      <c r="F49" s="109"/>
      <c r="G49" s="110"/>
      <c r="H49" s="110"/>
      <c r="I49" s="110"/>
      <c r="J49" s="71"/>
      <c r="K49" s="71"/>
    </row>
    <row r="50" spans="1:11" s="5" customFormat="1" ht="14.1" hidden="1" customHeight="1" x14ac:dyDescent="0.2">
      <c r="A50" s="131"/>
      <c r="B50" s="131"/>
      <c r="C50" s="131"/>
      <c r="D50" s="131"/>
      <c r="E50" s="71"/>
      <c r="F50" s="109"/>
      <c r="G50" s="110"/>
      <c r="H50" s="110"/>
      <c r="I50" s="110"/>
      <c r="J50" s="71"/>
      <c r="K50" s="71"/>
    </row>
    <row r="51" spans="1:11" s="5" customFormat="1" ht="14.1" customHeight="1" x14ac:dyDescent="0.2">
      <c r="A51" s="84" t="s">
        <v>143</v>
      </c>
      <c r="B51" s="135" t="s">
        <v>188</v>
      </c>
      <c r="C51" s="58">
        <v>1851438</v>
      </c>
      <c r="D51" s="58">
        <v>3445894</v>
      </c>
      <c r="E51" s="71"/>
      <c r="F51" s="109"/>
      <c r="G51" s="110"/>
      <c r="H51" s="110"/>
      <c r="I51" s="110"/>
      <c r="J51" s="71"/>
      <c r="K51" s="71"/>
    </row>
    <row r="52" spans="1:11" s="5" customFormat="1" ht="14.1" customHeight="1" x14ac:dyDescent="0.2">
      <c r="A52" s="84" t="s">
        <v>36</v>
      </c>
      <c r="B52" s="135"/>
      <c r="C52" s="58">
        <f>SUM(C40:C51)</f>
        <v>22691625</v>
      </c>
      <c r="D52" s="58">
        <f>SUM(D40:D51)</f>
        <v>32860188</v>
      </c>
      <c r="E52" s="71"/>
      <c r="F52" s="125"/>
      <c r="G52" s="110"/>
      <c r="H52" s="110"/>
      <c r="I52" s="110"/>
      <c r="J52" s="71"/>
      <c r="K52" s="71"/>
    </row>
    <row r="53" spans="1:11" s="5" customFormat="1" ht="14.1" customHeight="1" x14ac:dyDescent="0.2">
      <c r="A53" s="84"/>
      <c r="B53" s="135"/>
      <c r="C53" s="58"/>
      <c r="D53" s="58"/>
      <c r="E53" s="71"/>
      <c r="F53" s="125"/>
      <c r="G53" s="110"/>
      <c r="H53" s="110"/>
      <c r="I53" s="110"/>
      <c r="J53" s="71"/>
      <c r="K53" s="71"/>
    </row>
    <row r="54" spans="1:11" s="5" customFormat="1" ht="20.25" customHeight="1" x14ac:dyDescent="0.2">
      <c r="A54" s="137" t="s">
        <v>173</v>
      </c>
      <c r="B54" s="138" t="s">
        <v>0</v>
      </c>
      <c r="C54" s="139">
        <f>C37+C52</f>
        <v>314380240</v>
      </c>
      <c r="D54" s="139">
        <f>D37+D52</f>
        <v>332309852</v>
      </c>
      <c r="E54" s="71"/>
      <c r="F54" s="109"/>
      <c r="G54" s="110"/>
      <c r="H54" s="110"/>
      <c r="I54" s="110"/>
      <c r="J54" s="71"/>
      <c r="K54" s="71"/>
    </row>
    <row r="55" spans="1:11" s="5" customFormat="1" ht="27.75" hidden="1" customHeight="1" x14ac:dyDescent="0.2">
      <c r="A55" s="138" t="s">
        <v>43</v>
      </c>
      <c r="B55" s="132"/>
      <c r="C55" s="9"/>
      <c r="D55" s="9"/>
      <c r="E55" s="71"/>
      <c r="F55" s="109"/>
      <c r="G55" s="110"/>
      <c r="H55" s="110"/>
      <c r="I55" s="110"/>
      <c r="J55" s="71"/>
      <c r="K55" s="71"/>
    </row>
    <row r="56" spans="1:11" s="5" customFormat="1" ht="13.5" hidden="1" customHeight="1" x14ac:dyDescent="0.2">
      <c r="A56" s="132"/>
      <c r="B56" s="62"/>
      <c r="C56" s="62"/>
      <c r="D56" s="62"/>
      <c r="E56" s="71"/>
      <c r="F56" s="109"/>
      <c r="G56" s="110"/>
      <c r="H56" s="110"/>
      <c r="I56" s="110"/>
      <c r="J56" s="71"/>
      <c r="K56" s="71"/>
    </row>
    <row r="57" spans="1:11" s="5" customFormat="1" ht="14.1" customHeight="1" x14ac:dyDescent="0.2">
      <c r="A57" s="84"/>
      <c r="B57" s="82" t="s">
        <v>0</v>
      </c>
      <c r="C57" s="83"/>
      <c r="D57" s="83"/>
      <c r="E57" s="71"/>
      <c r="F57" s="15"/>
      <c r="G57" s="117"/>
      <c r="H57" s="117"/>
      <c r="I57" s="118"/>
      <c r="J57" s="71"/>
      <c r="K57" s="71"/>
    </row>
    <row r="58" spans="1:11" s="5" customFormat="1" ht="14.1" customHeight="1" x14ac:dyDescent="0.2">
      <c r="A58" s="84" t="s">
        <v>174</v>
      </c>
      <c r="B58" s="82" t="s">
        <v>0</v>
      </c>
      <c r="C58" s="83"/>
      <c r="D58" s="83"/>
      <c r="E58" s="71"/>
      <c r="F58" s="15"/>
      <c r="G58" s="14"/>
      <c r="H58" s="14"/>
      <c r="I58" s="119"/>
      <c r="J58" s="71"/>
      <c r="K58" s="71"/>
    </row>
    <row r="59" spans="1:11" s="5" customFormat="1" ht="14.1" customHeight="1" x14ac:dyDescent="0.2">
      <c r="A59" s="84" t="s">
        <v>203</v>
      </c>
      <c r="B59" s="82"/>
      <c r="C59" s="83"/>
      <c r="D59" s="83"/>
      <c r="E59" s="71"/>
      <c r="F59" s="15"/>
      <c r="G59" s="127"/>
      <c r="H59" s="127"/>
      <c r="I59" s="119"/>
      <c r="J59" s="71"/>
      <c r="K59" s="71"/>
    </row>
    <row r="60" spans="1:11" s="5" customFormat="1" ht="14.1" customHeight="1" x14ac:dyDescent="0.2">
      <c r="A60" s="84" t="s">
        <v>145</v>
      </c>
      <c r="B60" s="135" t="s">
        <v>189</v>
      </c>
      <c r="C60" s="58">
        <v>16663996</v>
      </c>
      <c r="D60" s="58">
        <v>16663996</v>
      </c>
      <c r="E60" s="71"/>
      <c r="F60" s="15"/>
      <c r="G60" s="117"/>
      <c r="H60" s="120"/>
      <c r="I60" s="120"/>
      <c r="J60" s="71"/>
      <c r="K60" s="71"/>
    </row>
    <row r="61" spans="1:11" s="5" customFormat="1" ht="14.1" customHeight="1" x14ac:dyDescent="0.2">
      <c r="A61" s="84" t="s">
        <v>97</v>
      </c>
      <c r="B61" s="135" t="s">
        <v>190</v>
      </c>
      <c r="C61" s="58">
        <v>17993923</v>
      </c>
      <c r="D61" s="58">
        <v>1188176</v>
      </c>
      <c r="E61" s="71"/>
      <c r="F61" s="15"/>
      <c r="G61" s="117"/>
      <c r="H61" s="120"/>
      <c r="I61" s="120"/>
      <c r="J61" s="71"/>
      <c r="K61" s="71"/>
    </row>
    <row r="62" spans="1:11" s="5" customFormat="1" ht="14.1" customHeight="1" x14ac:dyDescent="0.2">
      <c r="A62" s="84" t="s">
        <v>51</v>
      </c>
      <c r="B62" s="135"/>
      <c r="C62" s="83">
        <v>0</v>
      </c>
      <c r="D62" s="83">
        <v>0</v>
      </c>
      <c r="E62" s="71"/>
      <c r="F62" s="15"/>
      <c r="G62" s="117"/>
      <c r="H62" s="120"/>
      <c r="I62" s="120"/>
      <c r="J62" s="71"/>
      <c r="K62" s="71"/>
    </row>
    <row r="63" spans="1:11" s="5" customFormat="1" ht="14.1" customHeight="1" x14ac:dyDescent="0.2">
      <c r="A63" s="84" t="s">
        <v>52</v>
      </c>
      <c r="B63" s="135"/>
      <c r="C63" s="83">
        <v>0</v>
      </c>
      <c r="D63" s="83">
        <v>0</v>
      </c>
      <c r="E63" s="71"/>
      <c r="F63" s="15"/>
      <c r="G63" s="117"/>
      <c r="H63" s="120"/>
      <c r="I63" s="120"/>
      <c r="J63" s="71"/>
      <c r="K63" s="71"/>
    </row>
    <row r="64" spans="1:11" s="5" customFormat="1" ht="14.1" customHeight="1" x14ac:dyDescent="0.2">
      <c r="A64" s="84" t="s">
        <v>146</v>
      </c>
      <c r="B64" s="135"/>
      <c r="C64" s="58">
        <v>45949076</v>
      </c>
      <c r="D64" s="58">
        <v>50375040</v>
      </c>
      <c r="E64" s="71"/>
      <c r="F64" s="126">
        <f>D64-C64</f>
        <v>4425964</v>
      </c>
      <c r="G64" s="117"/>
      <c r="H64" s="120"/>
      <c r="I64" s="120"/>
      <c r="J64" s="71"/>
      <c r="K64" s="71"/>
    </row>
    <row r="65" spans="1:11" s="5" customFormat="1" ht="14.1" customHeight="1" x14ac:dyDescent="0.2">
      <c r="A65" s="84" t="s">
        <v>58</v>
      </c>
      <c r="B65" s="184"/>
      <c r="C65" s="58">
        <v>-35329098</v>
      </c>
      <c r="D65" s="58">
        <f>-45402445+18548177</f>
        <v>-26854268</v>
      </c>
      <c r="E65" s="71"/>
      <c r="F65" s="126">
        <f>D65+F64+ф2!C54</f>
        <v>-35509155</v>
      </c>
      <c r="G65" s="117"/>
      <c r="H65" s="120">
        <f>C65-F65</f>
        <v>180057</v>
      </c>
      <c r="I65" s="120"/>
      <c r="J65" s="71"/>
      <c r="K65" s="71"/>
    </row>
    <row r="66" spans="1:11" s="5" customFormat="1" ht="14.1" customHeight="1" x14ac:dyDescent="0.2">
      <c r="A66" s="84" t="s">
        <v>33</v>
      </c>
      <c r="B66" s="135" t="s">
        <v>218</v>
      </c>
      <c r="C66" s="185">
        <v>0</v>
      </c>
      <c r="D66" s="58">
        <v>52642708</v>
      </c>
      <c r="E66" s="71"/>
      <c r="F66" s="15"/>
      <c r="G66" s="117"/>
      <c r="H66" s="120"/>
      <c r="I66" s="120"/>
      <c r="J66" s="71"/>
      <c r="K66" s="71"/>
    </row>
    <row r="67" spans="1:11" s="5" customFormat="1" ht="14.1" customHeight="1" x14ac:dyDescent="0.2">
      <c r="A67" s="84" t="s">
        <v>54</v>
      </c>
      <c r="B67" s="135"/>
      <c r="C67" s="58">
        <f>SUM(C60:C66)</f>
        <v>45277897</v>
      </c>
      <c r="D67" s="58">
        <f>SUM(D60:D66)</f>
        <v>94015652</v>
      </c>
      <c r="E67" s="71"/>
      <c r="F67" s="15"/>
      <c r="G67" s="117"/>
      <c r="H67" s="120"/>
      <c r="I67" s="120"/>
      <c r="J67" s="71"/>
      <c r="K67" s="71"/>
    </row>
    <row r="68" spans="1:11" s="5" customFormat="1" ht="14.1" customHeight="1" x14ac:dyDescent="0.2">
      <c r="A68" s="84" t="s">
        <v>175</v>
      </c>
      <c r="B68" s="135"/>
      <c r="C68" s="83"/>
      <c r="D68" s="83"/>
      <c r="E68" s="71"/>
      <c r="F68" s="15"/>
      <c r="G68" s="117"/>
      <c r="H68" s="114"/>
      <c r="I68" s="114"/>
      <c r="J68" s="71"/>
      <c r="K68" s="71"/>
    </row>
    <row r="69" spans="1:11" s="5" customFormat="1" ht="14.1" customHeight="1" x14ac:dyDescent="0.2">
      <c r="A69" s="84"/>
      <c r="B69" s="135"/>
      <c r="C69" s="83"/>
      <c r="D69" s="83"/>
      <c r="E69" s="71"/>
      <c r="F69" s="15"/>
      <c r="G69" s="117"/>
      <c r="H69" s="114"/>
      <c r="I69" s="114"/>
      <c r="J69" s="71"/>
      <c r="K69" s="71"/>
    </row>
    <row r="70" spans="1:11" s="5" customFormat="1" ht="14.1" customHeight="1" x14ac:dyDescent="0.2">
      <c r="A70" s="84" t="s">
        <v>191</v>
      </c>
      <c r="B70" s="135" t="s">
        <v>192</v>
      </c>
      <c r="C70" s="58">
        <v>19464927</v>
      </c>
      <c r="D70" s="58">
        <v>50690029</v>
      </c>
      <c r="E70" s="71"/>
      <c r="J70" s="71"/>
      <c r="K70" s="71"/>
    </row>
    <row r="71" spans="1:11" s="5" customFormat="1" ht="14.1" customHeight="1" x14ac:dyDescent="0.2">
      <c r="A71" s="84" t="s">
        <v>147</v>
      </c>
      <c r="B71" s="135" t="s">
        <v>193</v>
      </c>
      <c r="C71" s="58">
        <v>1722068</v>
      </c>
      <c r="D71" s="58">
        <f>[1]BS!$T$51</f>
        <v>1660433</v>
      </c>
      <c r="E71" s="71"/>
      <c r="F71" s="15"/>
      <c r="G71" s="117"/>
      <c r="H71" s="120"/>
      <c r="I71" s="120"/>
      <c r="J71" s="71"/>
      <c r="K71" s="71"/>
    </row>
    <row r="72" spans="1:11" s="5" customFormat="1" ht="14.1" customHeight="1" x14ac:dyDescent="0.2">
      <c r="A72" s="84" t="s">
        <v>47</v>
      </c>
      <c r="B72" s="135" t="s">
        <v>198</v>
      </c>
      <c r="C72" s="58">
        <v>807049</v>
      </c>
      <c r="D72" s="58">
        <v>4548010</v>
      </c>
      <c r="E72" s="71"/>
      <c r="F72" s="15"/>
      <c r="G72" s="117"/>
      <c r="H72" s="120"/>
      <c r="I72" s="120"/>
      <c r="J72" s="71"/>
      <c r="K72" s="71"/>
    </row>
    <row r="73" spans="1:11" s="5" customFormat="1" ht="14.1" customHeight="1" x14ac:dyDescent="0.2">
      <c r="A73" s="84" t="s">
        <v>148</v>
      </c>
      <c r="B73" s="135" t="s">
        <v>200</v>
      </c>
      <c r="C73" s="58">
        <v>96042</v>
      </c>
      <c r="D73" s="58">
        <v>85080</v>
      </c>
      <c r="E73" s="71"/>
      <c r="F73" s="15"/>
      <c r="G73" s="117"/>
      <c r="H73" s="63"/>
      <c r="I73" s="120"/>
      <c r="J73" s="71"/>
      <c r="K73" s="71"/>
    </row>
    <row r="74" spans="1:11" s="5" customFormat="1" ht="14.1" customHeight="1" x14ac:dyDescent="0.2">
      <c r="A74" s="84" t="s">
        <v>48</v>
      </c>
      <c r="B74" s="135"/>
      <c r="C74" s="58">
        <v>43464426</v>
      </c>
      <c r="D74" s="58">
        <v>43455560</v>
      </c>
      <c r="E74" s="71"/>
      <c r="F74" s="15"/>
      <c r="G74" s="117"/>
      <c r="H74" s="63"/>
      <c r="I74" s="120"/>
      <c r="J74" s="71"/>
      <c r="K74" s="71"/>
    </row>
    <row r="75" spans="1:11" s="5" customFormat="1" ht="14.1" customHeight="1" x14ac:dyDescent="0.2">
      <c r="A75" s="84" t="s">
        <v>149</v>
      </c>
      <c r="B75" s="135" t="s">
        <v>196</v>
      </c>
      <c r="C75" s="58">
        <v>1638787</v>
      </c>
      <c r="D75" s="58">
        <f>[1]BS!$T$56</f>
        <v>1875875</v>
      </c>
      <c r="E75" s="71"/>
      <c r="F75" s="15"/>
      <c r="G75" s="117"/>
      <c r="H75" s="63"/>
      <c r="I75" s="120"/>
      <c r="J75" s="71"/>
      <c r="K75" s="71"/>
    </row>
    <row r="76" spans="1:11" s="5" customFormat="1" ht="14.1" customHeight="1" x14ac:dyDescent="0.2">
      <c r="A76" s="84" t="s">
        <v>158</v>
      </c>
      <c r="B76" s="135" t="s">
        <v>194</v>
      </c>
      <c r="C76" s="58">
        <v>675272</v>
      </c>
      <c r="D76" s="58">
        <v>712420</v>
      </c>
      <c r="E76" s="71"/>
      <c r="F76" s="15"/>
      <c r="G76" s="117"/>
      <c r="H76" s="63"/>
      <c r="I76" s="120"/>
      <c r="J76" s="71"/>
      <c r="K76" s="71"/>
    </row>
    <row r="77" spans="1:11" s="5" customFormat="1" ht="14.1" customHeight="1" x14ac:dyDescent="0.2">
      <c r="A77" s="84" t="s">
        <v>168</v>
      </c>
      <c r="B77" s="135" t="s">
        <v>197</v>
      </c>
      <c r="C77" s="58">
        <v>10471380</v>
      </c>
      <c r="D77" s="58">
        <f>[1]BS!$T$54</f>
        <v>12489926</v>
      </c>
      <c r="E77" s="71"/>
      <c r="F77" s="15"/>
      <c r="G77" s="117"/>
      <c r="H77" s="63"/>
      <c r="I77" s="120"/>
      <c r="J77" s="71"/>
      <c r="K77" s="71"/>
    </row>
    <row r="78" spans="1:11" s="5" customFormat="1" ht="14.1" customHeight="1" x14ac:dyDescent="0.2">
      <c r="A78" s="84" t="s">
        <v>49</v>
      </c>
      <c r="B78" s="82"/>
      <c r="C78" s="58">
        <f>SUM(C70:C77)</f>
        <v>78339951</v>
      </c>
      <c r="D78" s="58">
        <f>SUM(D70:D77)</f>
        <v>115517333</v>
      </c>
      <c r="E78" s="71"/>
      <c r="F78" s="15"/>
      <c r="G78" s="117"/>
      <c r="H78" s="63"/>
      <c r="I78" s="120"/>
      <c r="J78" s="71"/>
      <c r="K78" s="71"/>
    </row>
    <row r="79" spans="1:11" s="5" customFormat="1" ht="14.1" customHeight="1" x14ac:dyDescent="0.2">
      <c r="A79" s="84" t="s">
        <v>176</v>
      </c>
      <c r="B79" s="82"/>
      <c r="C79" s="82"/>
      <c r="D79" s="82"/>
      <c r="E79" s="71"/>
      <c r="F79" s="15"/>
      <c r="G79" s="14"/>
      <c r="H79" s="121"/>
      <c r="I79" s="122"/>
      <c r="J79" s="71"/>
      <c r="K79" s="71"/>
    </row>
    <row r="80" spans="1:11" s="5" customFormat="1" ht="14.1" customHeight="1" x14ac:dyDescent="0.2">
      <c r="A80" s="84"/>
      <c r="B80" s="131"/>
      <c r="C80" s="131"/>
      <c r="D80" s="131"/>
      <c r="E80" s="71"/>
      <c r="F80" s="15"/>
      <c r="G80" s="14"/>
      <c r="H80" s="121"/>
      <c r="I80" s="122"/>
      <c r="J80" s="71"/>
      <c r="K80" s="71"/>
    </row>
    <row r="81" spans="1:11" s="5" customFormat="1" ht="14.1" customHeight="1" x14ac:dyDescent="0.2">
      <c r="A81" s="84" t="s">
        <v>150</v>
      </c>
      <c r="B81" s="135" t="s">
        <v>193</v>
      </c>
      <c r="C81" s="58">
        <v>61813</v>
      </c>
      <c r="D81" s="58">
        <f>[1]BS!$T$65</f>
        <v>55013</v>
      </c>
      <c r="E81" s="71"/>
      <c r="F81" s="15"/>
      <c r="G81" s="14"/>
      <c r="H81" s="121"/>
      <c r="I81" s="122"/>
      <c r="J81" s="71"/>
      <c r="K81" s="71"/>
    </row>
    <row r="82" spans="1:11" s="5" customFormat="1" ht="14.1" customHeight="1" x14ac:dyDescent="0.2">
      <c r="A82" s="84" t="s">
        <v>151</v>
      </c>
      <c r="B82" s="135" t="s">
        <v>192</v>
      </c>
      <c r="C82" s="58">
        <v>166078153</v>
      </c>
      <c r="D82" s="58">
        <v>106314058</v>
      </c>
      <c r="E82" s="71"/>
      <c r="F82" s="15"/>
      <c r="G82" s="117"/>
      <c r="H82" s="63"/>
      <c r="I82" s="120"/>
      <c r="J82" s="71"/>
      <c r="K82" s="71"/>
    </row>
    <row r="83" spans="1:11" s="5" customFormat="1" ht="14.1" customHeight="1" x14ac:dyDescent="0.2">
      <c r="A83" s="84" t="s">
        <v>140</v>
      </c>
      <c r="B83" s="135" t="s">
        <v>200</v>
      </c>
      <c r="C83" s="58">
        <v>2227480</v>
      </c>
      <c r="D83" s="58">
        <f>1312826+514232</f>
        <v>1827058</v>
      </c>
      <c r="E83" s="71"/>
      <c r="F83" s="15"/>
      <c r="G83" s="117"/>
      <c r="H83" s="63"/>
      <c r="I83" s="120"/>
      <c r="J83" s="71"/>
      <c r="K83" s="71"/>
    </row>
    <row r="84" spans="1:11" s="5" customFormat="1" ht="14.1" customHeight="1" x14ac:dyDescent="0.2">
      <c r="A84" s="84" t="s">
        <v>201</v>
      </c>
      <c r="B84" s="135" t="s">
        <v>202</v>
      </c>
      <c r="C84" s="58">
        <v>290897</v>
      </c>
      <c r="D84" s="58">
        <f>[1]BS!$T$67-1</f>
        <v>250082</v>
      </c>
      <c r="E84" s="71"/>
      <c r="F84" s="15"/>
      <c r="G84" s="117"/>
      <c r="H84" s="121"/>
      <c r="I84" s="122"/>
      <c r="J84" s="71"/>
      <c r="K84" s="71"/>
    </row>
    <row r="85" spans="1:11" s="5" customFormat="1" ht="14.1" customHeight="1" x14ac:dyDescent="0.2">
      <c r="A85" s="84" t="s">
        <v>138</v>
      </c>
      <c r="B85" s="135" t="s">
        <v>199</v>
      </c>
      <c r="C85" s="58">
        <v>15269289</v>
      </c>
      <c r="D85" s="58">
        <f>[1]BS!$T$70</f>
        <v>8400348</v>
      </c>
      <c r="E85" s="71"/>
      <c r="F85" s="15"/>
      <c r="G85" s="117"/>
      <c r="H85" s="121"/>
      <c r="I85" s="122"/>
      <c r="J85" s="71"/>
      <c r="K85" s="71"/>
    </row>
    <row r="86" spans="1:11" s="5" customFormat="1" ht="14.1" customHeight="1" x14ac:dyDescent="0.2">
      <c r="A86" s="84" t="s">
        <v>44</v>
      </c>
      <c r="B86" s="135" t="s">
        <v>200</v>
      </c>
      <c r="C86" s="58">
        <v>23640</v>
      </c>
      <c r="D86" s="58">
        <v>9946</v>
      </c>
      <c r="E86" s="73"/>
      <c r="F86" s="15"/>
      <c r="G86" s="117"/>
      <c r="H86" s="63"/>
      <c r="I86" s="120"/>
      <c r="J86" s="71"/>
      <c r="K86" s="71"/>
    </row>
    <row r="87" spans="1:11" s="5" customFormat="1" ht="14.1" customHeight="1" x14ac:dyDescent="0.2">
      <c r="A87" s="84" t="s">
        <v>139</v>
      </c>
      <c r="B87" s="135" t="s">
        <v>200</v>
      </c>
      <c r="C87" s="58">
        <v>2821073</v>
      </c>
      <c r="D87" s="58">
        <v>1276753</v>
      </c>
      <c r="E87" s="73"/>
      <c r="F87" s="15"/>
      <c r="G87" s="117"/>
      <c r="H87" s="63"/>
      <c r="I87" s="120"/>
      <c r="J87" s="71"/>
      <c r="K87" s="71"/>
    </row>
    <row r="88" spans="1:11" s="5" customFormat="1" ht="14.1" customHeight="1" x14ac:dyDescent="0.2">
      <c r="A88" s="84" t="s">
        <v>45</v>
      </c>
      <c r="B88" s="135" t="s">
        <v>200</v>
      </c>
      <c r="C88" s="58">
        <v>2238356</v>
      </c>
      <c r="D88" s="58">
        <f>3031506-250082</f>
        <v>2781424</v>
      </c>
      <c r="E88" s="71"/>
      <c r="F88" s="15"/>
      <c r="G88" s="117"/>
      <c r="H88" s="63"/>
      <c r="I88" s="120"/>
      <c r="J88" s="71"/>
      <c r="K88" s="71"/>
    </row>
    <row r="89" spans="1:11" s="5" customFormat="1" ht="14.1" customHeight="1" x14ac:dyDescent="0.2">
      <c r="A89" s="84" t="s">
        <v>167</v>
      </c>
      <c r="B89" s="135" t="s">
        <v>197</v>
      </c>
      <c r="C89" s="58">
        <v>1751691</v>
      </c>
      <c r="D89" s="58">
        <f>[1]BS!$T$69</f>
        <v>1862185</v>
      </c>
      <c r="E89" s="71"/>
      <c r="F89" s="15"/>
      <c r="G89" s="117"/>
      <c r="H89" s="63"/>
      <c r="I89" s="120"/>
      <c r="J89" s="71"/>
      <c r="K89" s="71"/>
    </row>
    <row r="90" spans="1:11" s="5" customFormat="1" ht="13.5" customHeight="1" x14ac:dyDescent="0.2">
      <c r="A90" s="84" t="s">
        <v>46</v>
      </c>
      <c r="B90" s="135"/>
      <c r="C90" s="58">
        <f>SUM(C81:C89)</f>
        <v>190762392</v>
      </c>
      <c r="D90" s="58">
        <f>SUM(D81:D89)</f>
        <v>122776867</v>
      </c>
      <c r="E90" s="71"/>
      <c r="F90" s="15"/>
      <c r="G90" s="14"/>
      <c r="H90" s="63"/>
      <c r="I90" s="71"/>
      <c r="J90" s="71"/>
    </row>
    <row r="91" spans="1:11" s="5" customFormat="1" ht="20.25" customHeight="1" x14ac:dyDescent="0.2">
      <c r="A91" s="84" t="s">
        <v>177</v>
      </c>
      <c r="B91" s="135"/>
      <c r="C91" s="58">
        <f>C78+C90</f>
        <v>269102343</v>
      </c>
      <c r="D91" s="58">
        <f>D78+D90</f>
        <v>238294200</v>
      </c>
      <c r="E91" s="71"/>
      <c r="F91" s="15"/>
      <c r="G91" s="127"/>
      <c r="H91" s="63"/>
      <c r="I91" s="71"/>
      <c r="J91" s="71"/>
    </row>
    <row r="92" spans="1:11" s="5" customFormat="1" ht="15.75" customHeight="1" x14ac:dyDescent="0.2">
      <c r="A92" s="84"/>
      <c r="B92" s="135"/>
      <c r="C92" s="58"/>
      <c r="D92" s="58"/>
      <c r="E92" s="74"/>
      <c r="F92" s="15"/>
      <c r="G92" s="14"/>
      <c r="H92" s="63"/>
      <c r="I92" s="71"/>
      <c r="J92" s="71"/>
    </row>
    <row r="93" spans="1:11" s="5" customFormat="1" ht="23.25" customHeight="1" x14ac:dyDescent="0.2">
      <c r="A93" s="137" t="s">
        <v>178</v>
      </c>
      <c r="B93" s="138" t="s">
        <v>0</v>
      </c>
      <c r="C93" s="139">
        <f>C67+C91</f>
        <v>314380240</v>
      </c>
      <c r="D93" s="139">
        <f>D67+D91</f>
        <v>332309852</v>
      </c>
      <c r="E93" s="73"/>
      <c r="F93" s="15"/>
      <c r="G93" s="15"/>
      <c r="H93" s="115"/>
      <c r="I93" s="71"/>
      <c r="J93" s="71"/>
    </row>
    <row r="94" spans="1:11" s="5" customFormat="1" ht="15" customHeight="1" x14ac:dyDescent="0.2">
      <c r="A94" s="131"/>
      <c r="B94" s="131"/>
      <c r="C94" s="131"/>
      <c r="D94" s="129"/>
      <c r="E94" s="71"/>
      <c r="F94" s="15"/>
      <c r="G94" s="15"/>
      <c r="H94" s="116"/>
      <c r="I94" s="71"/>
      <c r="J94" s="71"/>
    </row>
    <row r="95" spans="1:11" s="5" customFormat="1" ht="19.5" customHeight="1" x14ac:dyDescent="0.2">
      <c r="A95" s="131"/>
      <c r="B95" s="119"/>
      <c r="C95" s="140"/>
      <c r="D95" s="140"/>
      <c r="E95" s="71"/>
      <c r="F95" s="13"/>
      <c r="G95" s="14"/>
      <c r="H95" s="59"/>
      <c r="I95" s="71"/>
      <c r="J95" s="71"/>
    </row>
    <row r="96" spans="1:11" s="5" customFormat="1" ht="18.75" customHeight="1" x14ac:dyDescent="0.2">
      <c r="A96" s="131"/>
      <c r="B96" s="131"/>
      <c r="C96" s="131"/>
      <c r="D96" s="131"/>
      <c r="E96" s="73">
        <f>C54-C93</f>
        <v>0</v>
      </c>
      <c r="F96" s="126">
        <f>D54-D93</f>
        <v>0</v>
      </c>
      <c r="G96" s="14"/>
      <c r="H96" s="68"/>
      <c r="I96" s="71"/>
      <c r="J96" s="71"/>
    </row>
    <row r="97" spans="1:11" s="5" customFormat="1" ht="18.75" customHeight="1" x14ac:dyDescent="0.2">
      <c r="A97" s="141" t="s">
        <v>0</v>
      </c>
      <c r="B97" s="119"/>
      <c r="C97" s="119"/>
      <c r="D97" s="16"/>
      <c r="E97" s="71"/>
      <c r="F97" s="15"/>
      <c r="G97" s="14"/>
      <c r="H97" s="14"/>
      <c r="I97" s="71"/>
      <c r="J97" s="71"/>
    </row>
    <row r="98" spans="1:11" s="5" customFormat="1" ht="12" customHeight="1" x14ac:dyDescent="0.2">
      <c r="A98" s="141" t="s">
        <v>225</v>
      </c>
      <c r="B98" s="119"/>
      <c r="C98" s="129"/>
      <c r="D98" s="169" t="s">
        <v>226</v>
      </c>
      <c r="E98" s="15"/>
      <c r="F98" s="14"/>
      <c r="G98" s="69"/>
      <c r="H98" s="69"/>
      <c r="I98" s="71"/>
    </row>
    <row r="99" spans="1:11" s="5" customFormat="1" ht="12" customHeight="1" x14ac:dyDescent="0.2">
      <c r="A99" s="141"/>
      <c r="B99" s="119"/>
      <c r="C99" s="129"/>
      <c r="D99" s="129"/>
      <c r="E99" s="71"/>
      <c r="F99" s="15"/>
      <c r="G99" s="14"/>
      <c r="H99" s="69"/>
      <c r="I99" s="71"/>
      <c r="J99" s="71"/>
    </row>
    <row r="100" spans="1:11" s="5" customFormat="1" ht="12" customHeight="1" x14ac:dyDescent="0.2">
      <c r="A100" s="141"/>
      <c r="B100" s="119"/>
      <c r="C100" s="119"/>
      <c r="D100" s="16"/>
      <c r="E100" s="71"/>
      <c r="F100" s="15"/>
      <c r="G100" s="14"/>
      <c r="H100" s="14"/>
      <c r="I100" s="71"/>
      <c r="J100" s="71"/>
    </row>
    <row r="101" spans="1:11" s="5" customFormat="1" ht="12" customHeight="1" x14ac:dyDescent="0.2">
      <c r="A101" s="141" t="s">
        <v>153</v>
      </c>
      <c r="B101" s="119"/>
      <c r="C101" s="119"/>
      <c r="D101" s="170" t="s">
        <v>160</v>
      </c>
      <c r="E101" s="71"/>
      <c r="F101" s="15"/>
      <c r="G101" s="14"/>
      <c r="H101" s="14"/>
      <c r="I101" s="71"/>
      <c r="J101" s="71"/>
    </row>
    <row r="102" spans="1:11" s="5" customFormat="1" ht="12" customHeight="1" x14ac:dyDescent="0.2">
      <c r="A102" s="131"/>
      <c r="B102" s="6"/>
      <c r="C102" s="6"/>
      <c r="D102" s="7"/>
      <c r="E102" s="71"/>
      <c r="F102" s="15"/>
      <c r="G102" s="14"/>
      <c r="H102" s="14"/>
      <c r="I102" s="71"/>
      <c r="J102" s="71"/>
    </row>
    <row r="103" spans="1:11" s="5" customFormat="1" ht="12" customHeight="1" x14ac:dyDescent="0.2">
      <c r="A103" s="131" t="s">
        <v>55</v>
      </c>
      <c r="B103" s="6"/>
      <c r="C103" s="6"/>
      <c r="D103" s="7"/>
      <c r="E103" s="71"/>
      <c r="F103" s="15"/>
      <c r="G103" s="14"/>
      <c r="H103" s="14"/>
      <c r="I103" s="16"/>
      <c r="J103" s="71"/>
      <c r="K103" s="71"/>
    </row>
    <row r="104" spans="1:11" s="5" customFormat="1" ht="12" customHeight="1" x14ac:dyDescent="0.2">
      <c r="A104" s="131"/>
      <c r="B104" s="142"/>
      <c r="C104" s="50"/>
      <c r="D104" s="50"/>
      <c r="E104" s="71"/>
      <c r="F104" s="109"/>
      <c r="G104" s="110"/>
      <c r="H104" s="110"/>
      <c r="I104" s="110"/>
      <c r="J104" s="71"/>
      <c r="K104" s="71"/>
    </row>
    <row r="105" spans="1:11" s="5" customFormat="1" ht="12" customHeight="1" x14ac:dyDescent="0.2">
      <c r="A105" s="142"/>
      <c r="B105" s="142"/>
      <c r="C105" s="142"/>
      <c r="D105" s="50"/>
      <c r="E105" s="71"/>
      <c r="F105" s="109"/>
      <c r="G105" s="110"/>
      <c r="H105" s="110"/>
      <c r="I105" s="110"/>
      <c r="J105" s="71"/>
      <c r="K105" s="71"/>
    </row>
    <row r="106" spans="1:11" s="5" customFormat="1" ht="12" customHeight="1" x14ac:dyDescent="0.2">
      <c r="A106" s="142"/>
      <c r="B106" s="142"/>
      <c r="C106" s="142"/>
      <c r="D106" s="50"/>
      <c r="E106" s="71"/>
      <c r="F106" s="109"/>
      <c r="G106" s="110"/>
      <c r="H106" s="110"/>
      <c r="I106" s="110"/>
      <c r="J106" s="71"/>
      <c r="K106" s="71"/>
    </row>
    <row r="107" spans="1:11" s="5" customFormat="1" ht="12" customHeight="1" x14ac:dyDescent="0.2">
      <c r="A107" s="142"/>
      <c r="B107" s="142"/>
      <c r="C107" s="142"/>
      <c r="D107" s="50"/>
      <c r="E107" s="71"/>
      <c r="F107" s="109"/>
      <c r="G107" s="110"/>
      <c r="H107" s="110"/>
      <c r="I107" s="110"/>
      <c r="J107" s="71"/>
      <c r="K107" s="71"/>
    </row>
    <row r="108" spans="1:11" s="5" customFormat="1" ht="12" customHeight="1" x14ac:dyDescent="0.2">
      <c r="A108" s="142"/>
      <c r="B108" s="142"/>
      <c r="C108" s="142"/>
      <c r="D108" s="50"/>
      <c r="E108" s="71"/>
      <c r="F108" s="109"/>
      <c r="G108" s="110"/>
      <c r="H108" s="110"/>
      <c r="I108" s="110"/>
      <c r="J108" s="71"/>
      <c r="K108" s="71"/>
    </row>
    <row r="109" spans="1:11" s="5" customFormat="1" ht="12" customHeight="1" x14ac:dyDescent="0.2">
      <c r="A109" s="142"/>
      <c r="B109" s="142"/>
      <c r="C109" s="142"/>
      <c r="D109" s="50"/>
      <c r="E109" s="71"/>
      <c r="F109" s="109"/>
      <c r="G109" s="110"/>
      <c r="H109" s="110"/>
      <c r="I109" s="110"/>
      <c r="J109" s="71"/>
      <c r="K109" s="71"/>
    </row>
    <row r="110" spans="1:11" s="5" customFormat="1" ht="12" customHeight="1" x14ac:dyDescent="0.2">
      <c r="A110" s="142"/>
      <c r="B110" s="131"/>
      <c r="C110" s="131"/>
      <c r="D110" s="7"/>
      <c r="E110" s="71"/>
      <c r="F110" s="109"/>
      <c r="G110" s="110"/>
      <c r="H110" s="110"/>
      <c r="I110" s="110"/>
      <c r="J110" s="71"/>
      <c r="K110" s="71"/>
    </row>
    <row r="111" spans="1:11" s="5" customFormat="1" ht="12" customHeight="1" x14ac:dyDescent="0.2">
      <c r="A111" s="131"/>
      <c r="B111" s="131"/>
      <c r="C111" s="131"/>
      <c r="D111" s="7"/>
      <c r="E111" s="71"/>
      <c r="F111" s="109"/>
      <c r="G111" s="110"/>
      <c r="H111" s="110"/>
      <c r="I111" s="110"/>
      <c r="J111" s="71"/>
      <c r="K111" s="71"/>
    </row>
    <row r="112" spans="1:11" s="5" customFormat="1" ht="12" customHeight="1" x14ac:dyDescent="0.2">
      <c r="A112" s="131"/>
      <c r="B112" s="131"/>
      <c r="C112" s="131"/>
      <c r="D112" s="7"/>
      <c r="E112" s="71"/>
      <c r="F112" s="109"/>
      <c r="G112" s="110"/>
      <c r="H112" s="110"/>
      <c r="I112" s="110"/>
      <c r="J112" s="71"/>
      <c r="K112" s="71"/>
    </row>
    <row r="113" spans="1:1" ht="12" customHeight="1" x14ac:dyDescent="0.2">
      <c r="A113" s="131"/>
    </row>
    <row r="114" spans="1:1" ht="12" customHeight="1" x14ac:dyDescent="0.2"/>
    <row r="115" spans="1:1" ht="12" customHeight="1" x14ac:dyDescent="0.2"/>
    <row r="116" spans="1:1" ht="12" customHeight="1" x14ac:dyDescent="0.2"/>
    <row r="117" spans="1:1" ht="12" customHeight="1" x14ac:dyDescent="0.2"/>
    <row r="118" spans="1:1" ht="12" customHeight="1" x14ac:dyDescent="0.2"/>
    <row r="119" spans="1:1" ht="12" customHeight="1" x14ac:dyDescent="0.2"/>
    <row r="120" spans="1:1" ht="12" customHeight="1" x14ac:dyDescent="0.2"/>
    <row r="121" spans="1:1" ht="12" customHeight="1" x14ac:dyDescent="0.2"/>
    <row r="122" spans="1:1" ht="12" customHeight="1" x14ac:dyDescent="0.2"/>
    <row r="123" spans="1:1" ht="12" customHeight="1" x14ac:dyDescent="0.2"/>
    <row r="124" spans="1:1" ht="12" customHeight="1" x14ac:dyDescent="0.2"/>
    <row r="125" spans="1:1" ht="12" customHeight="1" x14ac:dyDescent="0.2"/>
    <row r="126" spans="1:1" ht="12" customHeight="1" x14ac:dyDescent="0.2"/>
    <row r="127" spans="1:1" ht="12" customHeight="1" x14ac:dyDescent="0.2"/>
    <row r="128" spans="1:1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</sheetData>
  <mergeCells count="9">
    <mergeCell ref="A7:D7"/>
    <mergeCell ref="A21:D21"/>
    <mergeCell ref="A13:D13"/>
    <mergeCell ref="A9:D9"/>
    <mergeCell ref="A14:D14"/>
    <mergeCell ref="A16:D16"/>
    <mergeCell ref="A18:D18"/>
    <mergeCell ref="A11:D11"/>
    <mergeCell ref="A8:D8"/>
  </mergeCells>
  <phoneticPr fontId="0" type="noConversion"/>
  <pageMargins left="0.51181102362204722" right="0.15748031496062992" top="0.17" bottom="0.19685039370078741" header="0.19685039370078741" footer="0.34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45"/>
    <pageSetUpPr fitToPage="1"/>
  </sheetPr>
  <dimension ref="A8:O63"/>
  <sheetViews>
    <sheetView tabSelected="1" topLeftCell="A39" zoomScaleNormal="100" workbookViewId="0">
      <selection activeCell="J7" sqref="J1:L1048576"/>
    </sheetView>
  </sheetViews>
  <sheetFormatPr defaultRowHeight="14.25" x14ac:dyDescent="0.2"/>
  <cols>
    <col min="1" max="1" width="73.7109375" style="3" customWidth="1"/>
    <col min="2" max="2" width="8.140625" style="3" customWidth="1"/>
    <col min="3" max="3" width="18.5703125" style="3" bestFit="1" customWidth="1"/>
    <col min="4" max="4" width="16.85546875" style="3" customWidth="1"/>
    <col min="5" max="5" width="13.7109375" style="3" hidden="1" customWidth="1"/>
    <col min="6" max="6" width="18.5703125" style="3" bestFit="1" customWidth="1"/>
    <col min="7" max="7" width="18.5703125" style="3" hidden="1" customWidth="1"/>
    <col min="8" max="8" width="16.28515625" style="3" customWidth="1"/>
    <col min="9" max="9" width="1.140625" style="28" customWidth="1"/>
    <col min="10" max="10" width="7.7109375" style="3" hidden="1" customWidth="1"/>
    <col min="11" max="11" width="9.140625" style="3" hidden="1" customWidth="1"/>
    <col min="12" max="12" width="17.5703125" style="3" hidden="1" customWidth="1"/>
    <col min="13" max="13" width="9.140625" style="3" customWidth="1"/>
    <col min="14" max="15" width="29.5703125" style="3" customWidth="1"/>
    <col min="16" max="16384" width="9.140625" style="3"/>
  </cols>
  <sheetData>
    <row r="8" spans="1:7" ht="42.75" customHeight="1" x14ac:dyDescent="0.3">
      <c r="A8" s="209" t="s">
        <v>233</v>
      </c>
      <c r="B8" s="209"/>
      <c r="C8" s="209"/>
      <c r="D8" s="209"/>
      <c r="E8" s="209"/>
      <c r="F8" s="209"/>
      <c r="G8" s="178"/>
    </row>
    <row r="9" spans="1:7" x14ac:dyDescent="0.2">
      <c r="A9" s="210"/>
      <c r="B9" s="210"/>
      <c r="C9" s="210"/>
      <c r="D9" s="210"/>
      <c r="E9" s="210"/>
      <c r="F9" s="210"/>
      <c r="G9" s="179"/>
    </row>
    <row r="10" spans="1:7" x14ac:dyDescent="0.2">
      <c r="A10" s="210"/>
      <c r="B10" s="210"/>
      <c r="C10" s="210"/>
      <c r="D10" s="210"/>
      <c r="E10" s="210"/>
      <c r="F10" s="210"/>
      <c r="G10" s="179"/>
    </row>
    <row r="11" spans="1:7" hidden="1" x14ac:dyDescent="0.2">
      <c r="A11" s="210" t="s">
        <v>75</v>
      </c>
      <c r="B11" s="210"/>
      <c r="C11" s="210"/>
      <c r="D11" s="210"/>
      <c r="E11" s="210"/>
      <c r="F11" s="210"/>
      <c r="G11" s="179"/>
    </row>
    <row r="12" spans="1:7" hidden="1" x14ac:dyDescent="0.2">
      <c r="A12" s="211"/>
      <c r="B12" s="211"/>
      <c r="C12" s="211"/>
      <c r="D12" s="211"/>
      <c r="E12" s="211"/>
      <c r="F12" s="211"/>
      <c r="G12" s="180"/>
    </row>
    <row r="13" spans="1:7" ht="15.75" hidden="1" x14ac:dyDescent="0.2">
      <c r="A13" s="213" t="s">
        <v>127</v>
      </c>
      <c r="B13" s="213"/>
      <c r="C13" s="213"/>
      <c r="D13" s="213"/>
      <c r="E13" s="213"/>
      <c r="F13" s="213"/>
      <c r="G13" s="182"/>
    </row>
    <row r="14" spans="1:7" ht="15.75" hidden="1" x14ac:dyDescent="0.2">
      <c r="A14" s="54"/>
      <c r="B14" s="54"/>
      <c r="C14" s="54"/>
      <c r="D14" s="85"/>
      <c r="E14" s="54"/>
      <c r="F14" s="57"/>
      <c r="G14" s="57"/>
    </row>
    <row r="15" spans="1:7" ht="15.75" hidden="1" x14ac:dyDescent="0.2">
      <c r="A15" s="213" t="s">
        <v>154</v>
      </c>
      <c r="B15" s="213"/>
      <c r="C15" s="213"/>
      <c r="D15" s="213"/>
      <c r="E15" s="213"/>
      <c r="F15" s="213"/>
      <c r="G15" s="182"/>
    </row>
    <row r="16" spans="1:7" ht="15.75" hidden="1" x14ac:dyDescent="0.2">
      <c r="A16" s="212" t="s">
        <v>1</v>
      </c>
      <c r="B16" s="212"/>
      <c r="C16" s="212"/>
      <c r="D16" s="212"/>
      <c r="E16" s="212"/>
      <c r="F16" s="212"/>
      <c r="G16" s="181"/>
    </row>
    <row r="17" spans="1:15" ht="15.75" hidden="1" x14ac:dyDescent="0.2">
      <c r="A17" s="54"/>
      <c r="B17" s="54"/>
      <c r="C17" s="54"/>
      <c r="D17" s="85"/>
      <c r="E17" s="54"/>
      <c r="F17" s="57"/>
      <c r="G17" s="57"/>
    </row>
    <row r="18" spans="1:15" ht="15.75" hidden="1" x14ac:dyDescent="0.2">
      <c r="A18" s="213" t="s">
        <v>128</v>
      </c>
      <c r="B18" s="213"/>
      <c r="C18" s="213"/>
      <c r="D18" s="213"/>
      <c r="E18" s="213"/>
      <c r="F18" s="213"/>
      <c r="G18" s="182"/>
    </row>
    <row r="19" spans="1:15" ht="15.75" hidden="1" x14ac:dyDescent="0.2">
      <c r="A19" s="54"/>
      <c r="B19" s="54"/>
      <c r="C19" s="54"/>
      <c r="D19" s="85"/>
      <c r="E19" s="54"/>
      <c r="F19" s="57"/>
      <c r="G19" s="57"/>
    </row>
    <row r="20" spans="1:15" ht="15.75" hidden="1" x14ac:dyDescent="0.2">
      <c r="A20" s="213" t="s">
        <v>166</v>
      </c>
      <c r="B20" s="213"/>
      <c r="C20" s="213"/>
      <c r="D20" s="213"/>
      <c r="E20" s="213"/>
      <c r="F20" s="213"/>
      <c r="G20" s="182"/>
    </row>
    <row r="21" spans="1:15" x14ac:dyDescent="0.2">
      <c r="A21" s="214" t="s">
        <v>170</v>
      </c>
      <c r="B21" s="214"/>
      <c r="C21" s="214"/>
      <c r="D21" s="214"/>
      <c r="E21" s="214"/>
      <c r="F21" s="214"/>
      <c r="G21" s="183"/>
      <c r="H21" s="28"/>
    </row>
    <row r="22" spans="1:15" ht="71.25" x14ac:dyDescent="0.2">
      <c r="A22" s="8" t="s">
        <v>2</v>
      </c>
      <c r="B22" s="86" t="s">
        <v>179</v>
      </c>
      <c r="C22" s="167" t="s">
        <v>220</v>
      </c>
      <c r="D22" s="99" t="s">
        <v>221</v>
      </c>
      <c r="E22" s="186" t="s">
        <v>222</v>
      </c>
      <c r="F22" s="86" t="s">
        <v>223</v>
      </c>
      <c r="G22" s="86" t="s">
        <v>231</v>
      </c>
      <c r="H22" s="86" t="s">
        <v>224</v>
      </c>
      <c r="I22" s="87"/>
      <c r="J22" s="28"/>
    </row>
    <row r="23" spans="1:15" x14ac:dyDescent="0.2">
      <c r="A23" s="19" t="s">
        <v>76</v>
      </c>
      <c r="B23" s="88" t="s">
        <v>209</v>
      </c>
      <c r="C23" s="100">
        <v>88550668</v>
      </c>
      <c r="D23" s="100">
        <f>C23-E23</f>
        <v>25476666</v>
      </c>
      <c r="E23" s="187">
        <v>63074002</v>
      </c>
      <c r="F23" s="145">
        <v>79894047</v>
      </c>
      <c r="G23" s="196">
        <v>54051216</v>
      </c>
      <c r="H23" s="145">
        <f>F23-G23</f>
        <v>25842831</v>
      </c>
      <c r="I23" s="89"/>
      <c r="J23" s="104">
        <f>(D23-H23)/H23</f>
        <v>-1.4168919806038278E-2</v>
      </c>
      <c r="L23" s="160">
        <f>C23/F23-100%</f>
        <v>0.10835126426878849</v>
      </c>
      <c r="N23" s="161"/>
      <c r="O23" s="161"/>
    </row>
    <row r="24" spans="1:15" x14ac:dyDescent="0.2">
      <c r="A24" s="19" t="s">
        <v>77</v>
      </c>
      <c r="B24" s="88" t="s">
        <v>210</v>
      </c>
      <c r="C24" s="100">
        <v>69372190</v>
      </c>
      <c r="D24" s="100">
        <f t="shared" ref="D24:D56" si="0">C24-E24</f>
        <v>19747027</v>
      </c>
      <c r="E24" s="187">
        <v>49625163</v>
      </c>
      <c r="F24" s="145">
        <v>59273402</v>
      </c>
      <c r="G24" s="196">
        <v>38191964</v>
      </c>
      <c r="H24" s="145">
        <f t="shared" ref="H24:H55" si="1">F24-G24</f>
        <v>21081438</v>
      </c>
      <c r="I24" s="89"/>
      <c r="J24" s="104">
        <f t="shared" ref="J24:J57" si="2">(D24-H24)/H24</f>
        <v>-6.3297911650998379E-2</v>
      </c>
      <c r="L24" s="160">
        <f t="shared" ref="L24:L57" si="3">C24/F24-100%</f>
        <v>0.17037638568476288</v>
      </c>
      <c r="N24" s="161"/>
      <c r="O24" s="161"/>
    </row>
    <row r="25" spans="1:15" x14ac:dyDescent="0.2">
      <c r="A25" s="19" t="s">
        <v>109</v>
      </c>
      <c r="B25" s="88"/>
      <c r="C25" s="162">
        <f>C23-C24</f>
        <v>19178478</v>
      </c>
      <c r="D25" s="100">
        <f>D23-D24</f>
        <v>5729639</v>
      </c>
      <c r="E25" s="162">
        <f t="shared" ref="E25:F25" si="4">E23-E24</f>
        <v>13448839</v>
      </c>
      <c r="F25" s="162">
        <f t="shared" si="4"/>
        <v>20620645</v>
      </c>
      <c r="G25" s="196">
        <f>G23-G24</f>
        <v>15859252</v>
      </c>
      <c r="H25" s="196">
        <f>H23-H24</f>
        <v>4761393</v>
      </c>
      <c r="I25" s="89"/>
      <c r="J25" s="104">
        <f t="shared" si="2"/>
        <v>0.20335351440219279</v>
      </c>
      <c r="L25" s="160">
        <f t="shared" si="3"/>
        <v>-6.9938016002894177E-2</v>
      </c>
      <c r="N25" s="161"/>
      <c r="O25" s="161"/>
    </row>
    <row r="26" spans="1:15" x14ac:dyDescent="0.2">
      <c r="A26" s="19" t="s">
        <v>78</v>
      </c>
      <c r="B26" s="88" t="s">
        <v>211</v>
      </c>
      <c r="C26" s="100">
        <v>770709</v>
      </c>
      <c r="D26" s="100">
        <f t="shared" si="0"/>
        <v>170895</v>
      </c>
      <c r="E26" s="187">
        <v>599814</v>
      </c>
      <c r="F26" s="145">
        <v>679792</v>
      </c>
      <c r="G26" s="196">
        <v>2357788</v>
      </c>
      <c r="H26" s="145">
        <f t="shared" si="1"/>
        <v>-1677996</v>
      </c>
      <c r="I26" s="89"/>
      <c r="J26" s="104">
        <f t="shared" si="2"/>
        <v>-1.101844700464125</v>
      </c>
      <c r="L26" s="160">
        <f t="shared" si="3"/>
        <v>0.13374238002212446</v>
      </c>
      <c r="N26" s="161"/>
      <c r="O26" s="161"/>
    </row>
    <row r="27" spans="1:15" x14ac:dyDescent="0.2">
      <c r="A27" s="19" t="s">
        <v>164</v>
      </c>
      <c r="B27" s="88" t="s">
        <v>212</v>
      </c>
      <c r="C27" s="100">
        <f>-253854+1366535-2361371-28481</f>
        <v>-1277171</v>
      </c>
      <c r="D27" s="100">
        <f t="shared" si="0"/>
        <v>-344523</v>
      </c>
      <c r="E27" s="187">
        <v>-932648</v>
      </c>
      <c r="F27" s="145">
        <f>-36279556-13226537+4077304-2714824-504786-379</f>
        <v>-48648778</v>
      </c>
      <c r="G27" s="196">
        <f>-657434</f>
        <v>-657434</v>
      </c>
      <c r="H27" s="145">
        <f t="shared" si="1"/>
        <v>-47991344</v>
      </c>
      <c r="I27" s="143"/>
      <c r="J27" s="144">
        <f t="shared" si="2"/>
        <v>-0.9928211429127719</v>
      </c>
      <c r="L27" s="160">
        <f t="shared" si="3"/>
        <v>-0.97374711035907213</v>
      </c>
      <c r="N27" s="161"/>
      <c r="O27" s="161"/>
    </row>
    <row r="28" spans="1:15" x14ac:dyDescent="0.2">
      <c r="A28" s="19" t="s">
        <v>79</v>
      </c>
      <c r="B28" s="88" t="s">
        <v>213</v>
      </c>
      <c r="C28" s="100">
        <v>1051579</v>
      </c>
      <c r="D28" s="100">
        <f t="shared" si="0"/>
        <v>264761</v>
      </c>
      <c r="E28" s="187">
        <v>786818</v>
      </c>
      <c r="F28" s="145">
        <v>932262</v>
      </c>
      <c r="G28" s="196">
        <v>687024</v>
      </c>
      <c r="H28" s="145">
        <f t="shared" si="1"/>
        <v>245238</v>
      </c>
      <c r="I28" s="143"/>
      <c r="J28" s="144">
        <f t="shared" si="2"/>
        <v>7.9608380430438996E-2</v>
      </c>
      <c r="L28" s="160">
        <f t="shared" si="3"/>
        <v>0.12798655313634999</v>
      </c>
      <c r="N28" s="161"/>
      <c r="O28" s="161"/>
    </row>
    <row r="29" spans="1:15" x14ac:dyDescent="0.2">
      <c r="A29" s="19" t="s">
        <v>80</v>
      </c>
      <c r="B29" s="88" t="s">
        <v>214</v>
      </c>
      <c r="C29" s="100">
        <v>5191225</v>
      </c>
      <c r="D29" s="100">
        <f t="shared" si="0"/>
        <v>1637068</v>
      </c>
      <c r="E29" s="187">
        <v>3554157</v>
      </c>
      <c r="F29" s="145">
        <v>4537618</v>
      </c>
      <c r="G29" s="196">
        <v>3251758</v>
      </c>
      <c r="H29" s="145">
        <f t="shared" si="1"/>
        <v>1285860</v>
      </c>
      <c r="I29" s="89"/>
      <c r="J29" s="104">
        <f t="shared" si="2"/>
        <v>0.27313082295117663</v>
      </c>
      <c r="L29" s="160">
        <f t="shared" si="3"/>
        <v>0.14404187395236878</v>
      </c>
      <c r="N29" s="161"/>
      <c r="O29" s="161"/>
    </row>
    <row r="30" spans="1:15" x14ac:dyDescent="0.2">
      <c r="A30" s="19" t="s">
        <v>81</v>
      </c>
      <c r="B30" s="88" t="s">
        <v>215</v>
      </c>
      <c r="C30" s="100">
        <v>29839175</v>
      </c>
      <c r="D30" s="100">
        <f t="shared" si="0"/>
        <v>8714724</v>
      </c>
      <c r="E30" s="187">
        <v>21124451</v>
      </c>
      <c r="F30" s="145">
        <v>19135317</v>
      </c>
      <c r="G30" s="196">
        <v>13664140</v>
      </c>
      <c r="H30" s="145">
        <f t="shared" si="1"/>
        <v>5471177</v>
      </c>
      <c r="I30" s="89"/>
      <c r="J30" s="104">
        <f t="shared" si="2"/>
        <v>0.5928426369682428</v>
      </c>
      <c r="L30" s="160">
        <f t="shared" si="3"/>
        <v>0.55937709315189288</v>
      </c>
      <c r="N30" s="161"/>
      <c r="O30" s="161"/>
    </row>
    <row r="31" spans="1:15" x14ac:dyDescent="0.2">
      <c r="A31" s="19" t="s">
        <v>162</v>
      </c>
      <c r="B31" s="88" t="s">
        <v>216</v>
      </c>
      <c r="C31" s="100">
        <v>-9147614</v>
      </c>
      <c r="D31" s="100">
        <f t="shared" si="0"/>
        <v>30305876</v>
      </c>
      <c r="E31" s="187">
        <v>-39453490</v>
      </c>
      <c r="F31" s="145">
        <v>-1377343</v>
      </c>
      <c r="G31" s="196">
        <v>-2221669</v>
      </c>
      <c r="H31" s="145">
        <f t="shared" si="1"/>
        <v>844326</v>
      </c>
      <c r="I31" s="89"/>
      <c r="J31" s="104">
        <f t="shared" si="2"/>
        <v>34.893571914165854</v>
      </c>
      <c r="L31" s="160">
        <f t="shared" si="3"/>
        <v>5.6414930776139274</v>
      </c>
      <c r="N31" s="161"/>
      <c r="O31" s="161"/>
    </row>
    <row r="32" spans="1:15" ht="28.5" x14ac:dyDescent="0.2">
      <c r="A32" s="18" t="s">
        <v>82</v>
      </c>
      <c r="B32" s="88"/>
      <c r="C32" s="155">
        <v>0</v>
      </c>
      <c r="D32" s="100">
        <f t="shared" si="0"/>
        <v>0</v>
      </c>
      <c r="E32" s="188">
        <v>0</v>
      </c>
      <c r="F32" s="145">
        <v>1024257</v>
      </c>
      <c r="G32" s="197"/>
      <c r="H32" s="145">
        <f t="shared" si="1"/>
        <v>1024257</v>
      </c>
      <c r="I32" s="90"/>
      <c r="J32" s="104"/>
      <c r="L32" s="160">
        <f t="shared" si="3"/>
        <v>-1</v>
      </c>
      <c r="N32" s="161"/>
      <c r="O32" s="161"/>
    </row>
    <row r="33" spans="1:15" ht="28.5" x14ac:dyDescent="0.2">
      <c r="A33" s="18" t="s">
        <v>110</v>
      </c>
      <c r="B33" s="91"/>
      <c r="C33" s="166">
        <f t="shared" ref="C33:E33" si="5">C25+C26+C27-C28-C29-C30+C31+C32</f>
        <v>-26557577</v>
      </c>
      <c r="D33" s="166">
        <f t="shared" si="5"/>
        <v>25245334</v>
      </c>
      <c r="E33" s="166">
        <f t="shared" si="5"/>
        <v>-51802911</v>
      </c>
      <c r="F33" s="166">
        <f>F25+F26+F27-F28-F29-F30+F31+F32</f>
        <v>-52306624</v>
      </c>
      <c r="G33" s="166">
        <f t="shared" ref="G33:H33" si="6">G25+G26+G27-G28-G29-G30+G31+G32</f>
        <v>-2264985</v>
      </c>
      <c r="H33" s="166">
        <f t="shared" si="6"/>
        <v>-50041639</v>
      </c>
      <c r="I33" s="92"/>
      <c r="J33" s="104">
        <f t="shared" si="2"/>
        <v>-1.5044865536878198</v>
      </c>
      <c r="L33" s="160">
        <f t="shared" si="3"/>
        <v>-0.49227124656334154</v>
      </c>
      <c r="N33" s="161"/>
      <c r="O33" s="161"/>
    </row>
    <row r="34" spans="1:15" x14ac:dyDescent="0.2">
      <c r="A34" s="19" t="s">
        <v>111</v>
      </c>
      <c r="B34" s="88"/>
      <c r="C34" s="155">
        <v>0</v>
      </c>
      <c r="D34" s="100">
        <f t="shared" si="0"/>
        <v>0</v>
      </c>
      <c r="E34" s="188">
        <v>0</v>
      </c>
      <c r="F34" s="145">
        <v>0</v>
      </c>
      <c r="G34" s="197">
        <v>0</v>
      </c>
      <c r="H34" s="145">
        <f t="shared" si="1"/>
        <v>0</v>
      </c>
      <c r="I34" s="90"/>
      <c r="J34" s="104"/>
      <c r="L34" s="160"/>
      <c r="N34" s="161"/>
      <c r="O34" s="161"/>
    </row>
    <row r="35" spans="1:15" x14ac:dyDescent="0.2">
      <c r="A35" s="19" t="s">
        <v>112</v>
      </c>
      <c r="B35" s="88"/>
      <c r="C35" s="156">
        <f>C33+C34</f>
        <v>-26557577</v>
      </c>
      <c r="D35" s="166">
        <f t="shared" ref="D35:F35" si="7">D33+D34</f>
        <v>25245334</v>
      </c>
      <c r="E35" s="166">
        <f t="shared" si="7"/>
        <v>-51802911</v>
      </c>
      <c r="F35" s="166">
        <f t="shared" si="7"/>
        <v>-52306624</v>
      </c>
      <c r="G35" s="198">
        <f>G33+G34</f>
        <v>-2264985</v>
      </c>
      <c r="H35" s="145">
        <f t="shared" si="1"/>
        <v>-50041639</v>
      </c>
      <c r="I35" s="92"/>
      <c r="J35" s="104">
        <f t="shared" si="2"/>
        <v>-1.5044865536878198</v>
      </c>
      <c r="L35" s="160">
        <f t="shared" si="3"/>
        <v>-0.49227124656334154</v>
      </c>
      <c r="N35" s="161"/>
      <c r="O35" s="161"/>
    </row>
    <row r="36" spans="1:15" x14ac:dyDescent="0.2">
      <c r="A36" s="19" t="s">
        <v>3</v>
      </c>
      <c r="B36" s="88" t="s">
        <v>217</v>
      </c>
      <c r="C36" s="156">
        <v>4802581</v>
      </c>
      <c r="D36" s="100">
        <f t="shared" si="0"/>
        <v>4638197</v>
      </c>
      <c r="E36" s="189">
        <v>164384</v>
      </c>
      <c r="F36" s="145">
        <v>6641628</v>
      </c>
      <c r="G36" s="198">
        <v>517042</v>
      </c>
      <c r="H36" s="145">
        <f t="shared" si="1"/>
        <v>6124586</v>
      </c>
      <c r="I36" s="92"/>
      <c r="J36" s="104">
        <f t="shared" si="2"/>
        <v>-0.24269215911083622</v>
      </c>
      <c r="L36" s="160">
        <f t="shared" si="3"/>
        <v>-0.27689701982706649</v>
      </c>
      <c r="N36" s="161"/>
      <c r="O36" s="161"/>
    </row>
    <row r="37" spans="1:15" x14ac:dyDescent="0.2">
      <c r="A37" s="18" t="s">
        <v>113</v>
      </c>
      <c r="B37" s="91"/>
      <c r="C37" s="156">
        <f>C35+C36</f>
        <v>-21754996</v>
      </c>
      <c r="D37" s="166">
        <f t="shared" ref="D37:F37" si="8">D35+D36</f>
        <v>29883531</v>
      </c>
      <c r="E37" s="166">
        <f t="shared" si="8"/>
        <v>-51638527</v>
      </c>
      <c r="F37" s="166">
        <f t="shared" si="8"/>
        <v>-45664996</v>
      </c>
      <c r="G37" s="198">
        <f>G35-G36</f>
        <v>-2782027</v>
      </c>
      <c r="H37" s="145">
        <f t="shared" si="1"/>
        <v>-42882969</v>
      </c>
      <c r="I37" s="92"/>
      <c r="J37" s="104">
        <f t="shared" si="2"/>
        <v>-1.6968624537167658</v>
      </c>
      <c r="L37" s="160">
        <f t="shared" si="3"/>
        <v>-0.52359579753384844</v>
      </c>
      <c r="N37" s="161"/>
      <c r="O37" s="161"/>
    </row>
    <row r="38" spans="1:15" x14ac:dyDescent="0.2">
      <c r="A38" s="18" t="s">
        <v>116</v>
      </c>
      <c r="B38" s="91"/>
      <c r="C38" s="155"/>
      <c r="D38" s="100">
        <f t="shared" si="0"/>
        <v>0</v>
      </c>
      <c r="E38" s="188"/>
      <c r="F38" s="145"/>
      <c r="G38" s="197"/>
      <c r="H38" s="145">
        <f t="shared" si="1"/>
        <v>0</v>
      </c>
      <c r="I38" s="90"/>
      <c r="J38" s="104"/>
      <c r="L38" s="160"/>
      <c r="N38" s="161"/>
      <c r="O38" s="161"/>
    </row>
    <row r="39" spans="1:15" x14ac:dyDescent="0.2">
      <c r="A39" s="18" t="s">
        <v>101</v>
      </c>
      <c r="B39" s="91"/>
      <c r="C39" s="157">
        <f>C37-C40</f>
        <v>-13080851</v>
      </c>
      <c r="D39" s="163">
        <f t="shared" ref="D39:F39" si="9">D37-D40</f>
        <v>25785405</v>
      </c>
      <c r="E39" s="163">
        <f t="shared" si="9"/>
        <v>-38866256</v>
      </c>
      <c r="F39" s="163">
        <f t="shared" si="9"/>
        <v>-48552352</v>
      </c>
      <c r="G39" s="199">
        <f>G37-G40</f>
        <v>-4638406</v>
      </c>
      <c r="H39" s="145">
        <f t="shared" si="1"/>
        <v>-43913946</v>
      </c>
      <c r="I39" s="93"/>
      <c r="J39" s="104">
        <f t="shared" si="2"/>
        <v>-1.587180323080053</v>
      </c>
      <c r="L39" s="160">
        <f t="shared" si="3"/>
        <v>-0.73058254726774097</v>
      </c>
      <c r="N39" s="161"/>
      <c r="O39" s="161"/>
    </row>
    <row r="40" spans="1:15" x14ac:dyDescent="0.2">
      <c r="A40" s="19" t="s">
        <v>102</v>
      </c>
      <c r="B40" s="88" t="s">
        <v>218</v>
      </c>
      <c r="C40" s="158">
        <v>-8674145</v>
      </c>
      <c r="D40" s="100">
        <f t="shared" si="0"/>
        <v>4098126</v>
      </c>
      <c r="E40" s="190">
        <v>-12772271</v>
      </c>
      <c r="F40" s="145">
        <v>2887356</v>
      </c>
      <c r="G40" s="200">
        <v>1856379</v>
      </c>
      <c r="H40" s="145">
        <f t="shared" si="1"/>
        <v>1030977</v>
      </c>
      <c r="I40" s="94"/>
      <c r="J40" s="104"/>
      <c r="L40" s="160">
        <f t="shared" si="3"/>
        <v>-4.0041827194152715</v>
      </c>
      <c r="N40" s="161"/>
      <c r="O40" s="161"/>
    </row>
    <row r="41" spans="1:15" x14ac:dyDescent="0.2">
      <c r="A41" s="19" t="s">
        <v>114</v>
      </c>
      <c r="B41" s="88"/>
      <c r="C41" s="156">
        <f>C39+C40</f>
        <v>-21754996</v>
      </c>
      <c r="D41" s="166">
        <f t="shared" ref="D41:F41" si="10">D39+D40</f>
        <v>29883531</v>
      </c>
      <c r="E41" s="166">
        <f t="shared" si="10"/>
        <v>-51638527</v>
      </c>
      <c r="F41" s="166">
        <f t="shared" si="10"/>
        <v>-45664996</v>
      </c>
      <c r="G41" s="198">
        <f>G39+G40</f>
        <v>-2782027</v>
      </c>
      <c r="H41" s="145">
        <f t="shared" si="1"/>
        <v>-42882969</v>
      </c>
      <c r="I41" s="92"/>
      <c r="J41" s="104">
        <f t="shared" si="2"/>
        <v>-1.6968624537167658</v>
      </c>
      <c r="L41" s="160">
        <f t="shared" si="3"/>
        <v>-0.52359579753384844</v>
      </c>
      <c r="N41" s="161"/>
      <c r="O41" s="161"/>
    </row>
    <row r="42" spans="1:15" x14ac:dyDescent="0.2">
      <c r="A42" s="19" t="s">
        <v>115</v>
      </c>
      <c r="B42" s="88"/>
      <c r="C42" s="155"/>
      <c r="D42" s="100">
        <f t="shared" si="0"/>
        <v>0</v>
      </c>
      <c r="E42" s="188"/>
      <c r="F42" s="146"/>
      <c r="G42" s="197"/>
      <c r="H42" s="145">
        <f t="shared" si="1"/>
        <v>0</v>
      </c>
      <c r="I42" s="90"/>
      <c r="J42" s="104"/>
      <c r="L42" s="160"/>
      <c r="N42" s="161"/>
      <c r="O42" s="161"/>
    </row>
    <row r="43" spans="1:15" x14ac:dyDescent="0.2">
      <c r="A43" s="19" t="s">
        <v>104</v>
      </c>
      <c r="B43" s="88"/>
      <c r="C43" s="155"/>
      <c r="D43" s="100">
        <f t="shared" si="0"/>
        <v>0</v>
      </c>
      <c r="E43" s="188"/>
      <c r="F43" s="146"/>
      <c r="G43" s="197"/>
      <c r="H43" s="145">
        <f t="shared" si="1"/>
        <v>0</v>
      </c>
      <c r="I43" s="90"/>
      <c r="J43" s="104"/>
      <c r="L43" s="160"/>
      <c r="N43" s="161"/>
      <c r="O43" s="161"/>
    </row>
    <row r="44" spans="1:15" x14ac:dyDescent="0.2">
      <c r="A44" s="22" t="s">
        <v>105</v>
      </c>
      <c r="B44" s="88"/>
      <c r="C44" s="155">
        <v>0</v>
      </c>
      <c r="D44" s="100">
        <f t="shared" si="0"/>
        <v>0</v>
      </c>
      <c r="E44" s="188">
        <v>0</v>
      </c>
      <c r="F44" s="146">
        <v>0</v>
      </c>
      <c r="G44" s="197">
        <v>0</v>
      </c>
      <c r="H44" s="145">
        <f t="shared" si="1"/>
        <v>0</v>
      </c>
      <c r="I44" s="90"/>
      <c r="J44" s="104"/>
      <c r="L44" s="160"/>
      <c r="N44" s="161"/>
      <c r="O44" s="161"/>
    </row>
    <row r="45" spans="1:15" x14ac:dyDescent="0.2">
      <c r="A45" s="22" t="s">
        <v>106</v>
      </c>
      <c r="B45" s="88"/>
      <c r="C45" s="155">
        <v>0</v>
      </c>
      <c r="D45" s="100">
        <f t="shared" si="0"/>
        <v>0</v>
      </c>
      <c r="E45" s="188">
        <v>0</v>
      </c>
      <c r="F45" s="146">
        <v>32259136</v>
      </c>
      <c r="G45" s="197">
        <v>0</v>
      </c>
      <c r="H45" s="145">
        <f t="shared" si="1"/>
        <v>32259136</v>
      </c>
      <c r="I45" s="90"/>
      <c r="J45" s="104"/>
      <c r="L45" s="160"/>
      <c r="N45" s="161"/>
      <c r="O45" s="161"/>
    </row>
    <row r="46" spans="1:15" ht="28.5" x14ac:dyDescent="0.2">
      <c r="A46" s="22" t="s">
        <v>107</v>
      </c>
      <c r="B46" s="88"/>
      <c r="C46" s="155">
        <v>0</v>
      </c>
      <c r="D46" s="100">
        <f t="shared" si="0"/>
        <v>0</v>
      </c>
      <c r="E46" s="188">
        <v>0</v>
      </c>
      <c r="F46" s="146">
        <v>0</v>
      </c>
      <c r="G46" s="197">
        <v>0</v>
      </c>
      <c r="H46" s="145">
        <f t="shared" si="1"/>
        <v>0</v>
      </c>
      <c r="I46" s="90"/>
      <c r="J46" s="104"/>
      <c r="L46" s="160"/>
      <c r="N46" s="161"/>
      <c r="O46" s="161"/>
    </row>
    <row r="47" spans="1:15" x14ac:dyDescent="0.2">
      <c r="A47" s="22" t="s">
        <v>165</v>
      </c>
      <c r="B47" s="88"/>
      <c r="C47" s="155"/>
      <c r="D47" s="100">
        <f t="shared" si="0"/>
        <v>0</v>
      </c>
      <c r="E47" s="188"/>
      <c r="F47" s="146"/>
      <c r="G47" s="197"/>
      <c r="H47" s="145">
        <f t="shared" si="1"/>
        <v>0</v>
      </c>
      <c r="I47" s="90"/>
      <c r="J47" s="104"/>
      <c r="L47" s="160"/>
      <c r="N47" s="161"/>
      <c r="O47" s="161"/>
    </row>
    <row r="48" spans="1:15" ht="28.5" x14ac:dyDescent="0.2">
      <c r="A48" s="22" t="s">
        <v>121</v>
      </c>
      <c r="B48" s="88"/>
      <c r="C48" s="155">
        <v>0</v>
      </c>
      <c r="D48" s="100">
        <f t="shared" si="0"/>
        <v>0</v>
      </c>
      <c r="E48" s="188">
        <v>0</v>
      </c>
      <c r="F48" s="146">
        <v>32259136</v>
      </c>
      <c r="G48" s="197">
        <f>G47</f>
        <v>0</v>
      </c>
      <c r="H48" s="145">
        <f t="shared" si="1"/>
        <v>32259136</v>
      </c>
      <c r="I48" s="90"/>
      <c r="J48" s="104"/>
      <c r="L48" s="160"/>
      <c r="N48" s="161"/>
      <c r="O48" s="161"/>
    </row>
    <row r="49" spans="1:15" x14ac:dyDescent="0.2">
      <c r="A49" s="19" t="s">
        <v>108</v>
      </c>
      <c r="B49" s="88"/>
      <c r="C49" s="155">
        <v>0</v>
      </c>
      <c r="D49" s="100">
        <f t="shared" si="0"/>
        <v>0</v>
      </c>
      <c r="E49" s="188">
        <v>0</v>
      </c>
      <c r="F49" s="146">
        <v>0</v>
      </c>
      <c r="G49" s="197">
        <v>0</v>
      </c>
      <c r="H49" s="145">
        <f t="shared" si="1"/>
        <v>0</v>
      </c>
      <c r="I49" s="90"/>
      <c r="J49" s="104"/>
      <c r="L49" s="160"/>
      <c r="N49" s="161"/>
      <c r="O49" s="161"/>
    </row>
    <row r="50" spans="1:15" x14ac:dyDescent="0.2">
      <c r="A50" s="19" t="s">
        <v>117</v>
      </c>
      <c r="B50" s="88"/>
      <c r="C50" s="155"/>
      <c r="D50" s="100">
        <f t="shared" si="0"/>
        <v>0</v>
      </c>
      <c r="E50" s="188"/>
      <c r="F50" s="146">
        <v>31901784</v>
      </c>
      <c r="G50" s="197"/>
      <c r="H50" s="145">
        <f t="shared" si="1"/>
        <v>31901784</v>
      </c>
      <c r="I50" s="90"/>
      <c r="J50" s="104"/>
      <c r="L50" s="160"/>
      <c r="N50" s="161"/>
      <c r="O50" s="161"/>
    </row>
    <row r="51" spans="1:15" x14ac:dyDescent="0.2">
      <c r="A51" s="19" t="s">
        <v>102</v>
      </c>
      <c r="B51" s="88"/>
      <c r="C51" s="155">
        <v>0</v>
      </c>
      <c r="D51" s="100">
        <f t="shared" si="0"/>
        <v>0</v>
      </c>
      <c r="E51" s="188">
        <v>0</v>
      </c>
      <c r="F51" s="146">
        <v>357352</v>
      </c>
      <c r="G51" s="197">
        <v>0</v>
      </c>
      <c r="H51" s="145">
        <f t="shared" si="1"/>
        <v>357352</v>
      </c>
      <c r="I51" s="90"/>
      <c r="J51" s="104"/>
      <c r="L51" s="160"/>
      <c r="N51" s="161"/>
      <c r="O51" s="161"/>
    </row>
    <row r="52" spans="1:15" ht="28.5" x14ac:dyDescent="0.2">
      <c r="A52" s="22" t="s">
        <v>120</v>
      </c>
      <c r="B52" s="88"/>
      <c r="C52" s="156">
        <f>C41</f>
        <v>-21754996</v>
      </c>
      <c r="D52" s="100">
        <f t="shared" si="0"/>
        <v>30212299</v>
      </c>
      <c r="E52" s="189">
        <v>-51967295</v>
      </c>
      <c r="F52" s="147">
        <f>-13405860</f>
        <v>-13405860</v>
      </c>
      <c r="G52" s="198">
        <f>G41+G50</f>
        <v>-2782027</v>
      </c>
      <c r="H52" s="145">
        <f t="shared" si="1"/>
        <v>-10623833</v>
      </c>
      <c r="I52" s="92"/>
      <c r="J52" s="104">
        <f t="shared" si="2"/>
        <v>-3.8438228462363817</v>
      </c>
      <c r="L52" s="160">
        <f t="shared" si="3"/>
        <v>0.62279749303662735</v>
      </c>
      <c r="N52" s="161"/>
      <c r="O52" s="161"/>
    </row>
    <row r="53" spans="1:15" x14ac:dyDescent="0.2">
      <c r="A53" s="19" t="s">
        <v>108</v>
      </c>
      <c r="B53" s="88"/>
      <c r="C53" s="155"/>
      <c r="D53" s="100">
        <f t="shared" si="0"/>
        <v>0</v>
      </c>
      <c r="E53" s="188"/>
      <c r="F53" s="146"/>
      <c r="G53" s="197"/>
      <c r="H53" s="145">
        <f t="shared" si="1"/>
        <v>0</v>
      </c>
      <c r="I53" s="90"/>
      <c r="J53" s="104"/>
      <c r="L53" s="160"/>
      <c r="N53" s="161"/>
      <c r="O53" s="161"/>
    </row>
    <row r="54" spans="1:15" x14ac:dyDescent="0.2">
      <c r="A54" s="19" t="s">
        <v>118</v>
      </c>
      <c r="B54" s="88"/>
      <c r="C54" s="156">
        <f>C39</f>
        <v>-13080851</v>
      </c>
      <c r="D54" s="100">
        <f t="shared" si="0"/>
        <v>26114173</v>
      </c>
      <c r="E54" s="189">
        <v>-39195024</v>
      </c>
      <c r="F54" s="147">
        <f>-16650568</f>
        <v>-16650568</v>
      </c>
      <c r="G54" s="198">
        <f>G39</f>
        <v>-4638406</v>
      </c>
      <c r="H54" s="145">
        <f t="shared" si="1"/>
        <v>-12012162</v>
      </c>
      <c r="I54" s="92"/>
      <c r="J54" s="104">
        <f t="shared" si="2"/>
        <v>-3.1739777568767389</v>
      </c>
      <c r="L54" s="160">
        <f t="shared" si="3"/>
        <v>-0.21439010368895528</v>
      </c>
      <c r="N54" s="161"/>
      <c r="O54" s="161"/>
    </row>
    <row r="55" spans="1:15" x14ac:dyDescent="0.2">
      <c r="A55" s="19" t="s">
        <v>119</v>
      </c>
      <c r="B55" s="88"/>
      <c r="C55" s="156">
        <f>C40</f>
        <v>-8674145</v>
      </c>
      <c r="D55" s="100">
        <f t="shared" si="0"/>
        <v>4098126</v>
      </c>
      <c r="E55" s="189">
        <v>-12772271</v>
      </c>
      <c r="F55" s="147">
        <v>3244708</v>
      </c>
      <c r="G55" s="201">
        <f>G40</f>
        <v>1856379</v>
      </c>
      <c r="H55" s="145">
        <f t="shared" si="1"/>
        <v>1388329</v>
      </c>
      <c r="I55" s="90"/>
      <c r="J55" s="104"/>
      <c r="L55" s="160">
        <f t="shared" si="3"/>
        <v>-3.6733206809364662</v>
      </c>
    </row>
    <row r="56" spans="1:15" x14ac:dyDescent="0.2">
      <c r="A56" s="19"/>
      <c r="B56" s="88"/>
      <c r="C56" s="159"/>
      <c r="D56" s="100">
        <f t="shared" si="0"/>
        <v>0</v>
      </c>
      <c r="E56" s="191"/>
      <c r="F56" s="148"/>
      <c r="G56" s="201"/>
      <c r="H56" s="148"/>
      <c r="I56" s="90"/>
      <c r="J56" s="104"/>
      <c r="L56" s="160"/>
    </row>
    <row r="57" spans="1:15" x14ac:dyDescent="0.2">
      <c r="A57" s="23" t="s">
        <v>123</v>
      </c>
      <c r="B57" s="95" t="s">
        <v>219</v>
      </c>
      <c r="C57" s="164">
        <f>(C39)/166639960*1000</f>
        <v>-78.497684468959307</v>
      </c>
      <c r="D57" s="128">
        <f>(D39)/166639960*1000</f>
        <v>154.7372250929489</v>
      </c>
      <c r="E57" s="164">
        <f t="shared" ref="E57:H57" si="11">(E39)/166639960*1000</f>
        <v>-233.23490956190821</v>
      </c>
      <c r="F57" s="164">
        <f>(F39)/166639960*1000</f>
        <v>-291.36079965453666</v>
      </c>
      <c r="G57" s="202">
        <f>(G39)/166639960*1000</f>
        <v>-27.834896263777306</v>
      </c>
      <c r="H57" s="164">
        <f t="shared" si="11"/>
        <v>-263.52590339075931</v>
      </c>
      <c r="I57" s="96"/>
      <c r="J57" s="104">
        <f t="shared" si="2"/>
        <v>-1.587180323080053</v>
      </c>
      <c r="L57" s="160">
        <f t="shared" si="3"/>
        <v>-0.73058254726774097</v>
      </c>
    </row>
    <row r="58" spans="1:15" x14ac:dyDescent="0.2">
      <c r="B58" s="97"/>
      <c r="C58" s="97"/>
      <c r="D58" s="97"/>
      <c r="E58" s="97"/>
      <c r="F58" s="97"/>
      <c r="G58" s="97"/>
      <c r="H58" s="98"/>
      <c r="I58" s="98"/>
    </row>
    <row r="59" spans="1:15" x14ac:dyDescent="0.2">
      <c r="A59" s="141" t="s">
        <v>225</v>
      </c>
      <c r="B59" s="14"/>
      <c r="C59" s="169" t="s">
        <v>226</v>
      </c>
      <c r="E59" s="15"/>
      <c r="H59" s="28"/>
      <c r="I59" s="3"/>
    </row>
    <row r="60" spans="1:15" x14ac:dyDescent="0.2">
      <c r="A60" s="15"/>
      <c r="B60" s="14"/>
      <c r="C60" s="171"/>
      <c r="D60" s="16"/>
      <c r="E60" s="14"/>
      <c r="F60" s="15"/>
      <c r="G60" s="15"/>
    </row>
    <row r="61" spans="1:15" x14ac:dyDescent="0.2">
      <c r="A61" s="15" t="str">
        <f>бб!A101</f>
        <v xml:space="preserve">Главный бухгалтер                                              </v>
      </c>
      <c r="B61" s="14"/>
      <c r="C61" s="172" t="s">
        <v>160</v>
      </c>
      <c r="D61" s="16"/>
      <c r="F61" s="15"/>
      <c r="G61" s="15"/>
    </row>
    <row r="62" spans="1:15" x14ac:dyDescent="0.2">
      <c r="A62" s="15"/>
      <c r="C62" s="171"/>
    </row>
    <row r="63" spans="1:15" x14ac:dyDescent="0.2">
      <c r="A63" s="5" t="s">
        <v>55</v>
      </c>
    </row>
  </sheetData>
  <mergeCells count="11">
    <mergeCell ref="A16:F16"/>
    <mergeCell ref="A18:F18"/>
    <mergeCell ref="A20:F20"/>
    <mergeCell ref="A21:F21"/>
    <mergeCell ref="A13:F13"/>
    <mergeCell ref="A15:F15"/>
    <mergeCell ref="A8:F8"/>
    <mergeCell ref="A10:F10"/>
    <mergeCell ref="A11:F11"/>
    <mergeCell ref="A12:F12"/>
    <mergeCell ref="A9:F9"/>
  </mergeCells>
  <phoneticPr fontId="2" type="noConversion"/>
  <pageMargins left="0.17" right="0.15748031496062992" top="0" bottom="0" header="0" footer="0"/>
  <pageSetup paperSize="9" scale="67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45"/>
    <pageSetUpPr fitToPage="1"/>
  </sheetPr>
  <dimension ref="A5:E83"/>
  <sheetViews>
    <sheetView zoomScaleNormal="100" workbookViewId="0">
      <selection activeCell="A6" sqref="A6:D6"/>
    </sheetView>
  </sheetViews>
  <sheetFormatPr defaultRowHeight="14.25" x14ac:dyDescent="0.2"/>
  <cols>
    <col min="1" max="1" width="57.42578125" style="3" customWidth="1"/>
    <col min="2" max="2" width="8.42578125" style="3" customWidth="1"/>
    <col min="3" max="3" width="21" style="4" customWidth="1"/>
    <col min="4" max="4" width="21" style="21" customWidth="1"/>
    <col min="5" max="5" width="19.7109375" style="3" customWidth="1"/>
    <col min="6" max="6" width="18" style="3" customWidth="1"/>
    <col min="7" max="16384" width="9.140625" style="3"/>
  </cols>
  <sheetData>
    <row r="5" spans="1:5" ht="40.5" customHeight="1" x14ac:dyDescent="0.3">
      <c r="A5" s="218" t="s">
        <v>234</v>
      </c>
      <c r="B5" s="218"/>
      <c r="C5" s="218"/>
      <c r="D5" s="218"/>
      <c r="E5" s="24"/>
    </row>
    <row r="6" spans="1:5" ht="18.75" customHeight="1" x14ac:dyDescent="0.3">
      <c r="A6" s="220"/>
      <c r="B6" s="221"/>
      <c r="C6" s="221"/>
      <c r="D6" s="221"/>
      <c r="E6" s="24"/>
    </row>
    <row r="7" spans="1:5" x14ac:dyDescent="0.2">
      <c r="A7" s="210"/>
      <c r="B7" s="210"/>
      <c r="C7" s="210"/>
      <c r="D7" s="210"/>
      <c r="E7" s="24"/>
    </row>
    <row r="8" spans="1:5" hidden="1" x14ac:dyDescent="0.2">
      <c r="A8" s="210" t="s">
        <v>73</v>
      </c>
      <c r="B8" s="210"/>
      <c r="C8" s="210"/>
      <c r="D8" s="210"/>
      <c r="E8" s="24"/>
    </row>
    <row r="9" spans="1:5" hidden="1" x14ac:dyDescent="0.2">
      <c r="A9" s="210" t="s">
        <v>74</v>
      </c>
      <c r="B9" s="210"/>
      <c r="C9" s="210"/>
      <c r="D9" s="210"/>
      <c r="E9" s="24"/>
    </row>
    <row r="10" spans="1:5" ht="16.5" hidden="1" customHeight="1" x14ac:dyDescent="0.2">
      <c r="A10" s="219" t="s">
        <v>127</v>
      </c>
      <c r="B10" s="219"/>
      <c r="C10" s="219"/>
      <c r="D10" s="219"/>
    </row>
    <row r="11" spans="1:5" ht="20.25" hidden="1" customHeight="1" x14ac:dyDescent="0.2">
      <c r="A11" s="219" t="s">
        <v>154</v>
      </c>
      <c r="B11" s="219"/>
      <c r="C11" s="219"/>
      <c r="D11" s="219"/>
    </row>
    <row r="12" spans="1:5" ht="12" hidden="1" customHeight="1" x14ac:dyDescent="0.2">
      <c r="A12" s="215" t="s">
        <v>96</v>
      </c>
      <c r="B12" s="216"/>
      <c r="C12" s="216"/>
      <c r="D12" s="216"/>
    </row>
    <row r="13" spans="1:5" ht="20.25" hidden="1" customHeight="1" x14ac:dyDescent="0.2">
      <c r="A13" s="54" t="s">
        <v>128</v>
      </c>
      <c r="B13" s="54"/>
      <c r="C13" s="149"/>
      <c r="D13" s="57"/>
    </row>
    <row r="14" spans="1:5" ht="18.75" hidden="1" customHeight="1" x14ac:dyDescent="0.2">
      <c r="A14" s="54" t="s">
        <v>129</v>
      </c>
      <c r="B14" s="54"/>
      <c r="C14" s="149"/>
      <c r="D14" s="57"/>
    </row>
    <row r="15" spans="1:5" ht="23.25" customHeight="1" x14ac:dyDescent="0.2">
      <c r="A15" s="214" t="s">
        <v>170</v>
      </c>
      <c r="B15" s="214"/>
      <c r="C15" s="214"/>
      <c r="D15" s="214"/>
    </row>
    <row r="16" spans="1:5" ht="41.25" customHeight="1" x14ac:dyDescent="0.2">
      <c r="A16" s="8" t="s">
        <v>2</v>
      </c>
      <c r="B16" s="8" t="s">
        <v>179</v>
      </c>
      <c r="C16" s="76" t="str">
        <f>ф2!C22</f>
        <v>За 12 месяцев, закончившихся  31 декабря 2022 года</v>
      </c>
      <c r="D16" s="30" t="str">
        <f>ф2!F22</f>
        <v>За 12 месяцев, закончившихся  31 декабря 2021 года</v>
      </c>
    </row>
    <row r="17" spans="1:4" s="5" customFormat="1" ht="21" customHeight="1" x14ac:dyDescent="0.2">
      <c r="A17" s="64" t="s">
        <v>4</v>
      </c>
      <c r="B17" s="65"/>
      <c r="C17" s="77"/>
      <c r="D17" s="65"/>
    </row>
    <row r="18" spans="1:4" ht="12" customHeight="1" x14ac:dyDescent="0.2">
      <c r="A18" s="19" t="s">
        <v>28</v>
      </c>
      <c r="B18" s="25"/>
      <c r="C18" s="78">
        <f>SUM(C20:C24)</f>
        <v>101662972</v>
      </c>
      <c r="D18" s="78">
        <f>SUM(D20:D24)</f>
        <v>88611492</v>
      </c>
    </row>
    <row r="19" spans="1:4" ht="12" customHeight="1" x14ac:dyDescent="0.2">
      <c r="A19" s="19" t="s">
        <v>7</v>
      </c>
      <c r="B19" s="25"/>
      <c r="C19" s="78"/>
      <c r="D19" s="78"/>
    </row>
    <row r="20" spans="1:4" ht="12" customHeight="1" x14ac:dyDescent="0.2">
      <c r="A20" s="19" t="s">
        <v>84</v>
      </c>
      <c r="B20" s="25"/>
      <c r="C20" s="79">
        <v>100128091</v>
      </c>
      <c r="D20" s="79">
        <v>87761268</v>
      </c>
    </row>
    <row r="21" spans="1:4" ht="12" customHeight="1" x14ac:dyDescent="0.2">
      <c r="A21" s="19" t="s">
        <v>85</v>
      </c>
      <c r="B21" s="25"/>
      <c r="C21" s="78" t="s">
        <v>163</v>
      </c>
      <c r="D21" s="78" t="s">
        <v>163</v>
      </c>
    </row>
    <row r="22" spans="1:4" ht="12" customHeight="1" x14ac:dyDescent="0.2">
      <c r="A22" s="19" t="s">
        <v>86</v>
      </c>
      <c r="B22" s="25"/>
      <c r="C22" s="78" t="s">
        <v>163</v>
      </c>
      <c r="D22" s="78" t="s">
        <v>163</v>
      </c>
    </row>
    <row r="23" spans="1:4" ht="12" customHeight="1" x14ac:dyDescent="0.2">
      <c r="A23" s="19" t="s">
        <v>8</v>
      </c>
      <c r="B23" s="25"/>
      <c r="C23" s="78" t="s">
        <v>163</v>
      </c>
      <c r="D23" s="78" t="s">
        <v>163</v>
      </c>
    </row>
    <row r="24" spans="1:4" ht="12" customHeight="1" x14ac:dyDescent="0.2">
      <c r="A24" s="19" t="s">
        <v>9</v>
      </c>
      <c r="B24" s="25"/>
      <c r="C24" s="78">
        <f>1534345+536</f>
        <v>1534881</v>
      </c>
      <c r="D24" s="78">
        <f>851220-996</f>
        <v>850224</v>
      </c>
    </row>
    <row r="25" spans="1:4" ht="12" customHeight="1" x14ac:dyDescent="0.2">
      <c r="A25" s="19" t="s">
        <v>29</v>
      </c>
      <c r="B25" s="25"/>
      <c r="C25" s="78">
        <f>SUM(C27:C32)</f>
        <v>92686815</v>
      </c>
      <c r="D25" s="78">
        <f>SUM(D27:D32)</f>
        <v>84210604</v>
      </c>
    </row>
    <row r="26" spans="1:4" ht="12" customHeight="1" x14ac:dyDescent="0.2">
      <c r="A26" s="19" t="s">
        <v>7</v>
      </c>
      <c r="B26" s="25"/>
      <c r="C26" s="78"/>
      <c r="D26" s="78"/>
    </row>
    <row r="27" spans="1:4" ht="12" customHeight="1" x14ac:dyDescent="0.2">
      <c r="A27" s="19" t="s">
        <v>87</v>
      </c>
      <c r="B27" s="25"/>
      <c r="C27" s="78">
        <v>41390840</v>
      </c>
      <c r="D27" s="78">
        <v>46412050</v>
      </c>
    </row>
    <row r="28" spans="1:4" ht="12" customHeight="1" x14ac:dyDescent="0.2">
      <c r="A28" s="19" t="s">
        <v>10</v>
      </c>
      <c r="B28" s="25"/>
      <c r="C28" s="78">
        <v>85590</v>
      </c>
      <c r="D28" s="78"/>
    </row>
    <row r="29" spans="1:4" ht="12" customHeight="1" x14ac:dyDescent="0.2">
      <c r="A29" s="19" t="s">
        <v>11</v>
      </c>
      <c r="B29" s="25"/>
      <c r="C29" s="78">
        <f>10134764+1242033</f>
        <v>11376797</v>
      </c>
      <c r="D29" s="78">
        <f>8062308+999639</f>
        <v>9061947</v>
      </c>
    </row>
    <row r="30" spans="1:4" ht="12" customHeight="1" x14ac:dyDescent="0.2">
      <c r="A30" s="19" t="s">
        <v>103</v>
      </c>
      <c r="B30" s="25"/>
      <c r="C30" s="78">
        <v>26941357</v>
      </c>
      <c r="D30" s="78">
        <v>20389984</v>
      </c>
    </row>
    <row r="31" spans="1:4" ht="12" customHeight="1" x14ac:dyDescent="0.2">
      <c r="A31" s="19" t="s">
        <v>88</v>
      </c>
      <c r="B31" s="25"/>
      <c r="C31" s="78">
        <f>863387+11578864</f>
        <v>12442251</v>
      </c>
      <c r="D31" s="78">
        <f>235612+7261254</f>
        <v>7496866</v>
      </c>
    </row>
    <row r="32" spans="1:4" ht="12" customHeight="1" x14ac:dyDescent="0.2">
      <c r="A32" s="19" t="s">
        <v>12</v>
      </c>
      <c r="B32" s="25"/>
      <c r="C32" s="78">
        <v>449980</v>
      </c>
      <c r="D32" s="78">
        <v>849757</v>
      </c>
    </row>
    <row r="33" spans="1:4" ht="12" customHeight="1" x14ac:dyDescent="0.2">
      <c r="A33" s="23" t="s">
        <v>89</v>
      </c>
      <c r="B33" s="26"/>
      <c r="C33" s="80">
        <f>C18-C25</f>
        <v>8976157</v>
      </c>
      <c r="D33" s="80">
        <f>D18-D25</f>
        <v>4400888</v>
      </c>
    </row>
    <row r="34" spans="1:4" s="24" customFormat="1" ht="21" customHeight="1" x14ac:dyDescent="0.2">
      <c r="A34" s="11" t="s">
        <v>5</v>
      </c>
      <c r="B34" s="11"/>
      <c r="C34" s="150"/>
      <c r="D34" s="150"/>
    </row>
    <row r="35" spans="1:4" ht="12" customHeight="1" x14ac:dyDescent="0.2">
      <c r="A35" s="19" t="s">
        <v>30</v>
      </c>
      <c r="B35" s="25"/>
      <c r="C35" s="78">
        <f>SUM(C36:C42)</f>
        <v>12586644</v>
      </c>
      <c r="D35" s="78">
        <f>SUM(D36:D42)</f>
        <v>9031575</v>
      </c>
    </row>
    <row r="36" spans="1:4" ht="12" customHeight="1" x14ac:dyDescent="0.2">
      <c r="A36" s="19" t="s">
        <v>7</v>
      </c>
      <c r="B36" s="25"/>
      <c r="C36" s="78"/>
      <c r="D36" s="78"/>
    </row>
    <row r="37" spans="1:4" ht="12" customHeight="1" x14ac:dyDescent="0.2">
      <c r="A37" s="19" t="s">
        <v>13</v>
      </c>
      <c r="B37" s="25"/>
      <c r="C37" s="78" t="s">
        <v>163</v>
      </c>
      <c r="D37" s="78" t="s">
        <v>163</v>
      </c>
    </row>
    <row r="38" spans="1:4" ht="12" customHeight="1" x14ac:dyDescent="0.2">
      <c r="A38" s="19" t="s">
        <v>14</v>
      </c>
      <c r="B38" s="25"/>
      <c r="C38" s="78">
        <v>1940589</v>
      </c>
      <c r="D38" s="78"/>
    </row>
    <row r="39" spans="1:4" ht="12" customHeight="1" x14ac:dyDescent="0.2">
      <c r="A39" s="19" t="s">
        <v>15</v>
      </c>
      <c r="B39" s="25"/>
      <c r="C39" s="78" t="s">
        <v>163</v>
      </c>
      <c r="D39" s="78" t="s">
        <v>163</v>
      </c>
    </row>
    <row r="40" spans="1:4" ht="12" customHeight="1" x14ac:dyDescent="0.2">
      <c r="A40" s="19" t="s">
        <v>16</v>
      </c>
      <c r="B40" s="25"/>
      <c r="C40" s="78" t="s">
        <v>163</v>
      </c>
      <c r="D40" s="78" t="s">
        <v>163</v>
      </c>
    </row>
    <row r="41" spans="1:4" ht="12" customHeight="1" x14ac:dyDescent="0.2">
      <c r="A41" s="19" t="s">
        <v>90</v>
      </c>
      <c r="B41" s="25"/>
      <c r="C41" s="78"/>
      <c r="D41" s="78"/>
    </row>
    <row r="42" spans="1:4" ht="12" customHeight="1" x14ac:dyDescent="0.2">
      <c r="A42" s="19" t="s">
        <v>9</v>
      </c>
      <c r="B42" s="25"/>
      <c r="C42" s="78">
        <v>10646055</v>
      </c>
      <c r="D42" s="78">
        <v>9031575</v>
      </c>
    </row>
    <row r="43" spans="1:4" ht="12" customHeight="1" x14ac:dyDescent="0.2">
      <c r="A43" s="19" t="s">
        <v>31</v>
      </c>
      <c r="B43" s="25"/>
      <c r="C43" s="78">
        <f>SUM(C45:C50)</f>
        <v>39959114</v>
      </c>
      <c r="D43" s="78">
        <f>SUM(D45:D50)</f>
        <v>29944818</v>
      </c>
    </row>
    <row r="44" spans="1:4" ht="12" customHeight="1" x14ac:dyDescent="0.2">
      <c r="A44" s="19" t="s">
        <v>7</v>
      </c>
      <c r="B44" s="25"/>
      <c r="C44" s="78"/>
      <c r="D44" s="78"/>
    </row>
    <row r="45" spans="1:4" ht="12" customHeight="1" x14ac:dyDescent="0.2">
      <c r="A45" s="19" t="s">
        <v>18</v>
      </c>
      <c r="B45" s="25"/>
      <c r="C45" s="78">
        <v>1028888</v>
      </c>
      <c r="D45" s="78">
        <v>1059002</v>
      </c>
    </row>
    <row r="46" spans="1:4" ht="12" customHeight="1" x14ac:dyDescent="0.2">
      <c r="A46" s="19" t="s">
        <v>17</v>
      </c>
      <c r="B46" s="25"/>
      <c r="C46" s="78" t="s">
        <v>144</v>
      </c>
      <c r="D46" s="78">
        <v>359668</v>
      </c>
    </row>
    <row r="47" spans="1:4" ht="12" customHeight="1" x14ac:dyDescent="0.2">
      <c r="A47" s="19" t="s">
        <v>19</v>
      </c>
      <c r="B47" s="25"/>
      <c r="C47" s="78">
        <v>6247988</v>
      </c>
      <c r="D47" s="78">
        <v>11935490</v>
      </c>
    </row>
    <row r="48" spans="1:4" ht="12" customHeight="1" x14ac:dyDescent="0.2">
      <c r="A48" s="19" t="s">
        <v>20</v>
      </c>
      <c r="B48" s="25"/>
      <c r="C48" s="101">
        <v>32563815</v>
      </c>
      <c r="D48" s="101">
        <v>10560483</v>
      </c>
    </row>
    <row r="49" spans="1:4" ht="12" customHeight="1" x14ac:dyDescent="0.2">
      <c r="A49" s="19" t="s">
        <v>91</v>
      </c>
      <c r="B49" s="25"/>
      <c r="C49" s="78"/>
      <c r="D49" s="78"/>
    </row>
    <row r="50" spans="1:4" ht="12" customHeight="1" x14ac:dyDescent="0.2">
      <c r="A50" s="19" t="s">
        <v>21</v>
      </c>
      <c r="B50" s="25"/>
      <c r="C50" s="78">
        <v>118423</v>
      </c>
      <c r="D50" s="78">
        <v>6030175</v>
      </c>
    </row>
    <row r="51" spans="1:4" ht="12" customHeight="1" x14ac:dyDescent="0.2">
      <c r="A51" s="23" t="s">
        <v>92</v>
      </c>
      <c r="B51" s="26"/>
      <c r="C51" s="102">
        <f>C35-C43</f>
        <v>-27372470</v>
      </c>
      <c r="D51" s="102">
        <f>D35-D43</f>
        <v>-20913243</v>
      </c>
    </row>
    <row r="52" spans="1:4" ht="21" customHeight="1" x14ac:dyDescent="0.2">
      <c r="A52" s="66" t="s">
        <v>6</v>
      </c>
      <c r="B52" s="15"/>
      <c r="C52" s="151"/>
      <c r="D52" s="151"/>
    </row>
    <row r="53" spans="1:4" ht="12" customHeight="1" x14ac:dyDescent="0.2">
      <c r="A53" s="19" t="s">
        <v>28</v>
      </c>
      <c r="B53" s="25"/>
      <c r="C53" s="103">
        <f>SUM(C55:C58)</f>
        <v>160203204</v>
      </c>
      <c r="D53" s="103">
        <f>SUM(D55:D58)</f>
        <v>68330666</v>
      </c>
    </row>
    <row r="54" spans="1:4" ht="12" customHeight="1" x14ac:dyDescent="0.2">
      <c r="A54" s="19" t="s">
        <v>7</v>
      </c>
      <c r="B54" s="25"/>
      <c r="C54" s="78"/>
      <c r="D54" s="78"/>
    </row>
    <row r="55" spans="1:4" ht="12" customHeight="1" x14ac:dyDescent="0.2">
      <c r="A55" s="19" t="s">
        <v>22</v>
      </c>
      <c r="B55" s="25"/>
      <c r="C55" s="78"/>
      <c r="D55" s="78"/>
    </row>
    <row r="56" spans="1:4" ht="12" customHeight="1" x14ac:dyDescent="0.2">
      <c r="A56" s="19" t="s">
        <v>23</v>
      </c>
      <c r="B56" s="25"/>
      <c r="C56" s="78">
        <v>158202704</v>
      </c>
      <c r="D56" s="78">
        <v>67044531</v>
      </c>
    </row>
    <row r="57" spans="1:4" x14ac:dyDescent="0.2">
      <c r="A57" s="31" t="s">
        <v>156</v>
      </c>
      <c r="B57" s="25"/>
      <c r="C57" s="78"/>
      <c r="D57" s="78" t="s">
        <v>163</v>
      </c>
    </row>
    <row r="58" spans="1:4" ht="12" customHeight="1" x14ac:dyDescent="0.2">
      <c r="A58" s="19" t="s">
        <v>9</v>
      </c>
      <c r="B58" s="25"/>
      <c r="C58" s="78">
        <v>2000500</v>
      </c>
      <c r="D58" s="78">
        <v>1286135</v>
      </c>
    </row>
    <row r="59" spans="1:4" ht="12" customHeight="1" x14ac:dyDescent="0.2">
      <c r="A59" s="19" t="s">
        <v>32</v>
      </c>
      <c r="B59" s="25"/>
      <c r="C59" s="78">
        <f>SUM(C61:C65)</f>
        <v>143172448</v>
      </c>
      <c r="D59" s="78">
        <f>SUM(D61:D65)</f>
        <v>51393731</v>
      </c>
    </row>
    <row r="60" spans="1:4" ht="12" customHeight="1" x14ac:dyDescent="0.2">
      <c r="A60" s="19" t="s">
        <v>7</v>
      </c>
      <c r="B60" s="25"/>
      <c r="C60" s="78"/>
      <c r="D60" s="78"/>
    </row>
    <row r="61" spans="1:4" ht="12" customHeight="1" x14ac:dyDescent="0.2">
      <c r="A61" s="19" t="s">
        <v>24</v>
      </c>
      <c r="B61" s="25"/>
      <c r="C61" s="78">
        <v>138489852</v>
      </c>
      <c r="D61" s="78">
        <v>50062364</v>
      </c>
    </row>
    <row r="62" spans="1:4" ht="12" customHeight="1" x14ac:dyDescent="0.2">
      <c r="A62" s="19" t="s">
        <v>157</v>
      </c>
      <c r="B62" s="25"/>
      <c r="C62" s="78" t="s">
        <v>163</v>
      </c>
      <c r="D62" s="78" t="s">
        <v>163</v>
      </c>
    </row>
    <row r="63" spans="1:4" ht="12" customHeight="1" x14ac:dyDescent="0.2">
      <c r="A63" s="19" t="s">
        <v>25</v>
      </c>
      <c r="B63" s="25"/>
      <c r="C63" s="78"/>
      <c r="D63" s="78"/>
    </row>
    <row r="64" spans="1:4" ht="12" customHeight="1" x14ac:dyDescent="0.2">
      <c r="A64" s="19" t="s">
        <v>103</v>
      </c>
      <c r="B64" s="25"/>
      <c r="C64" s="78" t="s">
        <v>144</v>
      </c>
      <c r="D64" s="78" t="s">
        <v>144</v>
      </c>
    </row>
    <row r="65" spans="1:5" ht="12" customHeight="1" x14ac:dyDescent="0.2">
      <c r="A65" s="19" t="s">
        <v>9</v>
      </c>
      <c r="B65" s="25"/>
      <c r="C65" s="78">
        <v>4682596</v>
      </c>
      <c r="D65" s="78">
        <v>1331367</v>
      </c>
    </row>
    <row r="66" spans="1:5" ht="12" customHeight="1" x14ac:dyDescent="0.2">
      <c r="A66" s="23" t="s">
        <v>93</v>
      </c>
      <c r="B66" s="26"/>
      <c r="C66" s="80">
        <f>C53-C59</f>
        <v>17030756</v>
      </c>
      <c r="D66" s="80">
        <f>D53-D59</f>
        <v>16936935</v>
      </c>
    </row>
    <row r="67" spans="1:5" ht="12" customHeight="1" x14ac:dyDescent="0.2">
      <c r="A67" s="20" t="s">
        <v>26</v>
      </c>
      <c r="B67" s="27"/>
      <c r="C67" s="152">
        <f>C33+C51+C66</f>
        <v>-1365557</v>
      </c>
      <c r="D67" s="152">
        <f>D33+D51+D66</f>
        <v>424580</v>
      </c>
    </row>
    <row r="68" spans="1:5" ht="12" customHeight="1" x14ac:dyDescent="0.2">
      <c r="A68" s="23" t="s">
        <v>27</v>
      </c>
      <c r="B68" s="26"/>
      <c r="C68" s="102"/>
      <c r="D68" s="102"/>
    </row>
    <row r="69" spans="1:5" ht="12" customHeight="1" x14ac:dyDescent="0.2">
      <c r="A69" s="19" t="s">
        <v>169</v>
      </c>
      <c r="B69" s="25"/>
      <c r="C69" s="101">
        <v>-230336</v>
      </c>
      <c r="D69" s="101">
        <v>51374</v>
      </c>
    </row>
    <row r="70" spans="1:5" ht="12" customHeight="1" x14ac:dyDescent="0.2">
      <c r="A70" s="19" t="s">
        <v>208</v>
      </c>
      <c r="B70" s="25"/>
      <c r="C70" s="101">
        <v>1437</v>
      </c>
      <c r="D70" s="101"/>
    </row>
    <row r="71" spans="1:5" ht="12" customHeight="1" x14ac:dyDescent="0.2">
      <c r="A71" s="19" t="s">
        <v>94</v>
      </c>
      <c r="B71" s="25"/>
      <c r="C71" s="58">
        <v>3445894</v>
      </c>
      <c r="D71" s="58">
        <v>2969940</v>
      </c>
    </row>
    <row r="72" spans="1:5" ht="12" customHeight="1" x14ac:dyDescent="0.2">
      <c r="A72" s="23" t="s">
        <v>95</v>
      </c>
      <c r="B72" s="26"/>
      <c r="C72" s="153">
        <f>C71+C67+C69+C70</f>
        <v>1851438</v>
      </c>
      <c r="D72" s="153">
        <f>D71+D67+D69+D70</f>
        <v>3445894</v>
      </c>
      <c r="E72" s="21">
        <f>бб!C51-C72</f>
        <v>0</v>
      </c>
    </row>
    <row r="73" spans="1:5" ht="12" customHeight="1" x14ac:dyDescent="0.2">
      <c r="A73" s="28"/>
      <c r="B73" s="29"/>
      <c r="C73" s="120"/>
      <c r="D73" s="63"/>
    </row>
    <row r="74" spans="1:5" ht="12" customHeight="1" x14ac:dyDescent="0.2">
      <c r="B74" s="14"/>
      <c r="C74" s="175"/>
      <c r="D74" s="124"/>
    </row>
    <row r="75" spans="1:5" ht="12" customHeight="1" x14ac:dyDescent="0.2">
      <c r="A75" s="141" t="s">
        <v>225</v>
      </c>
      <c r="B75" s="14"/>
      <c r="C75" s="222" t="s">
        <v>226</v>
      </c>
      <c r="D75" s="223"/>
    </row>
    <row r="76" spans="1:5" ht="12" customHeight="1" x14ac:dyDescent="0.2">
      <c r="C76" s="173"/>
      <c r="D76" s="174"/>
    </row>
    <row r="77" spans="1:5" x14ac:dyDescent="0.2">
      <c r="C77" s="173"/>
      <c r="D77" s="174"/>
    </row>
    <row r="78" spans="1:5" x14ac:dyDescent="0.2">
      <c r="A78" s="15" t="str">
        <f>бб!A101</f>
        <v xml:space="preserve">Главный бухгалтер                                              </v>
      </c>
      <c r="B78" s="14"/>
      <c r="C78" s="217" t="s">
        <v>160</v>
      </c>
      <c r="D78" s="217"/>
    </row>
    <row r="79" spans="1:5" x14ac:dyDescent="0.2">
      <c r="A79" s="5" t="s">
        <v>55</v>
      </c>
    </row>
    <row r="80" spans="1:5" x14ac:dyDescent="0.2">
      <c r="C80" s="17"/>
    </row>
    <row r="82" spans="3:3" x14ac:dyDescent="0.2">
      <c r="C82" s="154"/>
    </row>
    <row r="83" spans="3:3" x14ac:dyDescent="0.2">
      <c r="C83" s="154"/>
    </row>
  </sheetData>
  <mergeCells count="11">
    <mergeCell ref="A12:D12"/>
    <mergeCell ref="A15:D15"/>
    <mergeCell ref="C78:D78"/>
    <mergeCell ref="A5:D5"/>
    <mergeCell ref="A9:D9"/>
    <mergeCell ref="A10:D10"/>
    <mergeCell ref="A11:D11"/>
    <mergeCell ref="A8:D8"/>
    <mergeCell ref="A7:D7"/>
    <mergeCell ref="A6:D6"/>
    <mergeCell ref="C75:D75"/>
  </mergeCells>
  <phoneticPr fontId="2" type="noConversion"/>
  <pageMargins left="0.47244094488188981" right="0" top="0" bottom="0" header="0.19685039370078741" footer="0.19685039370078741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45"/>
    <pageSetUpPr fitToPage="1"/>
  </sheetPr>
  <dimension ref="A8:N63"/>
  <sheetViews>
    <sheetView topLeftCell="A38" workbookViewId="0">
      <selection activeCell="B54" sqref="B54"/>
    </sheetView>
  </sheetViews>
  <sheetFormatPr defaultRowHeight="12.75" x14ac:dyDescent="0.2"/>
  <cols>
    <col min="1" max="1" width="34.5703125" style="32" customWidth="1"/>
    <col min="2" max="2" width="6.42578125" style="32" bestFit="1" customWidth="1"/>
    <col min="3" max="3" width="12.28515625" style="32" bestFit="1" customWidth="1"/>
    <col min="4" max="4" width="12.42578125" style="32" customWidth="1"/>
    <col min="5" max="5" width="14.85546875" style="32" customWidth="1"/>
    <col min="6" max="7" width="12.28515625" style="32" bestFit="1" customWidth="1"/>
    <col min="8" max="8" width="14.5703125" style="32" customWidth="1"/>
    <col min="9" max="9" width="13.7109375" style="32" customWidth="1"/>
    <col min="10" max="10" width="16.28515625" style="32" customWidth="1"/>
    <col min="11" max="11" width="19.7109375" style="32" customWidth="1"/>
    <col min="12" max="12" width="13.42578125" style="32" customWidth="1"/>
    <col min="13" max="14" width="13.140625" style="32" bestFit="1" customWidth="1"/>
    <col min="15" max="16384" width="9.140625" style="32"/>
  </cols>
  <sheetData>
    <row r="8" spans="1:10" ht="15" customHeight="1" x14ac:dyDescent="0.2"/>
    <row r="9" spans="1:10" s="34" customFormat="1" ht="35.25" customHeight="1" x14ac:dyDescent="0.3">
      <c r="A9" s="218" t="s">
        <v>235</v>
      </c>
      <c r="B9" s="218"/>
      <c r="C9" s="218"/>
      <c r="D9" s="218"/>
      <c r="E9" s="218"/>
      <c r="F9" s="218"/>
      <c r="G9" s="218"/>
      <c r="H9" s="218"/>
      <c r="I9" s="218"/>
      <c r="J9" s="33"/>
    </row>
    <row r="10" spans="1:10" s="34" customFormat="1" ht="19.5" x14ac:dyDescent="0.3">
      <c r="A10" s="211"/>
      <c r="B10" s="211"/>
      <c r="C10" s="211"/>
      <c r="D10" s="211"/>
      <c r="E10" s="211"/>
      <c r="F10" s="211"/>
      <c r="G10" s="211"/>
      <c r="H10" s="211"/>
      <c r="I10" s="211"/>
      <c r="J10" s="33"/>
    </row>
    <row r="11" spans="1:10" s="34" customFormat="1" ht="19.5" x14ac:dyDescent="0.3">
      <c r="A11" s="210"/>
      <c r="B11" s="210"/>
      <c r="C11" s="210"/>
      <c r="D11" s="210"/>
      <c r="E11" s="210"/>
      <c r="F11" s="210"/>
      <c r="G11" s="210"/>
      <c r="H11" s="210"/>
      <c r="I11" s="210"/>
      <c r="J11" s="33"/>
    </row>
    <row r="12" spans="1:10" s="34" customFormat="1" ht="20.25" hidden="1" x14ac:dyDescent="0.35">
      <c r="A12" s="210" t="s">
        <v>72</v>
      </c>
      <c r="B12" s="210"/>
      <c r="C12" s="210"/>
      <c r="D12" s="210"/>
      <c r="E12" s="210"/>
      <c r="F12" s="210"/>
      <c r="G12" s="210"/>
      <c r="H12" s="210"/>
      <c r="I12" s="210"/>
      <c r="J12" s="35"/>
    </row>
    <row r="13" spans="1:10" s="37" customFormat="1" ht="15.75" hidden="1" x14ac:dyDescent="0.3">
      <c r="A13" s="5" t="s">
        <v>130</v>
      </c>
      <c r="B13" s="15"/>
      <c r="C13" s="15"/>
      <c r="D13" s="15"/>
      <c r="E13" s="15"/>
      <c r="F13" s="15"/>
      <c r="G13" s="15"/>
      <c r="H13" s="15"/>
      <c r="I13" s="15"/>
      <c r="J13" s="1"/>
    </row>
    <row r="14" spans="1:10" s="37" customFormat="1" ht="15.75" hidden="1" x14ac:dyDescent="0.3">
      <c r="A14" s="5" t="s">
        <v>155</v>
      </c>
      <c r="B14" s="5"/>
      <c r="C14" s="5"/>
      <c r="D14" s="5"/>
      <c r="E14" s="5"/>
      <c r="F14" s="5"/>
      <c r="G14" s="5"/>
      <c r="H14" s="5"/>
      <c r="I14" s="5"/>
      <c r="J14" s="1"/>
    </row>
    <row r="15" spans="1:10" s="37" customFormat="1" ht="15.75" hidden="1" x14ac:dyDescent="0.3">
      <c r="A15" s="224" t="s">
        <v>1</v>
      </c>
      <c r="B15" s="224"/>
      <c r="C15" s="224"/>
      <c r="D15" s="224"/>
      <c r="E15" s="224"/>
      <c r="F15" s="224"/>
      <c r="G15" s="224"/>
      <c r="H15" s="224"/>
      <c r="I15" s="224"/>
      <c r="J15" s="1"/>
    </row>
    <row r="16" spans="1:10" s="37" customFormat="1" ht="15.75" hidden="1" x14ac:dyDescent="0.3">
      <c r="A16" s="5" t="s">
        <v>131</v>
      </c>
      <c r="B16" s="5"/>
      <c r="C16" s="5"/>
      <c r="D16" s="5"/>
      <c r="E16" s="5"/>
      <c r="F16" s="5"/>
      <c r="G16" s="5"/>
      <c r="H16" s="5"/>
      <c r="I16" s="5"/>
      <c r="J16" s="1"/>
    </row>
    <row r="17" spans="1:10" s="37" customFormat="1" ht="15.75" hidden="1" x14ac:dyDescent="0.3">
      <c r="A17" s="5" t="s">
        <v>132</v>
      </c>
      <c r="B17" s="5"/>
      <c r="C17" s="5"/>
      <c r="D17" s="5"/>
      <c r="E17" s="5"/>
      <c r="F17" s="5"/>
      <c r="G17" s="5"/>
      <c r="H17" s="5"/>
      <c r="I17" s="5"/>
      <c r="J17" s="1"/>
    </row>
    <row r="18" spans="1:10" s="36" customFormat="1" ht="13.5" hidden="1" x14ac:dyDescent="0.25">
      <c r="A18" s="60"/>
      <c r="B18" s="60"/>
      <c r="C18" s="61"/>
      <c r="D18" s="61"/>
      <c r="E18" s="56"/>
      <c r="F18" s="56"/>
      <c r="G18" s="56"/>
      <c r="H18" s="56"/>
      <c r="I18" s="56"/>
      <c r="J18" s="40"/>
    </row>
    <row r="19" spans="1:10" s="36" customFormat="1" ht="14.25" x14ac:dyDescent="0.25">
      <c r="A19" s="214" t="s">
        <v>170</v>
      </c>
      <c r="B19" s="214"/>
      <c r="C19" s="214"/>
      <c r="D19" s="214"/>
      <c r="E19" s="214"/>
      <c r="F19" s="214"/>
      <c r="G19" s="123"/>
      <c r="H19" s="123"/>
      <c r="I19" s="123"/>
      <c r="J19" s="2"/>
    </row>
    <row r="20" spans="1:10" ht="12.75" customHeight="1" x14ac:dyDescent="0.2">
      <c r="A20" s="229"/>
      <c r="B20" s="230" t="s">
        <v>179</v>
      </c>
      <c r="C20" s="228" t="s">
        <v>57</v>
      </c>
      <c r="D20" s="228"/>
      <c r="E20" s="229"/>
      <c r="F20" s="229"/>
      <c r="G20" s="229"/>
      <c r="H20" s="229" t="s">
        <v>33</v>
      </c>
      <c r="I20" s="229" t="s">
        <v>54</v>
      </c>
    </row>
    <row r="21" spans="1:10" ht="38.25" x14ac:dyDescent="0.2">
      <c r="A21" s="229"/>
      <c r="B21" s="229"/>
      <c r="C21" s="42" t="s">
        <v>50</v>
      </c>
      <c r="D21" s="42" t="s">
        <v>98</v>
      </c>
      <c r="E21" s="42" t="s">
        <v>53</v>
      </c>
      <c r="F21" s="41" t="s">
        <v>58</v>
      </c>
      <c r="G21" s="41" t="s">
        <v>59</v>
      </c>
      <c r="H21" s="229"/>
      <c r="I21" s="229"/>
    </row>
    <row r="22" spans="1:10" x14ac:dyDescent="0.2">
      <c r="A22" s="43">
        <v>1</v>
      </c>
      <c r="B22" s="43">
        <v>2</v>
      </c>
      <c r="C22" s="43">
        <v>3</v>
      </c>
      <c r="D22" s="43">
        <v>4</v>
      </c>
      <c r="E22" s="43">
        <v>5</v>
      </c>
      <c r="F22" s="43">
        <v>6</v>
      </c>
      <c r="G22" s="43">
        <v>7</v>
      </c>
      <c r="H22" s="43">
        <v>8</v>
      </c>
      <c r="I22" s="43">
        <v>9</v>
      </c>
    </row>
    <row r="23" spans="1:10" x14ac:dyDescent="0.2">
      <c r="A23" s="44" t="s">
        <v>205</v>
      </c>
      <c r="B23" s="45"/>
      <c r="C23" s="192">
        <f>C25</f>
        <v>16663996</v>
      </c>
      <c r="D23" s="192">
        <f>D25</f>
        <v>1188176</v>
      </c>
      <c r="E23" s="192">
        <f>E25</f>
        <v>50375040</v>
      </c>
      <c r="F23" s="193">
        <f>F25</f>
        <v>-26854268</v>
      </c>
      <c r="G23" s="192">
        <f>SUM(C23:F23)</f>
        <v>41372944</v>
      </c>
      <c r="H23" s="192">
        <f>H25</f>
        <v>52642708</v>
      </c>
      <c r="I23" s="192">
        <f>G23+H23</f>
        <v>94015652</v>
      </c>
    </row>
    <row r="24" spans="1:10" x14ac:dyDescent="0.2">
      <c r="A24" s="47" t="s">
        <v>99</v>
      </c>
      <c r="B24" s="45"/>
      <c r="C24" s="192">
        <v>0</v>
      </c>
      <c r="D24" s="192">
        <v>0</v>
      </c>
      <c r="E24" s="192">
        <v>0</v>
      </c>
      <c r="F24" s="193">
        <v>0</v>
      </c>
      <c r="G24" s="192">
        <f>SUM(C24:F24)</f>
        <v>0</v>
      </c>
      <c r="H24" s="194">
        <v>0</v>
      </c>
      <c r="I24" s="192">
        <f>G24</f>
        <v>0</v>
      </c>
    </row>
    <row r="25" spans="1:10" x14ac:dyDescent="0.2">
      <c r="A25" s="44" t="s">
        <v>60</v>
      </c>
      <c r="B25" s="45"/>
      <c r="C25" s="192">
        <f>бб!D60</f>
        <v>16663996</v>
      </c>
      <c r="D25" s="192">
        <f>бб!D61</f>
        <v>1188176</v>
      </c>
      <c r="E25" s="192">
        <f>бб!D64</f>
        <v>50375040</v>
      </c>
      <c r="F25" s="193">
        <f>бб!D65</f>
        <v>-26854268</v>
      </c>
      <c r="G25" s="192">
        <f>SUM(C25:F25)</f>
        <v>41372944</v>
      </c>
      <c r="H25" s="192">
        <f>бб!D66</f>
        <v>52642708</v>
      </c>
      <c r="I25" s="192">
        <f>G25+H25</f>
        <v>94015652</v>
      </c>
    </row>
    <row r="26" spans="1:10" x14ac:dyDescent="0.2">
      <c r="A26" s="47" t="s">
        <v>61</v>
      </c>
      <c r="B26" s="45"/>
      <c r="C26" s="192">
        <v>0</v>
      </c>
      <c r="D26" s="192">
        <v>0</v>
      </c>
      <c r="E26" s="193">
        <f>бб!C64-бб!D64</f>
        <v>-4425964</v>
      </c>
      <c r="F26" s="193">
        <f>-E26</f>
        <v>4425964</v>
      </c>
      <c r="G26" s="192">
        <f t="shared" ref="G26:G36" si="0">SUM(C26:F26)</f>
        <v>0</v>
      </c>
      <c r="H26" s="194">
        <v>0</v>
      </c>
      <c r="I26" s="192">
        <f t="shared" ref="I26:I37" si="1">G26+H26</f>
        <v>0</v>
      </c>
    </row>
    <row r="27" spans="1:10" x14ac:dyDescent="0.2">
      <c r="A27" s="47" t="s">
        <v>161</v>
      </c>
      <c r="B27" s="45"/>
      <c r="C27" s="192">
        <v>0</v>
      </c>
      <c r="D27" s="192"/>
      <c r="E27" s="193">
        <v>0</v>
      </c>
      <c r="F27" s="193">
        <f>180057</f>
        <v>180057</v>
      </c>
      <c r="G27" s="192">
        <f t="shared" si="0"/>
        <v>180057</v>
      </c>
      <c r="H27" s="194">
        <v>0</v>
      </c>
      <c r="I27" s="192">
        <f t="shared" si="1"/>
        <v>180057</v>
      </c>
    </row>
    <row r="28" spans="1:10" x14ac:dyDescent="0.2">
      <c r="A28" s="47" t="s">
        <v>229</v>
      </c>
      <c r="B28" s="177"/>
      <c r="C28" s="192"/>
      <c r="D28" s="192">
        <v>16805747</v>
      </c>
      <c r="E28" s="193"/>
      <c r="F28" s="193"/>
      <c r="G28" s="192">
        <f t="shared" si="0"/>
        <v>16805747</v>
      </c>
      <c r="H28" s="194"/>
      <c r="I28" s="192">
        <f t="shared" si="1"/>
        <v>16805747</v>
      </c>
    </row>
    <row r="29" spans="1:10" ht="25.5" x14ac:dyDescent="0.2">
      <c r="A29" s="47" t="s">
        <v>62</v>
      </c>
      <c r="B29" s="45"/>
      <c r="C29" s="192">
        <v>0</v>
      </c>
      <c r="D29" s="192">
        <v>0</v>
      </c>
      <c r="E29" s="192">
        <v>0</v>
      </c>
      <c r="F29" s="194">
        <v>0</v>
      </c>
      <c r="G29" s="192">
        <f t="shared" si="0"/>
        <v>0</v>
      </c>
      <c r="H29" s="194">
        <v>0</v>
      </c>
      <c r="I29" s="192">
        <f t="shared" si="1"/>
        <v>0</v>
      </c>
    </row>
    <row r="30" spans="1:10" ht="38.25" x14ac:dyDescent="0.2">
      <c r="A30" s="47" t="s">
        <v>63</v>
      </c>
      <c r="B30" s="45"/>
      <c r="C30" s="192">
        <f>C27+C28+C29</f>
        <v>0</v>
      </c>
      <c r="D30" s="192">
        <f>SUM(D25:D29)</f>
        <v>17993923</v>
      </c>
      <c r="E30" s="192">
        <f t="shared" ref="E30:I30" si="2">SUM(E25:E29)</f>
        <v>45949076</v>
      </c>
      <c r="F30" s="192">
        <f t="shared" si="2"/>
        <v>-22248247</v>
      </c>
      <c r="G30" s="192">
        <f t="shared" si="2"/>
        <v>58358748</v>
      </c>
      <c r="H30" s="192">
        <f t="shared" si="2"/>
        <v>52642708</v>
      </c>
      <c r="I30" s="192">
        <f t="shared" si="2"/>
        <v>111001456</v>
      </c>
    </row>
    <row r="31" spans="1:10" x14ac:dyDescent="0.2">
      <c r="A31" s="47" t="s">
        <v>33</v>
      </c>
      <c r="B31" s="45"/>
      <c r="C31" s="192">
        <v>0</v>
      </c>
      <c r="D31" s="192">
        <v>0</v>
      </c>
      <c r="E31" s="192">
        <v>0</v>
      </c>
      <c r="F31" s="192"/>
      <c r="G31" s="192">
        <f t="shared" si="0"/>
        <v>0</v>
      </c>
      <c r="H31" s="193">
        <v>-43968563</v>
      </c>
      <c r="I31" s="193">
        <f t="shared" si="1"/>
        <v>-43968563</v>
      </c>
    </row>
    <row r="32" spans="1:10" x14ac:dyDescent="0.2">
      <c r="A32" s="47" t="s">
        <v>64</v>
      </c>
      <c r="B32" s="45"/>
      <c r="C32" s="192">
        <v>0</v>
      </c>
      <c r="D32" s="192">
        <v>0</v>
      </c>
      <c r="E32" s="193"/>
      <c r="F32" s="193">
        <f>ф2!C39</f>
        <v>-13080851</v>
      </c>
      <c r="G32" s="192">
        <f t="shared" si="0"/>
        <v>-13080851</v>
      </c>
      <c r="H32" s="193">
        <f>ф2!C55</f>
        <v>-8674145</v>
      </c>
      <c r="I32" s="193">
        <f t="shared" si="1"/>
        <v>-21754996</v>
      </c>
    </row>
    <row r="33" spans="1:14" ht="25.5" x14ac:dyDescent="0.2">
      <c r="A33" s="47" t="s">
        <v>65</v>
      </c>
      <c r="B33" s="45"/>
      <c r="C33" s="192">
        <v>0</v>
      </c>
      <c r="D33" s="192">
        <f>D30+D31+D32</f>
        <v>17993923</v>
      </c>
      <c r="E33" s="192">
        <f t="shared" ref="E33:I33" si="3">E30+E31+E32</f>
        <v>45949076</v>
      </c>
      <c r="F33" s="192">
        <f t="shared" si="3"/>
        <v>-35329098</v>
      </c>
      <c r="G33" s="192">
        <f t="shared" si="3"/>
        <v>45277897</v>
      </c>
      <c r="H33" s="192">
        <f t="shared" si="3"/>
        <v>0</v>
      </c>
      <c r="I33" s="192">
        <f t="shared" si="3"/>
        <v>45277897</v>
      </c>
    </row>
    <row r="34" spans="1:14" x14ac:dyDescent="0.2">
      <c r="A34" s="47" t="s">
        <v>66</v>
      </c>
      <c r="B34" s="45"/>
      <c r="C34" s="192">
        <v>0</v>
      </c>
      <c r="D34" s="192">
        <v>0</v>
      </c>
      <c r="E34" s="192">
        <v>0</v>
      </c>
      <c r="F34" s="193"/>
      <c r="G34" s="192">
        <f t="shared" si="0"/>
        <v>0</v>
      </c>
      <c r="H34" s="194">
        <v>0</v>
      </c>
      <c r="I34" s="192">
        <f t="shared" si="1"/>
        <v>0</v>
      </c>
    </row>
    <row r="35" spans="1:14" x14ac:dyDescent="0.2">
      <c r="A35" s="47" t="s">
        <v>67</v>
      </c>
      <c r="B35" s="45"/>
      <c r="C35" s="192">
        <v>0</v>
      </c>
      <c r="D35" s="192">
        <v>0</v>
      </c>
      <c r="E35" s="192">
        <v>0</v>
      </c>
      <c r="F35" s="195">
        <v>0</v>
      </c>
      <c r="G35" s="192">
        <f t="shared" si="0"/>
        <v>0</v>
      </c>
      <c r="H35" s="195">
        <v>0</v>
      </c>
      <c r="I35" s="192">
        <f t="shared" si="1"/>
        <v>0</v>
      </c>
    </row>
    <row r="36" spans="1:14" ht="25.5" x14ac:dyDescent="0.2">
      <c r="A36" s="47" t="s">
        <v>68</v>
      </c>
      <c r="B36" s="45"/>
      <c r="C36" s="192">
        <v>0</v>
      </c>
      <c r="D36" s="192">
        <v>0</v>
      </c>
      <c r="E36" s="192">
        <v>0</v>
      </c>
      <c r="F36" s="195">
        <v>0</v>
      </c>
      <c r="G36" s="192">
        <f t="shared" si="0"/>
        <v>0</v>
      </c>
      <c r="H36" s="194">
        <v>0</v>
      </c>
      <c r="I36" s="192">
        <f t="shared" si="1"/>
        <v>0</v>
      </c>
    </row>
    <row r="37" spans="1:14" ht="25.5" x14ac:dyDescent="0.2">
      <c r="A37" s="47" t="s">
        <v>228</v>
      </c>
      <c r="B37" s="45"/>
      <c r="C37" s="192">
        <f>C25+C28+C33+C34+C35-C36</f>
        <v>16663996</v>
      </c>
      <c r="D37" s="192">
        <f>D33</f>
        <v>17993923</v>
      </c>
      <c r="E37" s="192">
        <f t="shared" ref="E37:H37" si="4">E33</f>
        <v>45949076</v>
      </c>
      <c r="F37" s="192">
        <f t="shared" si="4"/>
        <v>-35329098</v>
      </c>
      <c r="G37" s="192">
        <f t="shared" si="4"/>
        <v>45277897</v>
      </c>
      <c r="H37" s="192">
        <f t="shared" si="4"/>
        <v>0</v>
      </c>
      <c r="I37" s="192">
        <f t="shared" si="1"/>
        <v>45277897</v>
      </c>
      <c r="J37" s="39">
        <f>C37-бб!C60</f>
        <v>0</v>
      </c>
      <c r="K37" s="39">
        <f>D37-бб!C61</f>
        <v>0</v>
      </c>
      <c r="L37" s="39">
        <f>E37-бб!C64</f>
        <v>0</v>
      </c>
      <c r="M37" s="39">
        <f>F37-бб!C65</f>
        <v>0</v>
      </c>
      <c r="N37" s="39">
        <f>I37-бб!C67</f>
        <v>0</v>
      </c>
    </row>
    <row r="38" spans="1:14" x14ac:dyDescent="0.2">
      <c r="A38" s="48"/>
      <c r="B38" s="226"/>
      <c r="C38" s="226"/>
      <c r="D38" s="226"/>
      <c r="E38" s="226"/>
      <c r="F38" s="226"/>
      <c r="G38" s="226"/>
      <c r="H38" s="226"/>
      <c r="I38" s="227"/>
      <c r="K38" s="38"/>
    </row>
    <row r="39" spans="1:14" x14ac:dyDescent="0.2">
      <c r="A39" s="47" t="s">
        <v>206</v>
      </c>
      <c r="B39" s="45"/>
      <c r="C39" s="165">
        <v>16663996</v>
      </c>
      <c r="D39" s="165">
        <v>1188176</v>
      </c>
      <c r="E39" s="165">
        <v>19732400</v>
      </c>
      <c r="F39" s="165">
        <v>18548177</v>
      </c>
      <c r="G39" s="67">
        <v>56132749</v>
      </c>
      <c r="H39" s="165">
        <v>0</v>
      </c>
      <c r="I39" s="165">
        <v>56132749</v>
      </c>
    </row>
    <row r="40" spans="1:14" x14ac:dyDescent="0.2">
      <c r="A40" s="47" t="s">
        <v>122</v>
      </c>
      <c r="B40" s="45"/>
      <c r="C40" s="165">
        <v>0</v>
      </c>
      <c r="D40" s="165">
        <v>0</v>
      </c>
      <c r="E40" s="67">
        <v>0</v>
      </c>
      <c r="F40" s="67">
        <v>0</v>
      </c>
      <c r="G40" s="67">
        <v>0</v>
      </c>
      <c r="H40" s="168">
        <v>0</v>
      </c>
      <c r="I40" s="165">
        <v>0</v>
      </c>
    </row>
    <row r="41" spans="1:14" ht="25.5" x14ac:dyDescent="0.2">
      <c r="A41" s="47" t="s">
        <v>69</v>
      </c>
      <c r="B41" s="45"/>
      <c r="C41" s="165">
        <v>16663996</v>
      </c>
      <c r="D41" s="165">
        <v>1188176</v>
      </c>
      <c r="E41" s="165">
        <v>19732400</v>
      </c>
      <c r="F41" s="165">
        <v>18548177</v>
      </c>
      <c r="G41" s="67">
        <v>56132749</v>
      </c>
      <c r="H41" s="168">
        <v>0</v>
      </c>
      <c r="I41" s="165">
        <v>56132749</v>
      </c>
    </row>
    <row r="42" spans="1:14" x14ac:dyDescent="0.2">
      <c r="A42" s="47" t="s">
        <v>61</v>
      </c>
      <c r="B42" s="45"/>
      <c r="C42" s="165">
        <v>0</v>
      </c>
      <c r="D42" s="165">
        <v>0</v>
      </c>
      <c r="E42" s="67">
        <v>31901784</v>
      </c>
      <c r="F42" s="67"/>
      <c r="G42" s="67">
        <v>31901784</v>
      </c>
      <c r="H42" s="168">
        <v>357352</v>
      </c>
      <c r="I42" s="165">
        <f>G42+H42</f>
        <v>32259136</v>
      </c>
    </row>
    <row r="43" spans="1:14" ht="12.75" hidden="1" customHeight="1" x14ac:dyDescent="0.2">
      <c r="A43" s="46">
        <v>0</v>
      </c>
      <c r="B43" s="46"/>
      <c r="C43" s="165">
        <v>0</v>
      </c>
      <c r="D43" s="165">
        <v>0</v>
      </c>
      <c r="E43" s="165">
        <v>0</v>
      </c>
      <c r="F43" s="165"/>
      <c r="G43" s="67">
        <v>0</v>
      </c>
      <c r="H43" s="168">
        <v>0</v>
      </c>
      <c r="I43" s="165">
        <v>0</v>
      </c>
    </row>
    <row r="44" spans="1:14" ht="25.5" x14ac:dyDescent="0.2">
      <c r="A44" s="47" t="s">
        <v>62</v>
      </c>
      <c r="B44" s="45"/>
      <c r="C44" s="165">
        <v>0</v>
      </c>
      <c r="D44" s="165">
        <v>0</v>
      </c>
      <c r="E44" s="165"/>
      <c r="F44" s="168"/>
      <c r="G44" s="67">
        <v>0</v>
      </c>
      <c r="H44" s="168">
        <v>0</v>
      </c>
      <c r="I44" s="165">
        <v>0</v>
      </c>
    </row>
    <row r="45" spans="1:14" x14ac:dyDescent="0.2">
      <c r="A45" s="47" t="s">
        <v>236</v>
      </c>
      <c r="B45" s="203"/>
      <c r="C45" s="165"/>
      <c r="D45" s="165"/>
      <c r="E45" s="165">
        <f>-1259144</f>
        <v>-1259144</v>
      </c>
      <c r="F45" s="168">
        <v>1259144</v>
      </c>
      <c r="G45" s="67">
        <v>0</v>
      </c>
      <c r="H45" s="168"/>
      <c r="I45" s="165">
        <v>0</v>
      </c>
    </row>
    <row r="46" spans="1:14" x14ac:dyDescent="0.2">
      <c r="A46" s="47" t="s">
        <v>161</v>
      </c>
      <c r="B46" s="45"/>
      <c r="C46" s="165">
        <v>0</v>
      </c>
      <c r="D46" s="165">
        <v>0</v>
      </c>
      <c r="E46" s="67">
        <v>0</v>
      </c>
      <c r="F46" s="67">
        <f>413690+1477073</f>
        <v>1890763</v>
      </c>
      <c r="G46" s="67">
        <f>E46+F46</f>
        <v>1890763</v>
      </c>
      <c r="H46" s="165"/>
      <c r="I46" s="165">
        <f>G46+H46</f>
        <v>1890763</v>
      </c>
    </row>
    <row r="47" spans="1:14" ht="38.25" x14ac:dyDescent="0.2">
      <c r="A47" s="47" t="s">
        <v>70</v>
      </c>
      <c r="B47" s="45"/>
      <c r="C47" s="165">
        <f>SUM(C41:C46)</f>
        <v>16663996</v>
      </c>
      <c r="D47" s="165">
        <f t="shared" ref="D47:I47" si="5">SUM(D41:D46)</f>
        <v>1188176</v>
      </c>
      <c r="E47" s="165">
        <f t="shared" si="5"/>
        <v>50375040</v>
      </c>
      <c r="F47" s="165">
        <f t="shared" si="5"/>
        <v>21698084</v>
      </c>
      <c r="G47" s="165">
        <f t="shared" si="5"/>
        <v>89925296</v>
      </c>
      <c r="H47" s="165">
        <f t="shared" si="5"/>
        <v>357352</v>
      </c>
      <c r="I47" s="165">
        <f t="shared" si="5"/>
        <v>90282648</v>
      </c>
    </row>
    <row r="48" spans="1:14" x14ac:dyDescent="0.2">
      <c r="A48" s="47" t="s">
        <v>33</v>
      </c>
      <c r="B48" s="176"/>
      <c r="C48" s="165">
        <v>0</v>
      </c>
      <c r="D48" s="165">
        <v>0</v>
      </c>
      <c r="E48" s="165">
        <v>0</v>
      </c>
      <c r="F48" s="67"/>
      <c r="G48" s="67">
        <v>0</v>
      </c>
      <c r="H48" s="67">
        <v>49398000</v>
      </c>
      <c r="I48" s="67">
        <v>49398000</v>
      </c>
    </row>
    <row r="49" spans="1:9" x14ac:dyDescent="0.2">
      <c r="A49" s="47" t="s">
        <v>64</v>
      </c>
      <c r="B49" s="45"/>
      <c r="C49" s="165">
        <v>0</v>
      </c>
      <c r="D49" s="165">
        <v>0</v>
      </c>
      <c r="E49" s="67">
        <v>0</v>
      </c>
      <c r="F49" s="67">
        <f>ф2!F39</f>
        <v>-48552352</v>
      </c>
      <c r="G49" s="67">
        <f>F49</f>
        <v>-48552352</v>
      </c>
      <c r="H49" s="67">
        <v>2887356</v>
      </c>
      <c r="I49" s="67">
        <f>G49+H49</f>
        <v>-45664996</v>
      </c>
    </row>
    <row r="50" spans="1:9" ht="25.5" x14ac:dyDescent="0.2">
      <c r="A50" s="47" t="s">
        <v>71</v>
      </c>
      <c r="B50" s="45"/>
      <c r="C50" s="165">
        <f>C47</f>
        <v>16663996</v>
      </c>
      <c r="D50" s="165">
        <f>D47</f>
        <v>1188176</v>
      </c>
      <c r="E50" s="67">
        <f>E47+E49+E48</f>
        <v>50375040</v>
      </c>
      <c r="F50" s="67">
        <f t="shared" ref="F50:I50" si="6">F47+F49+F48</f>
        <v>-26854268</v>
      </c>
      <c r="G50" s="67">
        <f t="shared" si="6"/>
        <v>41372944</v>
      </c>
      <c r="H50" s="67">
        <f t="shared" si="6"/>
        <v>52642708</v>
      </c>
      <c r="I50" s="67">
        <f t="shared" si="6"/>
        <v>94015652</v>
      </c>
    </row>
    <row r="51" spans="1:9" x14ac:dyDescent="0.2">
      <c r="A51" s="47" t="s">
        <v>66</v>
      </c>
      <c r="B51" s="45"/>
      <c r="C51" s="165">
        <v>0</v>
      </c>
      <c r="D51" s="165">
        <v>0</v>
      </c>
      <c r="E51" s="165">
        <v>0</v>
      </c>
      <c r="F51" s="67">
        <v>0</v>
      </c>
      <c r="G51" s="67">
        <v>0</v>
      </c>
      <c r="H51" s="168">
        <v>0</v>
      </c>
      <c r="I51" s="165">
        <v>0</v>
      </c>
    </row>
    <row r="52" spans="1:9" x14ac:dyDescent="0.2">
      <c r="A52" s="47" t="s">
        <v>67</v>
      </c>
      <c r="B52" s="45"/>
      <c r="C52" s="165">
        <v>0</v>
      </c>
      <c r="D52" s="165">
        <v>0</v>
      </c>
      <c r="E52" s="165">
        <v>0</v>
      </c>
      <c r="F52" s="165">
        <v>0</v>
      </c>
      <c r="G52" s="67">
        <v>0</v>
      </c>
      <c r="H52" s="165">
        <v>0</v>
      </c>
      <c r="I52" s="165">
        <v>0</v>
      </c>
    </row>
    <row r="53" spans="1:9" ht="25.5" x14ac:dyDescent="0.2">
      <c r="A53" s="47" t="s">
        <v>68</v>
      </c>
      <c r="B53" s="45"/>
      <c r="C53" s="165">
        <v>0</v>
      </c>
      <c r="D53" s="165">
        <v>0</v>
      </c>
      <c r="E53" s="165">
        <v>0</v>
      </c>
      <c r="F53" s="165">
        <v>0</v>
      </c>
      <c r="G53" s="67">
        <v>0</v>
      </c>
      <c r="H53" s="168">
        <v>0</v>
      </c>
      <c r="I53" s="165">
        <v>0</v>
      </c>
    </row>
    <row r="54" spans="1:9" ht="25.5" x14ac:dyDescent="0.2">
      <c r="A54" s="47" t="s">
        <v>227</v>
      </c>
      <c r="B54" s="45"/>
      <c r="C54" s="165">
        <v>16663996</v>
      </c>
      <c r="D54" s="165">
        <v>1188176</v>
      </c>
      <c r="E54" s="165">
        <f>E50+E51+E52+E53</f>
        <v>50375040</v>
      </c>
      <c r="F54" s="165">
        <f t="shared" ref="F54:I54" si="7">F50+F51+F52+F53</f>
        <v>-26854268</v>
      </c>
      <c r="G54" s="165">
        <f t="shared" si="7"/>
        <v>41372944</v>
      </c>
      <c r="H54" s="165">
        <f t="shared" si="7"/>
        <v>52642708</v>
      </c>
      <c r="I54" s="165">
        <f t="shared" si="7"/>
        <v>94015652</v>
      </c>
    </row>
    <row r="55" spans="1:9" x14ac:dyDescent="0.2">
      <c r="A55" s="52"/>
      <c r="B55" s="56"/>
      <c r="C55" s="56"/>
      <c r="D55" s="56"/>
      <c r="E55" s="56"/>
      <c r="F55" s="56"/>
      <c r="G55" s="56"/>
      <c r="H55" s="56"/>
      <c r="I55" s="56"/>
    </row>
    <row r="56" spans="1:9" ht="14.25" x14ac:dyDescent="0.2">
      <c r="A56" s="52" t="str">
        <f>бб!A98</f>
        <v>Генеральный директор</v>
      </c>
      <c r="B56" s="51"/>
      <c r="C56" s="51"/>
      <c r="D56" s="56"/>
      <c r="E56" s="169" t="s">
        <v>226</v>
      </c>
      <c r="F56" s="56"/>
      <c r="G56" s="56"/>
      <c r="H56" s="53"/>
      <c r="I56" s="56"/>
    </row>
    <row r="57" spans="1:9" x14ac:dyDescent="0.2">
      <c r="A57" s="52"/>
      <c r="B57" s="51"/>
      <c r="C57" s="51"/>
      <c r="D57" s="53"/>
      <c r="E57" s="225"/>
      <c r="F57" s="225"/>
      <c r="G57" s="56"/>
      <c r="H57" s="56"/>
      <c r="I57" s="56"/>
    </row>
    <row r="58" spans="1:9" x14ac:dyDescent="0.2">
      <c r="A58" s="52"/>
      <c r="B58" s="51"/>
      <c r="C58" s="51"/>
      <c r="D58" s="53"/>
      <c r="E58" s="56"/>
      <c r="F58" s="56"/>
      <c r="G58" s="56"/>
      <c r="H58" s="56"/>
      <c r="I58" s="56"/>
    </row>
    <row r="59" spans="1:9" ht="14.25" x14ac:dyDescent="0.2">
      <c r="A59" s="52" t="str">
        <f>бб!A101</f>
        <v xml:space="preserve">Главный бухгалтер                                              </v>
      </c>
      <c r="B59" s="51"/>
      <c r="C59" s="51"/>
      <c r="D59" s="56"/>
      <c r="E59" s="75" t="s">
        <v>160</v>
      </c>
      <c r="F59" s="52"/>
      <c r="G59" s="56"/>
      <c r="H59" s="53"/>
      <c r="I59" s="56"/>
    </row>
    <row r="60" spans="1:9" ht="15" customHeight="1" x14ac:dyDescent="0.2">
      <c r="A60" s="56"/>
      <c r="B60" s="56"/>
      <c r="C60" s="56"/>
      <c r="D60" s="56"/>
      <c r="E60" s="56"/>
      <c r="F60" s="56"/>
      <c r="G60" s="56"/>
      <c r="H60" s="56"/>
      <c r="I60" s="56"/>
    </row>
    <row r="61" spans="1:9" x14ac:dyDescent="0.2">
      <c r="A61" s="49" t="s">
        <v>55</v>
      </c>
      <c r="B61" s="56"/>
      <c r="C61" s="56"/>
      <c r="D61" s="56"/>
      <c r="E61" s="56"/>
      <c r="F61" s="56"/>
      <c r="G61" s="56"/>
      <c r="H61" s="56"/>
      <c r="I61" s="56"/>
    </row>
    <row r="62" spans="1:9" x14ac:dyDescent="0.2">
      <c r="A62" s="56"/>
      <c r="B62" s="56"/>
      <c r="C62" s="56"/>
      <c r="D62" s="56"/>
      <c r="E62" s="56"/>
      <c r="F62" s="56"/>
      <c r="G62" s="56"/>
      <c r="H62" s="56"/>
      <c r="I62" s="56"/>
    </row>
    <row r="63" spans="1:9" x14ac:dyDescent="0.2">
      <c r="A63" s="56"/>
      <c r="B63" s="56"/>
      <c r="C63" s="56"/>
      <c r="D63" s="56"/>
      <c r="E63" s="56"/>
      <c r="F63" s="56"/>
      <c r="G63" s="56"/>
      <c r="H63" s="56"/>
      <c r="I63" s="56"/>
    </row>
  </sheetData>
  <mergeCells count="13">
    <mergeCell ref="E57:F57"/>
    <mergeCell ref="B38:I38"/>
    <mergeCell ref="C20:G20"/>
    <mergeCell ref="A20:A21"/>
    <mergeCell ref="B20:B21"/>
    <mergeCell ref="H20:H21"/>
    <mergeCell ref="I20:I21"/>
    <mergeCell ref="A19:F19"/>
    <mergeCell ref="A9:I9"/>
    <mergeCell ref="A12:I12"/>
    <mergeCell ref="A15:I15"/>
    <mergeCell ref="A10:I10"/>
    <mergeCell ref="A11:I11"/>
  </mergeCells>
  <phoneticPr fontId="2" type="noConversion"/>
  <pageMargins left="0" right="0" top="0" bottom="0" header="0.51181102362204722" footer="0.51181102362204722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бб</vt:lpstr>
      <vt:lpstr>ф2</vt:lpstr>
      <vt:lpstr>ф3 прямой</vt:lpstr>
      <vt:lpstr>ф4</vt:lpstr>
      <vt:lpstr>бб!Область_печати</vt:lpstr>
      <vt:lpstr>ф2!Область_печати</vt:lpstr>
      <vt:lpstr>'ф3 прямой'!Область_печати</vt:lpstr>
      <vt:lpstr>ф4!Область_печати</vt:lpstr>
    </vt:vector>
  </TitlesOfParts>
  <Company>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mtbuh_24</dc:creator>
  <cp:lastModifiedBy>Беликова Светлана</cp:lastModifiedBy>
  <cp:lastPrinted>2023-05-30T04:10:48Z</cp:lastPrinted>
  <dcterms:created xsi:type="dcterms:W3CDTF">2007-05-04T07:43:23Z</dcterms:created>
  <dcterms:modified xsi:type="dcterms:W3CDTF">2023-05-30T08:41:06Z</dcterms:modified>
</cp:coreProperties>
</file>