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25" windowWidth="14805" windowHeight="6360" tabRatio="946" activeTab="3"/>
  </bookViews>
  <sheets>
    <sheet name="Ф1" sheetId="35" r:id="rId1"/>
    <sheet name="Ф2" sheetId="36" r:id="rId2"/>
    <sheet name="Ф3" sheetId="37" r:id="rId3"/>
    <sheet name="Ф4" sheetId="38" r:id="rId4"/>
  </sheets>
  <definedNames>
    <definedName name="_Hlk72368303" localSheetId="0">Ф1!#REF!</definedName>
  </definedNames>
  <calcPr calcId="162913"/>
</workbook>
</file>

<file path=xl/calcChain.xml><?xml version="1.0" encoding="utf-8"?>
<calcChain xmlns="http://schemas.openxmlformats.org/spreadsheetml/2006/main">
  <c r="B37" i="37" l="1"/>
  <c r="E7" i="38"/>
  <c r="C24" i="36" l="1"/>
  <c r="B24" i="36"/>
  <c r="E8" i="38" l="1"/>
  <c r="E10" i="38" s="1"/>
  <c r="F8" i="38" l="1"/>
  <c r="C17" i="37"/>
  <c r="C13" i="37"/>
  <c r="B13" i="37"/>
  <c r="B9" i="36"/>
  <c r="C15" i="36"/>
  <c r="B15" i="36"/>
  <c r="C16" i="36"/>
  <c r="B16" i="36"/>
  <c r="C12" i="36"/>
  <c r="B12" i="36"/>
  <c r="C11" i="36"/>
  <c r="B11" i="36"/>
  <c r="B7" i="36"/>
  <c r="C6" i="36"/>
  <c r="B6" i="36"/>
  <c r="B21" i="35" l="1"/>
  <c r="B8" i="36" l="1"/>
  <c r="C35" i="37"/>
  <c r="B35" i="37"/>
  <c r="C30" i="37"/>
  <c r="B30" i="37"/>
  <c r="C24" i="37"/>
  <c r="B24" i="37"/>
  <c r="B28" i="37" s="1"/>
  <c r="C11" i="37"/>
  <c r="C18" i="37" s="1"/>
  <c r="B11" i="37"/>
  <c r="C7" i="37"/>
  <c r="B7" i="37"/>
  <c r="C42" i="35"/>
  <c r="B42" i="35"/>
  <c r="C35" i="35"/>
  <c r="B35" i="35"/>
  <c r="B29" i="35"/>
  <c r="C21" i="35"/>
  <c r="C12" i="35"/>
  <c r="C22" i="35" s="1"/>
  <c r="B12" i="35"/>
  <c r="B22" i="35" s="1"/>
  <c r="C15" i="38"/>
  <c r="D15" i="38"/>
  <c r="E15" i="38"/>
  <c r="B15" i="38"/>
  <c r="D7" i="38"/>
  <c r="D10" i="38" s="1"/>
  <c r="C7" i="38"/>
  <c r="C10" i="38" s="1"/>
  <c r="B41" i="37" l="1"/>
  <c r="B43" i="35"/>
  <c r="B44" i="35" s="1"/>
  <c r="C41" i="37"/>
  <c r="B18" i="37"/>
  <c r="B17" i="36"/>
  <c r="B21" i="36" s="1"/>
  <c r="B22" i="36" s="1"/>
  <c r="B43" i="37" l="1"/>
  <c r="B46" i="37" s="1"/>
  <c r="B45" i="37"/>
  <c r="C8" i="36" l="1"/>
  <c r="C17" i="36" l="1"/>
  <c r="F12" i="38" l="1"/>
  <c r="C20" i="37" l="1"/>
  <c r="C28" i="37" s="1"/>
  <c r="C43" i="37" s="1"/>
  <c r="C46" i="37" s="1"/>
  <c r="B20" i="37"/>
  <c r="F13" i="38" l="1"/>
  <c r="F15" i="38" s="1"/>
  <c r="C25" i="35" l="1"/>
  <c r="C29" i="35" l="1"/>
  <c r="B7" i="38"/>
  <c r="B10" i="38" s="1"/>
  <c r="C21" i="36" l="1"/>
  <c r="C22" i="36" s="1"/>
  <c r="C43" i="35" l="1"/>
  <c r="C44" i="35" s="1"/>
  <c r="F7" i="38" l="1"/>
  <c r="F10" i="38" l="1"/>
</calcChain>
</file>

<file path=xl/sharedStrings.xml><?xml version="1.0" encoding="utf-8"?>
<sst xmlns="http://schemas.openxmlformats.org/spreadsheetml/2006/main" count="152" uniqueCount="123">
  <si>
    <t>Авансы выданные</t>
  </si>
  <si>
    <t xml:space="preserve">          (фамилия, имя, отчество)                                          (подпись)</t>
  </si>
  <si>
    <t xml:space="preserve">           (фамилия, имя, отчество)                                         (подпись)</t>
  </si>
  <si>
    <t>Место печати</t>
  </si>
  <si>
    <t>АО "Оптово-розничное предприятие торговли"</t>
  </si>
  <si>
    <t>В тыс. тенге</t>
  </si>
  <si>
    <t>АКТИВЫ</t>
  </si>
  <si>
    <t>Долгосрочные активы</t>
  </si>
  <si>
    <t>Инвестиционная недвижимость</t>
  </si>
  <si>
    <t>Основные средства</t>
  </si>
  <si>
    <t>Авансы выданные за долгосрочные активы</t>
  </si>
  <si>
    <t>Нематериальные активы</t>
  </si>
  <si>
    <t>Итого долгосрочные активы</t>
  </si>
  <si>
    <t>Краткосрочные активы</t>
  </si>
  <si>
    <t>Денежные средства</t>
  </si>
  <si>
    <t>Торговая дебиторская задолженность</t>
  </si>
  <si>
    <t>Товарно-материальные запасы</t>
  </si>
  <si>
    <t>Предоплата по корпоративному подоходному налогу</t>
  </si>
  <si>
    <t>НДС к возмещению</t>
  </si>
  <si>
    <t>Прочие краткосрочные активы</t>
  </si>
  <si>
    <t>Итого краткосрочные активы</t>
  </si>
  <si>
    <t>ИТОГО АКТИВЫ</t>
  </si>
  <si>
    <t xml:space="preserve">КАПИТАЛ И ОБЯЗАТЕЛЬСТВА </t>
  </si>
  <si>
    <t>Капитал</t>
  </si>
  <si>
    <t>Уставный капитал</t>
  </si>
  <si>
    <t>Привилегированные акции, удерживаемые внутри Компании</t>
  </si>
  <si>
    <t>Эмиссионный доход</t>
  </si>
  <si>
    <t>Нераспределённая прибыль</t>
  </si>
  <si>
    <t>ИТОГО КАПИТАЛ</t>
  </si>
  <si>
    <t>Долгосрочные обязательства</t>
  </si>
  <si>
    <t>Обязательство по привилегированным акциям</t>
  </si>
  <si>
    <t>Обязательства по облигациям</t>
  </si>
  <si>
    <t>Итого долгосрочные обязательства</t>
  </si>
  <si>
    <t>Краткосрочные обязательства</t>
  </si>
  <si>
    <t>Кредиторская задолженность</t>
  </si>
  <si>
    <t>Прочие краткосрочные обязательства</t>
  </si>
  <si>
    <t>Итого краткосрочные обязательства</t>
  </si>
  <si>
    <t>ИТОГО ОБЯЗАТЕЛЬСТВА</t>
  </si>
  <si>
    <t>ИТОГО КАПИТАЛ И ОБЯЗАТЕЛЬСТВА</t>
  </si>
  <si>
    <t>Выручка по договорам с покупателями</t>
  </si>
  <si>
    <t>Себестоимость реализованных товаров и оказанных услуг</t>
  </si>
  <si>
    <t>Валовой доход</t>
  </si>
  <si>
    <t xml:space="preserve">   Административные расходы</t>
  </si>
  <si>
    <t>Прочие  доходы</t>
  </si>
  <si>
    <t>Прочие расходы</t>
  </si>
  <si>
    <t xml:space="preserve">Доходы/Убытки от обесценения финансовых активов </t>
  </si>
  <si>
    <t>Финансовые расходы</t>
  </si>
  <si>
    <t>Финансовые доходы</t>
  </si>
  <si>
    <t>ДЕНЕЖНЫЕ ПОТОКИ ОТ ОПЕРАЦИОННОЙ ДЕЯТЕЛЬНОСТИ:</t>
  </si>
  <si>
    <t>Поступления денежных средств:</t>
  </si>
  <si>
    <t>Реализация товаров и услуг</t>
  </si>
  <si>
    <t>Прочие поступления</t>
  </si>
  <si>
    <t>Выбытие денежных средств:</t>
  </si>
  <si>
    <t>Платежи поставщикам за товары и услуги</t>
  </si>
  <si>
    <t>Выплаты по вознаграждениям работников</t>
  </si>
  <si>
    <t>Выплаты по корпоративному подоходному налогу</t>
  </si>
  <si>
    <t xml:space="preserve">Выплаты по прочим налогам и другим обязательным платежам 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</si>
  <si>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</si>
  <si>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</si>
  <si>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ДЕЯТЕЛЬНОСТИ:</t>
  </si>
  <si>
    <t>Поступления от продажи основных средств</t>
  </si>
  <si>
    <t>Приобретения основных средств</t>
  </si>
  <si>
    <t>Чистый отток денежных средств от инвестиционной деятельности</t>
  </si>
  <si>
    <t>ДЕНЕЖНЫЕ ПОТОКИ ОТ ФИНАНСОВОЙ ДЕЯТЕЛЬНОСТИ:</t>
  </si>
  <si>
    <t>Чистое поступление денежных средств от финансовой деятельности</t>
  </si>
  <si>
    <t xml:space="preserve">Уставный капитал </t>
  </si>
  <si>
    <t>Нераспределенная прибыль</t>
  </si>
  <si>
    <t xml:space="preserve">Итого </t>
  </si>
  <si>
    <t>Прибыль за период</t>
  </si>
  <si>
    <t>ОТЧЕТ О ФИНАНСОВОМ ПОЛОЖЕНИИ</t>
  </si>
  <si>
    <t>ПРОМЕЖУТОЧНЫЙ ОТЧЕТ О СОВОКУПНОМ ДОХОДЕ</t>
  </si>
  <si>
    <t>ПРОМЕЖУТОЧНЫЙ ОТЧЕТ О ДВИЖЕНИИ ДЕНЕЖНЫХ СРЕДСТВ (ПРЯМОЙ МЕТОД)</t>
  </si>
  <si>
    <t>ПРОМЕЖУТОЧНЫЙ ОТЧЕТ ОБ ИЗМЕНЕНИЯХ В КАПИТАЛЕ</t>
  </si>
  <si>
    <t xml:space="preserve">   Поступления вознаграждения по депозиту</t>
  </si>
  <si>
    <t>Авансы выданные под приобретение долгосрочных активов</t>
  </si>
  <si>
    <t>Выплата дивидендов</t>
  </si>
  <si>
    <t>Прибыль на акцию, тенге</t>
  </si>
  <si>
    <t>На 31 декабря 2021 года</t>
  </si>
  <si>
    <t>Выкуп облигаций</t>
  </si>
  <si>
    <t xml:space="preserve">   Доходы от изменения справедливой стоимости инвестиционной недвижимости</t>
  </si>
  <si>
    <t>Доходы от субсидий</t>
  </si>
  <si>
    <t>Чистая прибыль</t>
  </si>
  <si>
    <t>Обязательство по отложенному корпоративному подоходному налогу</t>
  </si>
  <si>
    <t>Долгосрочные банковские займы</t>
  </si>
  <si>
    <t>Краткосрочные банковские займы</t>
  </si>
  <si>
    <t>Расходы по корпоративному подоходному налогу</t>
  </si>
  <si>
    <t>Прочий совокупный доход</t>
  </si>
  <si>
    <t xml:space="preserve">Итого совокупный доход </t>
  </si>
  <si>
    <t xml:space="preserve">   Прибыль до корпоративного подоходного налога</t>
  </si>
  <si>
    <t xml:space="preserve">  Прочий совокупный доход</t>
  </si>
  <si>
    <t>Погашение вознаграждения по займу</t>
  </si>
  <si>
    <t>Поступление от продажи инвестиционного имущества</t>
  </si>
  <si>
    <t>Приобретение инвестиционной недвижимости</t>
  </si>
  <si>
    <t>Поступления по облигациям</t>
  </si>
  <si>
    <t>Поступления по займам</t>
  </si>
  <si>
    <t>Погашение по займам</t>
  </si>
  <si>
    <t>Погашение купонного вознаграждения по облигациям</t>
  </si>
  <si>
    <t>Получение премии по облигациям</t>
  </si>
  <si>
    <t>Эффект курсовой разницы на денежные средства</t>
  </si>
  <si>
    <t>Доход от восстановления от ожидаемых кредитных убытков денежных средств</t>
  </si>
  <si>
    <t>Чистое увеличение (уменьшение) денежных средств</t>
  </si>
  <si>
    <t>Прочие выбытия</t>
  </si>
  <si>
    <t>На 31.12.2022г.</t>
  </si>
  <si>
    <t>На 31 декабря 2022 года</t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</si>
  <si>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Ким С.К.                                 _____________________________</t>
    </r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</si>
  <si>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Ким С.К.                     _____________________________</t>
    </r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</si>
  <si>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Ким С.К.                                _____________________________</t>
    </r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</si>
  <si>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Ким С.К._______________</t>
    </r>
  </si>
  <si>
    <t xml:space="preserve"> Авансы, полученные от покупателей, заказчиков</t>
  </si>
  <si>
    <t>Денежные средства на начало периода</t>
  </si>
  <si>
    <t>Денежные средства на конец периода</t>
  </si>
  <si>
    <r>
      <t>Главный бухгалтер</t>
    </r>
    <r>
      <rPr>
        <sz val="11"/>
        <color indexed="8"/>
        <rFont val="Times New Roman"/>
        <family val="1"/>
        <charset val="204"/>
      </rPr>
      <t xml:space="preserve"> Рахимова Л.Б._________</t>
    </r>
  </si>
  <si>
    <r>
      <t>Главный бухгалтер</t>
    </r>
    <r>
      <rPr>
        <sz val="11"/>
        <color indexed="8"/>
        <rFont val="Times New Roman"/>
        <family val="1"/>
        <charset val="204"/>
      </rPr>
      <t xml:space="preserve"> Рахимова Л.Б.__________________________</t>
    </r>
  </si>
  <si>
    <r>
      <t>Главный бухгалтер</t>
    </r>
    <r>
      <rPr>
        <sz val="11"/>
        <color indexed="8"/>
        <rFont val="Times New Roman"/>
        <family val="1"/>
        <charset val="204"/>
      </rPr>
      <t xml:space="preserve"> Рахимова Л.Б. ___________________________</t>
    </r>
  </si>
  <si>
    <r>
      <t>Главный бухгалтер</t>
    </r>
    <r>
      <rPr>
        <sz val="11"/>
        <rFont val="Times New Roman"/>
        <family val="1"/>
        <charset val="204"/>
      </rPr>
      <t xml:space="preserve"> Рахимова Л.Б.             ___________________________</t>
    </r>
  </si>
  <si>
    <t>За период, закончившийся 30.09.2023 года</t>
  </si>
  <si>
    <t>На 30.09.2023 г.</t>
  </si>
  <si>
    <t>За период с 01.01.2023 по 30.09.2023 г.</t>
  </si>
  <si>
    <t>За период с 01.01.2022 по 30.09.2022 г.</t>
  </si>
  <si>
    <t xml:space="preserve">За период с 01.01.2023 по 30.09.2023 г. </t>
  </si>
  <si>
    <t>На 30 сентебря 2023 года</t>
  </si>
  <si>
    <t>На 30 сентебря 2022 года</t>
  </si>
  <si>
    <t xml:space="preserve">За период с 01.01.2022 по 30.09.2022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</si>
</sst>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_);_(* \(#,##0\);_(* &quot;-&quot;??_);_(@_)"/>
    <numFmt numFmtId="166" formatCode="_(* #,##0_);_(* \(#,##0\);_(* &quot;-&quot;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 Cy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2" fillId="0" borderId="0"/>
    <xf numFmtId="0" fontId="9" fillId="0" borderId="0"/>
    <xf numFmtId="164" fontId="2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</cellStyleXfs>
  <cellXfs count="125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/>
    <xf numFmtId="0" fontId="7" fillId="0" borderId="0" xfId="0" applyFont="1"/>
    <xf numFmtId="0" fontId="3" fillId="0" borderId="0" xfId="0" applyFont="1" applyBorder="1" applyAlignment="1"/>
    <xf numFmtId="3" fontId="7" fillId="0" borderId="0" xfId="0" applyNumberFormat="1" applyFont="1"/>
    <xf numFmtId="0" fontId="0" fillId="4" borderId="0" xfId="0" applyFill="1"/>
    <xf numFmtId="3" fontId="7" fillId="4" borderId="0" xfId="0" applyNumberFormat="1" applyFont="1" applyFill="1"/>
    <xf numFmtId="0" fontId="6" fillId="4" borderId="0" xfId="0" applyFont="1" applyFill="1"/>
    <xf numFmtId="0" fontId="7" fillId="4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4" borderId="0" xfId="0" applyFont="1" applyFill="1"/>
    <xf numFmtId="0" fontId="13" fillId="0" borderId="0" xfId="0" applyFont="1" applyFill="1" applyAlignment="1">
      <alignment wrapText="1"/>
    </xf>
    <xf numFmtId="3" fontId="13" fillId="4" borderId="0" xfId="0" applyNumberFormat="1" applyFont="1" applyFill="1"/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5" fillId="4" borderId="1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vertical="top"/>
    </xf>
    <xf numFmtId="0" fontId="16" fillId="4" borderId="1" xfId="0" applyFont="1" applyFill="1" applyBorder="1" applyAlignment="1">
      <alignment horizontal="right" vertical="center" wrapText="1"/>
    </xf>
    <xf numFmtId="0" fontId="18" fillId="4" borderId="1" xfId="0" applyFont="1" applyFill="1" applyBorder="1" applyAlignment="1">
      <alignment horizontal="right" vertical="center"/>
    </xf>
    <xf numFmtId="3" fontId="16" fillId="4" borderId="1" xfId="0" applyNumberFormat="1" applyFont="1" applyFill="1" applyBorder="1" applyAlignment="1">
      <alignment horizontal="right" vertical="center" wrapText="1"/>
    </xf>
    <xf numFmtId="3" fontId="17" fillId="4" borderId="1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right"/>
    </xf>
    <xf numFmtId="1" fontId="16" fillId="4" borderId="1" xfId="1" applyNumberFormat="1" applyFont="1" applyFill="1" applyBorder="1"/>
    <xf numFmtId="3" fontId="18" fillId="4" borderId="1" xfId="2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 wrapText="1" indent="1"/>
    </xf>
    <xf numFmtId="3" fontId="13" fillId="4" borderId="1" xfId="0" applyNumberFormat="1" applyFont="1" applyFill="1" applyBorder="1"/>
    <xf numFmtId="0" fontId="13" fillId="0" borderId="0" xfId="0" applyFont="1" applyFill="1" applyAlignment="1">
      <alignment vertical="center"/>
    </xf>
    <xf numFmtId="0" fontId="18" fillId="0" borderId="0" xfId="2" applyFont="1" applyBorder="1" applyAlignment="1">
      <alignment vertical="center"/>
    </xf>
    <xf numFmtId="3" fontId="18" fillId="4" borderId="0" xfId="2" applyNumberFormat="1" applyFont="1" applyFill="1" applyBorder="1" applyAlignment="1">
      <alignment vertical="center"/>
    </xf>
    <xf numFmtId="0" fontId="13" fillId="0" borderId="0" xfId="0" applyFont="1" applyFill="1"/>
    <xf numFmtId="165" fontId="13" fillId="0" borderId="0" xfId="0" applyNumberFormat="1" applyFont="1" applyFill="1"/>
    <xf numFmtId="4" fontId="13" fillId="4" borderId="0" xfId="0" applyNumberFormat="1" applyFont="1" applyFill="1"/>
    <xf numFmtId="0" fontId="13" fillId="0" borderId="0" xfId="0" applyFont="1"/>
    <xf numFmtId="4" fontId="13" fillId="0" borderId="0" xfId="0" applyNumberFormat="1" applyFont="1"/>
    <xf numFmtId="0" fontId="13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vertical="top" wrapText="1"/>
    </xf>
    <xf numFmtId="3" fontId="13" fillId="4" borderId="1" xfId="0" applyNumberFormat="1" applyFont="1" applyFill="1" applyBorder="1" applyAlignment="1">
      <alignment horizontal="right" vertical="center" wrapText="1"/>
    </xf>
    <xf numFmtId="164" fontId="16" fillId="4" borderId="1" xfId="0" applyNumberFormat="1" applyFont="1" applyFill="1" applyBorder="1" applyAlignment="1">
      <alignment horizontal="right" vertical="center" wrapText="1"/>
    </xf>
    <xf numFmtId="3" fontId="17" fillId="4" borderId="1" xfId="0" applyNumberFormat="1" applyFont="1" applyFill="1" applyBorder="1" applyAlignment="1">
      <alignment horizontal="right" vertical="center" wrapText="1"/>
    </xf>
    <xf numFmtId="166" fontId="15" fillId="4" borderId="1" xfId="0" applyNumberFormat="1" applyFont="1" applyFill="1" applyBorder="1" applyAlignment="1">
      <alignment horizontal="right" vertical="center" wrapText="1"/>
    </xf>
    <xf numFmtId="166" fontId="16" fillId="4" borderId="1" xfId="0" applyNumberFormat="1" applyFont="1" applyFill="1" applyBorder="1" applyAlignment="1">
      <alignment horizontal="right" vertical="center" wrapText="1"/>
    </xf>
    <xf numFmtId="165" fontId="15" fillId="4" borderId="1" xfId="1" applyNumberFormat="1" applyFont="1" applyFill="1" applyBorder="1" applyAlignment="1">
      <alignment vertical="center"/>
    </xf>
    <xf numFmtId="165" fontId="15" fillId="4" borderId="1" xfId="1" applyNumberFormat="1" applyFont="1" applyFill="1" applyBorder="1"/>
    <xf numFmtId="3" fontId="18" fillId="4" borderId="1" xfId="0" applyNumberFormat="1" applyFont="1" applyFill="1" applyBorder="1" applyAlignment="1">
      <alignment horizontal="right" vertical="center" wrapText="1"/>
    </xf>
    <xf numFmtId="3" fontId="17" fillId="4" borderId="0" xfId="0" applyNumberFormat="1" applyFont="1" applyFill="1" applyAlignment="1">
      <alignment horizontal="right" vertical="center"/>
    </xf>
    <xf numFmtId="0" fontId="16" fillId="0" borderId="0" xfId="0" applyFont="1" applyBorder="1" applyAlignment="1"/>
    <xf numFmtId="165" fontId="16" fillId="0" borderId="0" xfId="1" applyNumberFormat="1" applyFont="1" applyFill="1" applyBorder="1"/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3" fontId="16" fillId="0" borderId="0" xfId="0" applyNumberFormat="1" applyFont="1"/>
    <xf numFmtId="0" fontId="17" fillId="0" borderId="1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vertical="center" wrapText="1"/>
    </xf>
    <xf numFmtId="0" fontId="18" fillId="0" borderId="1" xfId="2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2"/>
    </xf>
    <xf numFmtId="0" fontId="17" fillId="0" borderId="1" xfId="0" applyFont="1" applyBorder="1" applyAlignment="1">
      <alignment horizontal="left" vertical="center" wrapText="1" indent="2"/>
    </xf>
    <xf numFmtId="3" fontId="15" fillId="4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 indent="1"/>
    </xf>
    <xf numFmtId="3" fontId="20" fillId="4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3" fontId="20" fillId="4" borderId="1" xfId="0" applyNumberFormat="1" applyFont="1" applyFill="1" applyBorder="1" applyAlignment="1">
      <alignment horizontal="right" vertical="center" wrapText="1"/>
    </xf>
    <xf numFmtId="165" fontId="16" fillId="4" borderId="1" xfId="1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center" wrapText="1" indent="1"/>
    </xf>
    <xf numFmtId="0" fontId="20" fillId="4" borderId="1" xfId="0" applyFont="1" applyFill="1" applyBorder="1" applyAlignment="1">
      <alignment horizontal="left" vertical="center" wrapText="1" indent="1"/>
    </xf>
    <xf numFmtId="3" fontId="21" fillId="4" borderId="1" xfId="0" applyNumberFormat="1" applyFont="1" applyFill="1" applyBorder="1" applyAlignment="1">
      <alignment horizontal="right" vertical="center" wrapText="1"/>
    </xf>
    <xf numFmtId="3" fontId="22" fillId="4" borderId="1" xfId="0" applyNumberFormat="1" applyFont="1" applyFill="1" applyBorder="1" applyAlignment="1">
      <alignment horizontal="right" vertical="center" wrapText="1"/>
    </xf>
    <xf numFmtId="0" fontId="17" fillId="4" borderId="1" xfId="0" applyFont="1" applyFill="1" applyBorder="1" applyAlignment="1">
      <alignment horizontal="left" vertical="center" wrapText="1" indent="1"/>
    </xf>
    <xf numFmtId="1" fontId="16" fillId="4" borderId="1" xfId="5" applyNumberFormat="1" applyFont="1" applyFill="1" applyBorder="1" applyAlignment="1">
      <alignment horizontal="right"/>
    </xf>
    <xf numFmtId="0" fontId="18" fillId="4" borderId="1" xfId="0" applyFont="1" applyFill="1" applyBorder="1" applyAlignment="1">
      <alignment horizontal="left" vertical="center" wrapText="1" indent="1"/>
    </xf>
    <xf numFmtId="1" fontId="18" fillId="4" borderId="1" xfId="0" applyNumberFormat="1" applyFont="1" applyFill="1" applyBorder="1" applyAlignment="1">
      <alignment horizontal="right" vertical="center" wrapText="1"/>
    </xf>
    <xf numFmtId="3" fontId="18" fillId="4" borderId="1" xfId="0" applyNumberFormat="1" applyFont="1" applyFill="1" applyBorder="1" applyAlignment="1">
      <alignment vertical="center" wrapText="1"/>
    </xf>
    <xf numFmtId="165" fontId="15" fillId="4" borderId="1" xfId="1" applyNumberFormat="1" applyFont="1" applyFill="1" applyBorder="1" applyAlignment="1">
      <alignment horizontal="right" vertical="center"/>
    </xf>
    <xf numFmtId="0" fontId="17" fillId="4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indent="1"/>
    </xf>
    <xf numFmtId="3" fontId="15" fillId="3" borderId="1" xfId="0" applyNumberFormat="1" applyFont="1" applyFill="1" applyBorder="1" applyAlignment="1">
      <alignment horizontal="right" vertical="center" indent="1"/>
    </xf>
    <xf numFmtId="0" fontId="14" fillId="4" borderId="1" xfId="0" applyFont="1" applyFill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left" vertical="center" wrapText="1"/>
    </xf>
    <xf numFmtId="3" fontId="15" fillId="5" borderId="1" xfId="0" applyNumberFormat="1" applyFont="1" applyFill="1" applyBorder="1" applyAlignment="1">
      <alignment horizontal="right" vertical="center" indent="1"/>
    </xf>
    <xf numFmtId="3" fontId="16" fillId="4" borderId="1" xfId="0" applyNumberFormat="1" applyFont="1" applyFill="1" applyBorder="1" applyAlignment="1">
      <alignment vertical="center" wrapText="1"/>
    </xf>
    <xf numFmtId="3" fontId="16" fillId="4" borderId="1" xfId="0" applyNumberFormat="1" applyFont="1" applyFill="1" applyBorder="1" applyAlignment="1">
      <alignment horizontal="right" vertical="center"/>
    </xf>
    <xf numFmtId="3" fontId="17" fillId="4" borderId="1" xfId="0" applyNumberFormat="1" applyFont="1" applyFill="1" applyBorder="1" applyAlignment="1">
      <alignment vertical="center" wrapText="1"/>
    </xf>
    <xf numFmtId="3" fontId="16" fillId="4" borderId="1" xfId="7" applyNumberFormat="1" applyFont="1" applyFill="1" applyBorder="1" applyAlignment="1">
      <alignment horizontal="right" vertical="center" wrapText="1"/>
    </xf>
    <xf numFmtId="166" fontId="16" fillId="4" borderId="1" xfId="7" applyNumberFormat="1" applyFont="1" applyFill="1" applyBorder="1" applyAlignment="1">
      <alignment horizontal="right" vertical="top" wrapText="1"/>
    </xf>
    <xf numFmtId="166" fontId="16" fillId="4" borderId="1" xfId="1" applyNumberFormat="1" applyFont="1" applyFill="1" applyBorder="1"/>
    <xf numFmtId="3" fontId="16" fillId="4" borderId="1" xfId="1" applyNumberFormat="1" applyFont="1" applyFill="1" applyBorder="1" applyAlignment="1">
      <alignment horizontal="right"/>
    </xf>
    <xf numFmtId="166" fontId="16" fillId="4" borderId="1" xfId="1" applyNumberFormat="1" applyFont="1" applyFill="1" applyBorder="1" applyAlignment="1">
      <alignment horizontal="right"/>
    </xf>
    <xf numFmtId="0" fontId="15" fillId="4" borderId="1" xfId="0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>
      <alignment horizontal="right" vertical="center" wrapText="1"/>
    </xf>
    <xf numFmtId="3" fontId="17" fillId="6" borderId="1" xfId="0" applyNumberFormat="1" applyFont="1" applyFill="1" applyBorder="1" applyAlignment="1">
      <alignment horizontal="right" vertical="center"/>
    </xf>
    <xf numFmtId="3" fontId="0" fillId="4" borderId="0" xfId="0" applyNumberFormat="1" applyFill="1"/>
    <xf numFmtId="3" fontId="13" fillId="0" borderId="0" xfId="0" applyNumberFormat="1" applyFont="1" applyFill="1"/>
    <xf numFmtId="3" fontId="15" fillId="0" borderId="1" xfId="0" applyNumberFormat="1" applyFont="1" applyFill="1" applyBorder="1" applyAlignment="1">
      <alignment horizontal="right" vertical="center"/>
    </xf>
    <xf numFmtId="165" fontId="15" fillId="0" borderId="1" xfId="1" applyNumberFormat="1" applyFont="1" applyFill="1" applyBorder="1"/>
    <xf numFmtId="3" fontId="20" fillId="0" borderId="1" xfId="0" applyNumberFormat="1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left" vertical="center" wrapText="1"/>
    </xf>
    <xf numFmtId="166" fontId="23" fillId="4" borderId="0" xfId="0" applyNumberFormat="1" applyFont="1" applyFill="1"/>
    <xf numFmtId="3" fontId="5" fillId="0" borderId="0" xfId="0" applyNumberFormat="1" applyFont="1" applyFill="1" applyAlignment="1">
      <alignment horizontal="left"/>
    </xf>
    <xf numFmtId="0" fontId="24" fillId="0" borderId="0" xfId="0" applyFont="1"/>
    <xf numFmtId="0" fontId="14" fillId="0" borderId="0" xfId="0" applyFont="1" applyFill="1" applyAlignment="1">
      <alignment horizontal="center" vertical="center"/>
    </xf>
    <xf numFmtId="0" fontId="13" fillId="4" borderId="0" xfId="0" applyFont="1" applyFill="1" applyBorder="1" applyAlignment="1">
      <alignment horizontal="right"/>
    </xf>
    <xf numFmtId="3" fontId="13" fillId="4" borderId="0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 indent="1"/>
    </xf>
    <xf numFmtId="0" fontId="15" fillId="2" borderId="1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3" xfId="3"/>
    <cellStyle name="Обычный 3 2" xfId="8"/>
    <cellStyle name="Обычный 4" xfId="4"/>
    <cellStyle name="Обычный 5" xfId="6"/>
    <cellStyle name="Обычный_Ф2" xfId="7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opLeftCell="A4" zoomScaleNormal="100" workbookViewId="0">
      <selection activeCell="E44" sqref="E44"/>
    </sheetView>
  </sheetViews>
  <sheetFormatPr defaultColWidth="9.140625" defaultRowHeight="15" x14ac:dyDescent="0.25"/>
  <cols>
    <col min="1" max="1" width="51.28515625" style="16" customWidth="1"/>
    <col min="2" max="2" width="23.42578125" style="15" customWidth="1"/>
    <col min="3" max="3" width="23" style="15" customWidth="1"/>
    <col min="4" max="4" width="15.5703125" style="1" customWidth="1"/>
    <col min="5" max="5" width="9.42578125" style="1" bestFit="1" customWidth="1"/>
    <col min="6" max="177" width="9.140625" style="1"/>
    <col min="178" max="178" width="44.5703125" style="1" customWidth="1"/>
    <col min="179" max="179" width="21.7109375" style="1" customWidth="1"/>
    <col min="180" max="180" width="18.7109375" style="1" customWidth="1"/>
    <col min="181" max="181" width="11.7109375" style="1" bestFit="1" customWidth="1"/>
    <col min="182" max="433" width="9.140625" style="1"/>
    <col min="434" max="434" width="44.5703125" style="1" customWidth="1"/>
    <col min="435" max="435" width="21.7109375" style="1" customWidth="1"/>
    <col min="436" max="436" width="18.7109375" style="1" customWidth="1"/>
    <col min="437" max="437" width="11.7109375" style="1" bestFit="1" customWidth="1"/>
    <col min="438" max="689" width="9.140625" style="1"/>
    <col min="690" max="690" width="44.5703125" style="1" customWidth="1"/>
    <col min="691" max="691" width="21.7109375" style="1" customWidth="1"/>
    <col min="692" max="692" width="18.7109375" style="1" customWidth="1"/>
    <col min="693" max="693" width="11.7109375" style="1" bestFit="1" customWidth="1"/>
    <col min="694" max="945" width="9.140625" style="1"/>
    <col min="946" max="946" width="44.5703125" style="1" customWidth="1"/>
    <col min="947" max="947" width="21.7109375" style="1" customWidth="1"/>
    <col min="948" max="948" width="18.7109375" style="1" customWidth="1"/>
    <col min="949" max="949" width="11.7109375" style="1" bestFit="1" customWidth="1"/>
    <col min="950" max="1201" width="9.140625" style="1"/>
    <col min="1202" max="1202" width="44.5703125" style="1" customWidth="1"/>
    <col min="1203" max="1203" width="21.7109375" style="1" customWidth="1"/>
    <col min="1204" max="1204" width="18.7109375" style="1" customWidth="1"/>
    <col min="1205" max="1205" width="11.7109375" style="1" bestFit="1" customWidth="1"/>
    <col min="1206" max="1457" width="9.140625" style="1"/>
    <col min="1458" max="1458" width="44.5703125" style="1" customWidth="1"/>
    <col min="1459" max="1459" width="21.7109375" style="1" customWidth="1"/>
    <col min="1460" max="1460" width="18.7109375" style="1" customWidth="1"/>
    <col min="1461" max="1461" width="11.7109375" style="1" bestFit="1" customWidth="1"/>
    <col min="1462" max="1713" width="9.140625" style="1"/>
    <col min="1714" max="1714" width="44.5703125" style="1" customWidth="1"/>
    <col min="1715" max="1715" width="21.7109375" style="1" customWidth="1"/>
    <col min="1716" max="1716" width="18.7109375" style="1" customWidth="1"/>
    <col min="1717" max="1717" width="11.7109375" style="1" bestFit="1" customWidth="1"/>
    <col min="1718" max="1969" width="9.140625" style="1"/>
    <col min="1970" max="1970" width="44.5703125" style="1" customWidth="1"/>
    <col min="1971" max="1971" width="21.7109375" style="1" customWidth="1"/>
    <col min="1972" max="1972" width="18.7109375" style="1" customWidth="1"/>
    <col min="1973" max="1973" width="11.7109375" style="1" bestFit="1" customWidth="1"/>
    <col min="1974" max="2225" width="9.140625" style="1"/>
    <col min="2226" max="2226" width="44.5703125" style="1" customWidth="1"/>
    <col min="2227" max="2227" width="21.7109375" style="1" customWidth="1"/>
    <col min="2228" max="2228" width="18.7109375" style="1" customWidth="1"/>
    <col min="2229" max="2229" width="11.7109375" style="1" bestFit="1" customWidth="1"/>
    <col min="2230" max="2481" width="9.140625" style="1"/>
    <col min="2482" max="2482" width="44.5703125" style="1" customWidth="1"/>
    <col min="2483" max="2483" width="21.7109375" style="1" customWidth="1"/>
    <col min="2484" max="2484" width="18.7109375" style="1" customWidth="1"/>
    <col min="2485" max="2485" width="11.7109375" style="1" bestFit="1" customWidth="1"/>
    <col min="2486" max="2737" width="9.140625" style="1"/>
    <col min="2738" max="2738" width="44.5703125" style="1" customWidth="1"/>
    <col min="2739" max="2739" width="21.7109375" style="1" customWidth="1"/>
    <col min="2740" max="2740" width="18.7109375" style="1" customWidth="1"/>
    <col min="2741" max="2741" width="11.7109375" style="1" bestFit="1" customWidth="1"/>
    <col min="2742" max="2993" width="9.140625" style="1"/>
    <col min="2994" max="2994" width="44.5703125" style="1" customWidth="1"/>
    <col min="2995" max="2995" width="21.7109375" style="1" customWidth="1"/>
    <col min="2996" max="2996" width="18.7109375" style="1" customWidth="1"/>
    <col min="2997" max="2997" width="11.7109375" style="1" bestFit="1" customWidth="1"/>
    <col min="2998" max="3249" width="9.140625" style="1"/>
    <col min="3250" max="3250" width="44.5703125" style="1" customWidth="1"/>
    <col min="3251" max="3251" width="21.7109375" style="1" customWidth="1"/>
    <col min="3252" max="3252" width="18.7109375" style="1" customWidth="1"/>
    <col min="3253" max="3253" width="11.7109375" style="1" bestFit="1" customWidth="1"/>
    <col min="3254" max="3505" width="9.140625" style="1"/>
    <col min="3506" max="3506" width="44.5703125" style="1" customWidth="1"/>
    <col min="3507" max="3507" width="21.7109375" style="1" customWidth="1"/>
    <col min="3508" max="3508" width="18.7109375" style="1" customWidth="1"/>
    <col min="3509" max="3509" width="11.7109375" style="1" bestFit="1" customWidth="1"/>
    <col min="3510" max="3761" width="9.140625" style="1"/>
    <col min="3762" max="3762" width="44.5703125" style="1" customWidth="1"/>
    <col min="3763" max="3763" width="21.7109375" style="1" customWidth="1"/>
    <col min="3764" max="3764" width="18.7109375" style="1" customWidth="1"/>
    <col min="3765" max="3765" width="11.7109375" style="1" bestFit="1" customWidth="1"/>
    <col min="3766" max="4017" width="9.140625" style="1"/>
    <col min="4018" max="4018" width="44.5703125" style="1" customWidth="1"/>
    <col min="4019" max="4019" width="21.7109375" style="1" customWidth="1"/>
    <col min="4020" max="4020" width="18.7109375" style="1" customWidth="1"/>
    <col min="4021" max="4021" width="11.7109375" style="1" bestFit="1" customWidth="1"/>
    <col min="4022" max="4273" width="9.140625" style="1"/>
    <col min="4274" max="4274" width="44.5703125" style="1" customWidth="1"/>
    <col min="4275" max="4275" width="21.7109375" style="1" customWidth="1"/>
    <col min="4276" max="4276" width="18.7109375" style="1" customWidth="1"/>
    <col min="4277" max="4277" width="11.7109375" style="1" bestFit="1" customWidth="1"/>
    <col min="4278" max="4529" width="9.140625" style="1"/>
    <col min="4530" max="4530" width="44.5703125" style="1" customWidth="1"/>
    <col min="4531" max="4531" width="21.7109375" style="1" customWidth="1"/>
    <col min="4532" max="4532" width="18.7109375" style="1" customWidth="1"/>
    <col min="4533" max="4533" width="11.7109375" style="1" bestFit="1" customWidth="1"/>
    <col min="4534" max="4785" width="9.140625" style="1"/>
    <col min="4786" max="4786" width="44.5703125" style="1" customWidth="1"/>
    <col min="4787" max="4787" width="21.7109375" style="1" customWidth="1"/>
    <col min="4788" max="4788" width="18.7109375" style="1" customWidth="1"/>
    <col min="4789" max="4789" width="11.7109375" style="1" bestFit="1" customWidth="1"/>
    <col min="4790" max="5041" width="9.140625" style="1"/>
    <col min="5042" max="5042" width="44.5703125" style="1" customWidth="1"/>
    <col min="5043" max="5043" width="21.7109375" style="1" customWidth="1"/>
    <col min="5044" max="5044" width="18.7109375" style="1" customWidth="1"/>
    <col min="5045" max="5045" width="11.7109375" style="1" bestFit="1" customWidth="1"/>
    <col min="5046" max="5297" width="9.140625" style="1"/>
    <col min="5298" max="5298" width="44.5703125" style="1" customWidth="1"/>
    <col min="5299" max="5299" width="21.7109375" style="1" customWidth="1"/>
    <col min="5300" max="5300" width="18.7109375" style="1" customWidth="1"/>
    <col min="5301" max="5301" width="11.7109375" style="1" bestFit="1" customWidth="1"/>
    <col min="5302" max="5553" width="9.140625" style="1"/>
    <col min="5554" max="5554" width="44.5703125" style="1" customWidth="1"/>
    <col min="5555" max="5555" width="21.7109375" style="1" customWidth="1"/>
    <col min="5556" max="5556" width="18.7109375" style="1" customWidth="1"/>
    <col min="5557" max="5557" width="11.7109375" style="1" bestFit="1" customWidth="1"/>
    <col min="5558" max="5809" width="9.140625" style="1"/>
    <col min="5810" max="5810" width="44.5703125" style="1" customWidth="1"/>
    <col min="5811" max="5811" width="21.7109375" style="1" customWidth="1"/>
    <col min="5812" max="5812" width="18.7109375" style="1" customWidth="1"/>
    <col min="5813" max="5813" width="11.7109375" style="1" bestFit="1" customWidth="1"/>
    <col min="5814" max="6065" width="9.140625" style="1"/>
    <col min="6066" max="6066" width="44.5703125" style="1" customWidth="1"/>
    <col min="6067" max="6067" width="21.7109375" style="1" customWidth="1"/>
    <col min="6068" max="6068" width="18.7109375" style="1" customWidth="1"/>
    <col min="6069" max="6069" width="11.7109375" style="1" bestFit="1" customWidth="1"/>
    <col min="6070" max="6321" width="9.140625" style="1"/>
    <col min="6322" max="6322" width="44.5703125" style="1" customWidth="1"/>
    <col min="6323" max="6323" width="21.7109375" style="1" customWidth="1"/>
    <col min="6324" max="6324" width="18.7109375" style="1" customWidth="1"/>
    <col min="6325" max="6325" width="11.7109375" style="1" bestFit="1" customWidth="1"/>
    <col min="6326" max="6577" width="9.140625" style="1"/>
    <col min="6578" max="6578" width="44.5703125" style="1" customWidth="1"/>
    <col min="6579" max="6579" width="21.7109375" style="1" customWidth="1"/>
    <col min="6580" max="6580" width="18.7109375" style="1" customWidth="1"/>
    <col min="6581" max="6581" width="11.7109375" style="1" bestFit="1" customWidth="1"/>
    <col min="6582" max="6833" width="9.140625" style="1"/>
    <col min="6834" max="6834" width="44.5703125" style="1" customWidth="1"/>
    <col min="6835" max="6835" width="21.7109375" style="1" customWidth="1"/>
    <col min="6836" max="6836" width="18.7109375" style="1" customWidth="1"/>
    <col min="6837" max="6837" width="11.7109375" style="1" bestFit="1" customWidth="1"/>
    <col min="6838" max="7089" width="9.140625" style="1"/>
    <col min="7090" max="7090" width="44.5703125" style="1" customWidth="1"/>
    <col min="7091" max="7091" width="21.7109375" style="1" customWidth="1"/>
    <col min="7092" max="7092" width="18.7109375" style="1" customWidth="1"/>
    <col min="7093" max="7093" width="11.7109375" style="1" bestFit="1" customWidth="1"/>
    <col min="7094" max="7345" width="9.140625" style="1"/>
    <col min="7346" max="7346" width="44.5703125" style="1" customWidth="1"/>
    <col min="7347" max="7347" width="21.7109375" style="1" customWidth="1"/>
    <col min="7348" max="7348" width="18.7109375" style="1" customWidth="1"/>
    <col min="7349" max="7349" width="11.7109375" style="1" bestFit="1" customWidth="1"/>
    <col min="7350" max="7601" width="9.140625" style="1"/>
    <col min="7602" max="7602" width="44.5703125" style="1" customWidth="1"/>
    <col min="7603" max="7603" width="21.7109375" style="1" customWidth="1"/>
    <col min="7604" max="7604" width="18.7109375" style="1" customWidth="1"/>
    <col min="7605" max="7605" width="11.7109375" style="1" bestFit="1" customWidth="1"/>
    <col min="7606" max="7857" width="9.140625" style="1"/>
    <col min="7858" max="7858" width="44.5703125" style="1" customWidth="1"/>
    <col min="7859" max="7859" width="21.7109375" style="1" customWidth="1"/>
    <col min="7860" max="7860" width="18.7109375" style="1" customWidth="1"/>
    <col min="7861" max="7861" width="11.7109375" style="1" bestFit="1" customWidth="1"/>
    <col min="7862" max="8113" width="9.140625" style="1"/>
    <col min="8114" max="8114" width="44.5703125" style="1" customWidth="1"/>
    <col min="8115" max="8115" width="21.7109375" style="1" customWidth="1"/>
    <col min="8116" max="8116" width="18.7109375" style="1" customWidth="1"/>
    <col min="8117" max="8117" width="11.7109375" style="1" bestFit="1" customWidth="1"/>
    <col min="8118" max="8369" width="9.140625" style="1"/>
    <col min="8370" max="8370" width="44.5703125" style="1" customWidth="1"/>
    <col min="8371" max="8371" width="21.7109375" style="1" customWidth="1"/>
    <col min="8372" max="8372" width="18.7109375" style="1" customWidth="1"/>
    <col min="8373" max="8373" width="11.7109375" style="1" bestFit="1" customWidth="1"/>
    <col min="8374" max="8625" width="9.140625" style="1"/>
    <col min="8626" max="8626" width="44.5703125" style="1" customWidth="1"/>
    <col min="8627" max="8627" width="21.7109375" style="1" customWidth="1"/>
    <col min="8628" max="8628" width="18.7109375" style="1" customWidth="1"/>
    <col min="8629" max="8629" width="11.7109375" style="1" bestFit="1" customWidth="1"/>
    <col min="8630" max="8881" width="9.140625" style="1"/>
    <col min="8882" max="8882" width="44.5703125" style="1" customWidth="1"/>
    <col min="8883" max="8883" width="21.7109375" style="1" customWidth="1"/>
    <col min="8884" max="8884" width="18.7109375" style="1" customWidth="1"/>
    <col min="8885" max="8885" width="11.7109375" style="1" bestFit="1" customWidth="1"/>
    <col min="8886" max="9137" width="9.140625" style="1"/>
    <col min="9138" max="9138" width="44.5703125" style="1" customWidth="1"/>
    <col min="9139" max="9139" width="21.7109375" style="1" customWidth="1"/>
    <col min="9140" max="9140" width="18.7109375" style="1" customWidth="1"/>
    <col min="9141" max="9141" width="11.7109375" style="1" bestFit="1" customWidth="1"/>
    <col min="9142" max="9393" width="9.140625" style="1"/>
    <col min="9394" max="9394" width="44.5703125" style="1" customWidth="1"/>
    <col min="9395" max="9395" width="21.7109375" style="1" customWidth="1"/>
    <col min="9396" max="9396" width="18.7109375" style="1" customWidth="1"/>
    <col min="9397" max="9397" width="11.7109375" style="1" bestFit="1" customWidth="1"/>
    <col min="9398" max="9649" width="9.140625" style="1"/>
    <col min="9650" max="9650" width="44.5703125" style="1" customWidth="1"/>
    <col min="9651" max="9651" width="21.7109375" style="1" customWidth="1"/>
    <col min="9652" max="9652" width="18.7109375" style="1" customWidth="1"/>
    <col min="9653" max="9653" width="11.7109375" style="1" bestFit="1" customWidth="1"/>
    <col min="9654" max="9905" width="9.140625" style="1"/>
    <col min="9906" max="9906" width="44.5703125" style="1" customWidth="1"/>
    <col min="9907" max="9907" width="21.7109375" style="1" customWidth="1"/>
    <col min="9908" max="9908" width="18.7109375" style="1" customWidth="1"/>
    <col min="9909" max="9909" width="11.7109375" style="1" bestFit="1" customWidth="1"/>
    <col min="9910" max="10161" width="9.140625" style="1"/>
    <col min="10162" max="10162" width="44.5703125" style="1" customWidth="1"/>
    <col min="10163" max="10163" width="21.7109375" style="1" customWidth="1"/>
    <col min="10164" max="10164" width="18.7109375" style="1" customWidth="1"/>
    <col min="10165" max="10165" width="11.7109375" style="1" bestFit="1" customWidth="1"/>
    <col min="10166" max="10417" width="9.140625" style="1"/>
    <col min="10418" max="10418" width="44.5703125" style="1" customWidth="1"/>
    <col min="10419" max="10419" width="21.7109375" style="1" customWidth="1"/>
    <col min="10420" max="10420" width="18.7109375" style="1" customWidth="1"/>
    <col min="10421" max="10421" width="11.7109375" style="1" bestFit="1" customWidth="1"/>
    <col min="10422" max="10673" width="9.140625" style="1"/>
    <col min="10674" max="10674" width="44.5703125" style="1" customWidth="1"/>
    <col min="10675" max="10675" width="21.7109375" style="1" customWidth="1"/>
    <col min="10676" max="10676" width="18.7109375" style="1" customWidth="1"/>
    <col min="10677" max="10677" width="11.7109375" style="1" bestFit="1" customWidth="1"/>
    <col min="10678" max="10929" width="9.140625" style="1"/>
    <col min="10930" max="10930" width="44.5703125" style="1" customWidth="1"/>
    <col min="10931" max="10931" width="21.7109375" style="1" customWidth="1"/>
    <col min="10932" max="10932" width="18.7109375" style="1" customWidth="1"/>
    <col min="10933" max="10933" width="11.7109375" style="1" bestFit="1" customWidth="1"/>
    <col min="10934" max="11185" width="9.140625" style="1"/>
    <col min="11186" max="11186" width="44.5703125" style="1" customWidth="1"/>
    <col min="11187" max="11187" width="21.7109375" style="1" customWidth="1"/>
    <col min="11188" max="11188" width="18.7109375" style="1" customWidth="1"/>
    <col min="11189" max="11189" width="11.7109375" style="1" bestFit="1" customWidth="1"/>
    <col min="11190" max="11441" width="9.140625" style="1"/>
    <col min="11442" max="11442" width="44.5703125" style="1" customWidth="1"/>
    <col min="11443" max="11443" width="21.7109375" style="1" customWidth="1"/>
    <col min="11444" max="11444" width="18.7109375" style="1" customWidth="1"/>
    <col min="11445" max="11445" width="11.7109375" style="1" bestFit="1" customWidth="1"/>
    <col min="11446" max="11697" width="9.140625" style="1"/>
    <col min="11698" max="11698" width="44.5703125" style="1" customWidth="1"/>
    <col min="11699" max="11699" width="21.7109375" style="1" customWidth="1"/>
    <col min="11700" max="11700" width="18.7109375" style="1" customWidth="1"/>
    <col min="11701" max="11701" width="11.7109375" style="1" bestFit="1" customWidth="1"/>
    <col min="11702" max="11953" width="9.140625" style="1"/>
    <col min="11954" max="11954" width="44.5703125" style="1" customWidth="1"/>
    <col min="11955" max="11955" width="21.7109375" style="1" customWidth="1"/>
    <col min="11956" max="11956" width="18.7109375" style="1" customWidth="1"/>
    <col min="11957" max="11957" width="11.7109375" style="1" bestFit="1" customWidth="1"/>
    <col min="11958" max="12209" width="9.140625" style="1"/>
    <col min="12210" max="12210" width="44.5703125" style="1" customWidth="1"/>
    <col min="12211" max="12211" width="21.7109375" style="1" customWidth="1"/>
    <col min="12212" max="12212" width="18.7109375" style="1" customWidth="1"/>
    <col min="12213" max="12213" width="11.7109375" style="1" bestFit="1" customWidth="1"/>
    <col min="12214" max="12465" width="9.140625" style="1"/>
    <col min="12466" max="12466" width="44.5703125" style="1" customWidth="1"/>
    <col min="12467" max="12467" width="21.7109375" style="1" customWidth="1"/>
    <col min="12468" max="12468" width="18.7109375" style="1" customWidth="1"/>
    <col min="12469" max="12469" width="11.7109375" style="1" bestFit="1" customWidth="1"/>
    <col min="12470" max="12721" width="9.140625" style="1"/>
    <col min="12722" max="12722" width="44.5703125" style="1" customWidth="1"/>
    <col min="12723" max="12723" width="21.7109375" style="1" customWidth="1"/>
    <col min="12724" max="12724" width="18.7109375" style="1" customWidth="1"/>
    <col min="12725" max="12725" width="11.7109375" style="1" bestFit="1" customWidth="1"/>
    <col min="12726" max="12977" width="9.140625" style="1"/>
    <col min="12978" max="12978" width="44.5703125" style="1" customWidth="1"/>
    <col min="12979" max="12979" width="21.7109375" style="1" customWidth="1"/>
    <col min="12980" max="12980" width="18.7109375" style="1" customWidth="1"/>
    <col min="12981" max="12981" width="11.7109375" style="1" bestFit="1" customWidth="1"/>
    <col min="12982" max="13233" width="9.140625" style="1"/>
    <col min="13234" max="13234" width="44.5703125" style="1" customWidth="1"/>
    <col min="13235" max="13235" width="21.7109375" style="1" customWidth="1"/>
    <col min="13236" max="13236" width="18.7109375" style="1" customWidth="1"/>
    <col min="13237" max="13237" width="11.7109375" style="1" bestFit="1" customWidth="1"/>
    <col min="13238" max="13489" width="9.140625" style="1"/>
    <col min="13490" max="13490" width="44.5703125" style="1" customWidth="1"/>
    <col min="13491" max="13491" width="21.7109375" style="1" customWidth="1"/>
    <col min="13492" max="13492" width="18.7109375" style="1" customWidth="1"/>
    <col min="13493" max="13493" width="11.7109375" style="1" bestFit="1" customWidth="1"/>
    <col min="13494" max="13745" width="9.140625" style="1"/>
    <col min="13746" max="13746" width="44.5703125" style="1" customWidth="1"/>
    <col min="13747" max="13747" width="21.7109375" style="1" customWidth="1"/>
    <col min="13748" max="13748" width="18.7109375" style="1" customWidth="1"/>
    <col min="13749" max="13749" width="11.7109375" style="1" bestFit="1" customWidth="1"/>
    <col min="13750" max="14001" width="9.140625" style="1"/>
    <col min="14002" max="14002" width="44.5703125" style="1" customWidth="1"/>
    <col min="14003" max="14003" width="21.7109375" style="1" customWidth="1"/>
    <col min="14004" max="14004" width="18.7109375" style="1" customWidth="1"/>
    <col min="14005" max="14005" width="11.7109375" style="1" bestFit="1" customWidth="1"/>
    <col min="14006" max="14257" width="9.140625" style="1"/>
    <col min="14258" max="14258" width="44.5703125" style="1" customWidth="1"/>
    <col min="14259" max="14259" width="21.7109375" style="1" customWidth="1"/>
    <col min="14260" max="14260" width="18.7109375" style="1" customWidth="1"/>
    <col min="14261" max="14261" width="11.7109375" style="1" bestFit="1" customWidth="1"/>
    <col min="14262" max="14513" width="9.140625" style="1"/>
    <col min="14514" max="14514" width="44.5703125" style="1" customWidth="1"/>
    <col min="14515" max="14515" width="21.7109375" style="1" customWidth="1"/>
    <col min="14516" max="14516" width="18.7109375" style="1" customWidth="1"/>
    <col min="14517" max="14517" width="11.7109375" style="1" bestFit="1" customWidth="1"/>
    <col min="14518" max="14769" width="9.140625" style="1"/>
    <col min="14770" max="14770" width="44.5703125" style="1" customWidth="1"/>
    <col min="14771" max="14771" width="21.7109375" style="1" customWidth="1"/>
    <col min="14772" max="14772" width="18.7109375" style="1" customWidth="1"/>
    <col min="14773" max="14773" width="11.7109375" style="1" bestFit="1" customWidth="1"/>
    <col min="14774" max="15025" width="9.140625" style="1"/>
    <col min="15026" max="15026" width="44.5703125" style="1" customWidth="1"/>
    <col min="15027" max="15027" width="21.7109375" style="1" customWidth="1"/>
    <col min="15028" max="15028" width="18.7109375" style="1" customWidth="1"/>
    <col min="15029" max="15029" width="11.7109375" style="1" bestFit="1" customWidth="1"/>
    <col min="15030" max="15281" width="9.140625" style="1"/>
    <col min="15282" max="15282" width="44.5703125" style="1" customWidth="1"/>
    <col min="15283" max="15283" width="21.7109375" style="1" customWidth="1"/>
    <col min="15284" max="15284" width="18.7109375" style="1" customWidth="1"/>
    <col min="15285" max="15285" width="11.7109375" style="1" bestFit="1" customWidth="1"/>
    <col min="15286" max="15537" width="9.140625" style="1"/>
    <col min="15538" max="15538" width="44.5703125" style="1" customWidth="1"/>
    <col min="15539" max="15539" width="21.7109375" style="1" customWidth="1"/>
    <col min="15540" max="15540" width="18.7109375" style="1" customWidth="1"/>
    <col min="15541" max="15541" width="11.7109375" style="1" bestFit="1" customWidth="1"/>
    <col min="15542" max="15793" width="9.140625" style="1"/>
    <col min="15794" max="15794" width="44.5703125" style="1" customWidth="1"/>
    <col min="15795" max="15795" width="21.7109375" style="1" customWidth="1"/>
    <col min="15796" max="15796" width="18.7109375" style="1" customWidth="1"/>
    <col min="15797" max="15797" width="11.7109375" style="1" bestFit="1" customWidth="1"/>
    <col min="15798" max="16049" width="9.140625" style="1"/>
    <col min="16050" max="16050" width="44.5703125" style="1" customWidth="1"/>
    <col min="16051" max="16051" width="21.7109375" style="1" customWidth="1"/>
    <col min="16052" max="16052" width="18.7109375" style="1" customWidth="1"/>
    <col min="16053" max="16053" width="11.7109375" style="1" bestFit="1" customWidth="1"/>
    <col min="16054" max="16384" width="9.140625" style="1"/>
  </cols>
  <sheetData>
    <row r="1" spans="1:6" x14ac:dyDescent="0.25">
      <c r="A1" s="117" t="s">
        <v>4</v>
      </c>
      <c r="B1" s="117"/>
      <c r="C1" s="117"/>
    </row>
    <row r="2" spans="1:6" x14ac:dyDescent="0.25">
      <c r="A2" s="117" t="s">
        <v>69</v>
      </c>
      <c r="B2" s="117"/>
      <c r="C2" s="117"/>
    </row>
    <row r="3" spans="1:6" x14ac:dyDescent="0.25">
      <c r="A3" s="117" t="s">
        <v>115</v>
      </c>
      <c r="B3" s="117"/>
      <c r="C3" s="117"/>
    </row>
    <row r="4" spans="1:6" x14ac:dyDescent="0.25">
      <c r="A4" s="19"/>
      <c r="B4" s="118"/>
      <c r="C4" s="118"/>
    </row>
    <row r="5" spans="1:6" ht="33" customHeight="1" x14ac:dyDescent="0.25">
      <c r="A5" s="91" t="s">
        <v>5</v>
      </c>
      <c r="B5" s="92" t="s">
        <v>116</v>
      </c>
      <c r="C5" s="92" t="s">
        <v>102</v>
      </c>
    </row>
    <row r="6" spans="1:6" x14ac:dyDescent="0.25">
      <c r="A6" s="61" t="s">
        <v>6</v>
      </c>
      <c r="B6" s="20"/>
      <c r="C6" s="21"/>
    </row>
    <row r="7" spans="1:6" x14ac:dyDescent="0.25">
      <c r="A7" s="61" t="s">
        <v>7</v>
      </c>
      <c r="B7" s="20"/>
      <c r="C7" s="21"/>
    </row>
    <row r="8" spans="1:6" x14ac:dyDescent="0.25">
      <c r="A8" s="62" t="s">
        <v>8</v>
      </c>
      <c r="B8" s="97">
        <v>6461377</v>
      </c>
      <c r="C8" s="98">
        <v>6461377</v>
      </c>
    </row>
    <row r="9" spans="1:6" x14ac:dyDescent="0.25">
      <c r="A9" s="90" t="s">
        <v>9</v>
      </c>
      <c r="B9" s="97">
        <v>11064706</v>
      </c>
      <c r="C9" s="98">
        <v>7203611</v>
      </c>
    </row>
    <row r="10" spans="1:6" x14ac:dyDescent="0.25">
      <c r="A10" s="63" t="s">
        <v>10</v>
      </c>
      <c r="B10" s="97">
        <v>1921404</v>
      </c>
      <c r="C10" s="98">
        <v>1932404</v>
      </c>
    </row>
    <row r="11" spans="1:6" x14ac:dyDescent="0.25">
      <c r="A11" s="63" t="s">
        <v>11</v>
      </c>
      <c r="B11" s="99">
        <v>307</v>
      </c>
      <c r="C11" s="98">
        <v>354</v>
      </c>
    </row>
    <row r="12" spans="1:6" x14ac:dyDescent="0.25">
      <c r="A12" s="91" t="s">
        <v>12</v>
      </c>
      <c r="B12" s="93">
        <f>SUM(B8:B11)</f>
        <v>19447794</v>
      </c>
      <c r="C12" s="93">
        <f>SUM(C8:C11)</f>
        <v>15597746</v>
      </c>
      <c r="E12" s="2"/>
      <c r="F12" s="2"/>
    </row>
    <row r="13" spans="1:6" x14ac:dyDescent="0.25">
      <c r="A13" s="61" t="s">
        <v>13</v>
      </c>
      <c r="B13" s="22"/>
      <c r="C13" s="23"/>
    </row>
    <row r="14" spans="1:6" x14ac:dyDescent="0.25">
      <c r="A14" s="62" t="s">
        <v>14</v>
      </c>
      <c r="B14" s="106">
        <v>3621</v>
      </c>
      <c r="C14" s="107">
        <v>1971</v>
      </c>
    </row>
    <row r="15" spans="1:6" x14ac:dyDescent="0.25">
      <c r="A15" s="113" t="s">
        <v>15</v>
      </c>
      <c r="B15" s="24">
        <v>47217</v>
      </c>
      <c r="C15" s="98">
        <v>21640</v>
      </c>
    </row>
    <row r="16" spans="1:6" x14ac:dyDescent="0.25">
      <c r="A16" s="90" t="s">
        <v>16</v>
      </c>
      <c r="B16" s="24">
        <v>54380</v>
      </c>
      <c r="C16" s="25">
        <v>58383</v>
      </c>
    </row>
    <row r="17" spans="1:6" x14ac:dyDescent="0.25">
      <c r="A17" s="90" t="s">
        <v>17</v>
      </c>
      <c r="B17" s="24">
        <v>35621</v>
      </c>
      <c r="C17" s="25">
        <v>36767</v>
      </c>
    </row>
    <row r="18" spans="1:6" x14ac:dyDescent="0.25">
      <c r="A18" s="90" t="s">
        <v>18</v>
      </c>
      <c r="B18" s="24">
        <v>606643</v>
      </c>
      <c r="C18" s="25">
        <v>394264</v>
      </c>
    </row>
    <row r="19" spans="1:6" x14ac:dyDescent="0.25">
      <c r="A19" s="90" t="s">
        <v>0</v>
      </c>
      <c r="B19" s="24">
        <v>54486</v>
      </c>
      <c r="C19" s="98">
        <v>363808</v>
      </c>
    </row>
    <row r="20" spans="1:6" x14ac:dyDescent="0.25">
      <c r="A20" s="113" t="s">
        <v>19</v>
      </c>
      <c r="B20" s="25">
        <v>64824</v>
      </c>
      <c r="C20" s="25">
        <v>67029</v>
      </c>
    </row>
    <row r="21" spans="1:6" x14ac:dyDescent="0.25">
      <c r="A21" s="95" t="s">
        <v>20</v>
      </c>
      <c r="B21" s="96">
        <f>SUM(B14:B20)</f>
        <v>866792</v>
      </c>
      <c r="C21" s="96">
        <f>SUM(C14:C20)</f>
        <v>943862</v>
      </c>
      <c r="E21" s="2"/>
      <c r="F21" s="2"/>
    </row>
    <row r="22" spans="1:6" x14ac:dyDescent="0.25">
      <c r="A22" s="95" t="s">
        <v>21</v>
      </c>
      <c r="B22" s="96">
        <f>B12+B21</f>
        <v>20314586</v>
      </c>
      <c r="C22" s="96">
        <f>C12+C21</f>
        <v>16541608</v>
      </c>
      <c r="E22" s="2"/>
      <c r="F22" s="2"/>
    </row>
    <row r="23" spans="1:6" x14ac:dyDescent="0.25">
      <c r="A23" s="61" t="s">
        <v>22</v>
      </c>
      <c r="B23" s="22"/>
      <c r="C23" s="23"/>
    </row>
    <row r="24" spans="1:6" x14ac:dyDescent="0.25">
      <c r="A24" s="64" t="s">
        <v>23</v>
      </c>
      <c r="B24" s="22"/>
      <c r="C24" s="23"/>
    </row>
    <row r="25" spans="1:6" ht="24" customHeight="1" x14ac:dyDescent="0.25">
      <c r="A25" s="63" t="s">
        <v>24</v>
      </c>
      <c r="B25" s="24">
        <v>53801</v>
      </c>
      <c r="C25" s="25">
        <f>75000-21199</f>
        <v>53801</v>
      </c>
    </row>
    <row r="26" spans="1:6" ht="30" x14ac:dyDescent="0.25">
      <c r="A26" s="63" t="s">
        <v>25</v>
      </c>
      <c r="B26" s="24">
        <v>-9810</v>
      </c>
      <c r="C26" s="25">
        <v>-9810</v>
      </c>
    </row>
    <row r="27" spans="1:6" x14ac:dyDescent="0.25">
      <c r="A27" s="62" t="s">
        <v>26</v>
      </c>
      <c r="B27" s="24">
        <v>3182</v>
      </c>
      <c r="C27" s="25">
        <v>3182</v>
      </c>
    </row>
    <row r="28" spans="1:6" x14ac:dyDescent="0.25">
      <c r="A28" s="63" t="s">
        <v>27</v>
      </c>
      <c r="B28" s="24">
        <v>3171303</v>
      </c>
      <c r="C28" s="25">
        <v>3040226</v>
      </c>
      <c r="D28" s="2"/>
    </row>
    <row r="29" spans="1:6" x14ac:dyDescent="0.25">
      <c r="A29" s="91" t="s">
        <v>28</v>
      </c>
      <c r="B29" s="93">
        <f>SUM(B25:B28)</f>
        <v>3218476</v>
      </c>
      <c r="C29" s="93">
        <f>SUM(C25:C28)</f>
        <v>3087399</v>
      </c>
      <c r="E29" s="2"/>
      <c r="F29" s="2"/>
    </row>
    <row r="30" spans="1:6" x14ac:dyDescent="0.25">
      <c r="A30" s="61" t="s">
        <v>29</v>
      </c>
      <c r="B30" s="20"/>
      <c r="C30" s="23"/>
    </row>
    <row r="31" spans="1:6" x14ac:dyDescent="0.25">
      <c r="A31" s="62" t="s">
        <v>30</v>
      </c>
      <c r="B31" s="24">
        <v>9810</v>
      </c>
      <c r="C31" s="25">
        <v>9810</v>
      </c>
    </row>
    <row r="32" spans="1:6" ht="30" x14ac:dyDescent="0.25">
      <c r="A32" s="62" t="s">
        <v>82</v>
      </c>
      <c r="B32" s="24">
        <v>446618</v>
      </c>
      <c r="C32" s="25">
        <v>446617</v>
      </c>
      <c r="F32" s="2"/>
    </row>
    <row r="33" spans="1:6" x14ac:dyDescent="0.25">
      <c r="A33" s="62" t="s">
        <v>83</v>
      </c>
      <c r="B33" s="24">
        <v>7000000</v>
      </c>
      <c r="C33" s="25">
        <v>7000000</v>
      </c>
    </row>
    <row r="34" spans="1:6" x14ac:dyDescent="0.25">
      <c r="A34" s="62" t="s">
        <v>31</v>
      </c>
      <c r="B34" s="24">
        <v>5342600</v>
      </c>
      <c r="C34" s="25">
        <v>5342600</v>
      </c>
    </row>
    <row r="35" spans="1:6" x14ac:dyDescent="0.25">
      <c r="A35" s="91" t="s">
        <v>32</v>
      </c>
      <c r="B35" s="93">
        <f>SUM(B31:B34)</f>
        <v>12799028</v>
      </c>
      <c r="C35" s="93">
        <f>SUM(C31:C34)</f>
        <v>12799027</v>
      </c>
      <c r="E35" s="2"/>
      <c r="F35" s="2"/>
    </row>
    <row r="36" spans="1:6" x14ac:dyDescent="0.25">
      <c r="A36" s="61" t="s">
        <v>33</v>
      </c>
      <c r="B36" s="22"/>
      <c r="C36" s="23"/>
    </row>
    <row r="37" spans="1:6" x14ac:dyDescent="0.25">
      <c r="A37" s="113" t="s">
        <v>34</v>
      </c>
      <c r="B37" s="24">
        <v>1212578</v>
      </c>
      <c r="C37" s="25">
        <v>68476</v>
      </c>
    </row>
    <row r="38" spans="1:6" x14ac:dyDescent="0.25">
      <c r="A38" s="113" t="s">
        <v>84</v>
      </c>
      <c r="B38" s="22">
        <v>395292</v>
      </c>
      <c r="C38" s="25">
        <v>86043</v>
      </c>
    </row>
    <row r="39" spans="1:6" x14ac:dyDescent="0.25">
      <c r="A39" s="113" t="s">
        <v>30</v>
      </c>
      <c r="B39" s="24">
        <v>1090</v>
      </c>
      <c r="C39" s="25">
        <v>1090</v>
      </c>
    </row>
    <row r="40" spans="1:6" x14ac:dyDescent="0.25">
      <c r="A40" s="113" t="s">
        <v>31</v>
      </c>
      <c r="B40" s="22">
        <v>156746</v>
      </c>
      <c r="C40" s="25">
        <v>200253</v>
      </c>
    </row>
    <row r="41" spans="1:6" ht="15.75" customHeight="1" x14ac:dyDescent="0.25">
      <c r="A41" s="113" t="s">
        <v>35</v>
      </c>
      <c r="B41" s="24">
        <v>2531376</v>
      </c>
      <c r="C41" s="98">
        <v>299320</v>
      </c>
    </row>
    <row r="42" spans="1:6" ht="22.5" customHeight="1" x14ac:dyDescent="0.25">
      <c r="A42" s="91" t="s">
        <v>36</v>
      </c>
      <c r="B42" s="93">
        <f>SUM(B37:B41)</f>
        <v>4297082</v>
      </c>
      <c r="C42" s="93">
        <f>SUM(C37:C41)</f>
        <v>655182</v>
      </c>
      <c r="E42" s="2"/>
      <c r="F42" s="2"/>
    </row>
    <row r="43" spans="1:6" s="3" customFormat="1" ht="20.25" customHeight="1" x14ac:dyDescent="0.25">
      <c r="A43" s="91" t="s">
        <v>37</v>
      </c>
      <c r="B43" s="93">
        <f>B42+B35</f>
        <v>17096110</v>
      </c>
      <c r="C43" s="93">
        <f>C35+C42</f>
        <v>13454209</v>
      </c>
      <c r="E43" s="115"/>
      <c r="F43" s="115"/>
    </row>
    <row r="44" spans="1:6" ht="36" customHeight="1" x14ac:dyDescent="0.25">
      <c r="A44" s="91" t="s">
        <v>38</v>
      </c>
      <c r="B44" s="93">
        <f>B43+B29</f>
        <v>20314586</v>
      </c>
      <c r="C44" s="93">
        <f>C43+C29</f>
        <v>16541608</v>
      </c>
      <c r="E44" s="2"/>
      <c r="F44" s="2"/>
    </row>
    <row r="45" spans="1:6" x14ac:dyDescent="0.25">
      <c r="B45" s="17"/>
      <c r="C45" s="109"/>
    </row>
    <row r="46" spans="1:6" x14ac:dyDescent="0.25">
      <c r="B46" s="108"/>
      <c r="C46" s="108"/>
    </row>
    <row r="47" spans="1:6" x14ac:dyDescent="0.25">
      <c r="B47" s="108"/>
      <c r="C47" s="108"/>
    </row>
    <row r="48" spans="1:6" x14ac:dyDescent="0.25">
      <c r="A48" s="26" t="s">
        <v>107</v>
      </c>
      <c r="B48" s="108"/>
      <c r="C48" s="108"/>
    </row>
    <row r="49" spans="1:1" ht="30" x14ac:dyDescent="0.25">
      <c r="A49" s="18" t="s">
        <v>1</v>
      </c>
    </row>
    <row r="51" spans="1:1" x14ac:dyDescent="0.25">
      <c r="A51" s="18"/>
    </row>
    <row r="52" spans="1:1" ht="30" customHeight="1" x14ac:dyDescent="0.25">
      <c r="A52" s="26" t="s">
        <v>111</v>
      </c>
    </row>
    <row r="53" spans="1:1" ht="30" x14ac:dyDescent="0.25">
      <c r="A53" s="18" t="s">
        <v>2</v>
      </c>
    </row>
    <row r="54" spans="1:1" ht="15" customHeight="1" x14ac:dyDescent="0.25"/>
    <row r="55" spans="1:1" x14ac:dyDescent="0.25">
      <c r="A55" s="18" t="s">
        <v>3</v>
      </c>
    </row>
  </sheetData>
  <mergeCells count="4">
    <mergeCell ref="A1:C1"/>
    <mergeCell ref="A2:C2"/>
    <mergeCell ref="A3:C3"/>
    <mergeCell ref="B4:C4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opLeftCell="A7" workbookViewId="0">
      <selection activeCell="C15" sqref="C15"/>
    </sheetView>
  </sheetViews>
  <sheetFormatPr defaultColWidth="9.140625" defaultRowHeight="15" x14ac:dyDescent="0.25"/>
  <cols>
    <col min="1" max="1" width="59.7109375" style="37" customWidth="1"/>
    <col min="2" max="2" width="20.85546875" style="15" customWidth="1"/>
    <col min="3" max="3" width="22.5703125" style="37" customWidth="1"/>
    <col min="4" max="4" width="9.140625" style="1"/>
    <col min="5" max="5" width="7.28515625" style="1" customWidth="1"/>
    <col min="6" max="116" width="9.140625" style="1"/>
    <col min="117" max="117" width="49.28515625" style="1" customWidth="1"/>
    <col min="118" max="118" width="19.42578125" style="1" customWidth="1"/>
    <col min="119" max="372" width="9.140625" style="1"/>
    <col min="373" max="373" width="49.28515625" style="1" customWidth="1"/>
    <col min="374" max="374" width="19.42578125" style="1" customWidth="1"/>
    <col min="375" max="628" width="9.140625" style="1"/>
    <col min="629" max="629" width="49.28515625" style="1" customWidth="1"/>
    <col min="630" max="630" width="19.42578125" style="1" customWidth="1"/>
    <col min="631" max="884" width="9.140625" style="1"/>
    <col min="885" max="885" width="49.28515625" style="1" customWidth="1"/>
    <col min="886" max="886" width="19.42578125" style="1" customWidth="1"/>
    <col min="887" max="1140" width="9.140625" style="1"/>
    <col min="1141" max="1141" width="49.28515625" style="1" customWidth="1"/>
    <col min="1142" max="1142" width="19.42578125" style="1" customWidth="1"/>
    <col min="1143" max="1396" width="9.140625" style="1"/>
    <col min="1397" max="1397" width="49.28515625" style="1" customWidth="1"/>
    <col min="1398" max="1398" width="19.42578125" style="1" customWidth="1"/>
    <col min="1399" max="1652" width="9.140625" style="1"/>
    <col min="1653" max="1653" width="49.28515625" style="1" customWidth="1"/>
    <col min="1654" max="1654" width="19.42578125" style="1" customWidth="1"/>
    <col min="1655" max="1908" width="9.140625" style="1"/>
    <col min="1909" max="1909" width="49.28515625" style="1" customWidth="1"/>
    <col min="1910" max="1910" width="19.42578125" style="1" customWidth="1"/>
    <col min="1911" max="2164" width="9.140625" style="1"/>
    <col min="2165" max="2165" width="49.28515625" style="1" customWidth="1"/>
    <col min="2166" max="2166" width="19.42578125" style="1" customWidth="1"/>
    <col min="2167" max="2420" width="9.140625" style="1"/>
    <col min="2421" max="2421" width="49.28515625" style="1" customWidth="1"/>
    <col min="2422" max="2422" width="19.42578125" style="1" customWidth="1"/>
    <col min="2423" max="2676" width="9.140625" style="1"/>
    <col min="2677" max="2677" width="49.28515625" style="1" customWidth="1"/>
    <col min="2678" max="2678" width="19.42578125" style="1" customWidth="1"/>
    <col min="2679" max="2932" width="9.140625" style="1"/>
    <col min="2933" max="2933" width="49.28515625" style="1" customWidth="1"/>
    <col min="2934" max="2934" width="19.42578125" style="1" customWidth="1"/>
    <col min="2935" max="3188" width="9.140625" style="1"/>
    <col min="3189" max="3189" width="49.28515625" style="1" customWidth="1"/>
    <col min="3190" max="3190" width="19.42578125" style="1" customWidth="1"/>
    <col min="3191" max="3444" width="9.140625" style="1"/>
    <col min="3445" max="3445" width="49.28515625" style="1" customWidth="1"/>
    <col min="3446" max="3446" width="19.42578125" style="1" customWidth="1"/>
    <col min="3447" max="3700" width="9.140625" style="1"/>
    <col min="3701" max="3701" width="49.28515625" style="1" customWidth="1"/>
    <col min="3702" max="3702" width="19.42578125" style="1" customWidth="1"/>
    <col min="3703" max="3956" width="9.140625" style="1"/>
    <col min="3957" max="3957" width="49.28515625" style="1" customWidth="1"/>
    <col min="3958" max="3958" width="19.42578125" style="1" customWidth="1"/>
    <col min="3959" max="4212" width="9.140625" style="1"/>
    <col min="4213" max="4213" width="49.28515625" style="1" customWidth="1"/>
    <col min="4214" max="4214" width="19.42578125" style="1" customWidth="1"/>
    <col min="4215" max="4468" width="9.140625" style="1"/>
    <col min="4469" max="4469" width="49.28515625" style="1" customWidth="1"/>
    <col min="4470" max="4470" width="19.42578125" style="1" customWidth="1"/>
    <col min="4471" max="4724" width="9.140625" style="1"/>
    <col min="4725" max="4725" width="49.28515625" style="1" customWidth="1"/>
    <col min="4726" max="4726" width="19.42578125" style="1" customWidth="1"/>
    <col min="4727" max="4980" width="9.140625" style="1"/>
    <col min="4981" max="4981" width="49.28515625" style="1" customWidth="1"/>
    <col min="4982" max="4982" width="19.42578125" style="1" customWidth="1"/>
    <col min="4983" max="5236" width="9.140625" style="1"/>
    <col min="5237" max="5237" width="49.28515625" style="1" customWidth="1"/>
    <col min="5238" max="5238" width="19.42578125" style="1" customWidth="1"/>
    <col min="5239" max="5492" width="9.140625" style="1"/>
    <col min="5493" max="5493" width="49.28515625" style="1" customWidth="1"/>
    <col min="5494" max="5494" width="19.42578125" style="1" customWidth="1"/>
    <col min="5495" max="5748" width="9.140625" style="1"/>
    <col min="5749" max="5749" width="49.28515625" style="1" customWidth="1"/>
    <col min="5750" max="5750" width="19.42578125" style="1" customWidth="1"/>
    <col min="5751" max="6004" width="9.140625" style="1"/>
    <col min="6005" max="6005" width="49.28515625" style="1" customWidth="1"/>
    <col min="6006" max="6006" width="19.42578125" style="1" customWidth="1"/>
    <col min="6007" max="6260" width="9.140625" style="1"/>
    <col min="6261" max="6261" width="49.28515625" style="1" customWidth="1"/>
    <col min="6262" max="6262" width="19.42578125" style="1" customWidth="1"/>
    <col min="6263" max="6516" width="9.140625" style="1"/>
    <col min="6517" max="6517" width="49.28515625" style="1" customWidth="1"/>
    <col min="6518" max="6518" width="19.42578125" style="1" customWidth="1"/>
    <col min="6519" max="6772" width="9.140625" style="1"/>
    <col min="6773" max="6773" width="49.28515625" style="1" customWidth="1"/>
    <col min="6774" max="6774" width="19.42578125" style="1" customWidth="1"/>
    <col min="6775" max="7028" width="9.140625" style="1"/>
    <col min="7029" max="7029" width="49.28515625" style="1" customWidth="1"/>
    <col min="7030" max="7030" width="19.42578125" style="1" customWidth="1"/>
    <col min="7031" max="7284" width="9.140625" style="1"/>
    <col min="7285" max="7285" width="49.28515625" style="1" customWidth="1"/>
    <col min="7286" max="7286" width="19.42578125" style="1" customWidth="1"/>
    <col min="7287" max="7540" width="9.140625" style="1"/>
    <col min="7541" max="7541" width="49.28515625" style="1" customWidth="1"/>
    <col min="7542" max="7542" width="19.42578125" style="1" customWidth="1"/>
    <col min="7543" max="7796" width="9.140625" style="1"/>
    <col min="7797" max="7797" width="49.28515625" style="1" customWidth="1"/>
    <col min="7798" max="7798" width="19.42578125" style="1" customWidth="1"/>
    <col min="7799" max="8052" width="9.140625" style="1"/>
    <col min="8053" max="8053" width="49.28515625" style="1" customWidth="1"/>
    <col min="8054" max="8054" width="19.42578125" style="1" customWidth="1"/>
    <col min="8055" max="8308" width="9.140625" style="1"/>
    <col min="8309" max="8309" width="49.28515625" style="1" customWidth="1"/>
    <col min="8310" max="8310" width="19.42578125" style="1" customWidth="1"/>
    <col min="8311" max="8564" width="9.140625" style="1"/>
    <col min="8565" max="8565" width="49.28515625" style="1" customWidth="1"/>
    <col min="8566" max="8566" width="19.42578125" style="1" customWidth="1"/>
    <col min="8567" max="8820" width="9.140625" style="1"/>
    <col min="8821" max="8821" width="49.28515625" style="1" customWidth="1"/>
    <col min="8822" max="8822" width="19.42578125" style="1" customWidth="1"/>
    <col min="8823" max="9076" width="9.140625" style="1"/>
    <col min="9077" max="9077" width="49.28515625" style="1" customWidth="1"/>
    <col min="9078" max="9078" width="19.42578125" style="1" customWidth="1"/>
    <col min="9079" max="9332" width="9.140625" style="1"/>
    <col min="9333" max="9333" width="49.28515625" style="1" customWidth="1"/>
    <col min="9334" max="9334" width="19.42578125" style="1" customWidth="1"/>
    <col min="9335" max="9588" width="9.140625" style="1"/>
    <col min="9589" max="9589" width="49.28515625" style="1" customWidth="1"/>
    <col min="9590" max="9590" width="19.42578125" style="1" customWidth="1"/>
    <col min="9591" max="9844" width="9.140625" style="1"/>
    <col min="9845" max="9845" width="49.28515625" style="1" customWidth="1"/>
    <col min="9846" max="9846" width="19.42578125" style="1" customWidth="1"/>
    <col min="9847" max="10100" width="9.140625" style="1"/>
    <col min="10101" max="10101" width="49.28515625" style="1" customWidth="1"/>
    <col min="10102" max="10102" width="19.42578125" style="1" customWidth="1"/>
    <col min="10103" max="10356" width="9.140625" style="1"/>
    <col min="10357" max="10357" width="49.28515625" style="1" customWidth="1"/>
    <col min="10358" max="10358" width="19.42578125" style="1" customWidth="1"/>
    <col min="10359" max="10612" width="9.140625" style="1"/>
    <col min="10613" max="10613" width="49.28515625" style="1" customWidth="1"/>
    <col min="10614" max="10614" width="19.42578125" style="1" customWidth="1"/>
    <col min="10615" max="10868" width="9.140625" style="1"/>
    <col min="10869" max="10869" width="49.28515625" style="1" customWidth="1"/>
    <col min="10870" max="10870" width="19.42578125" style="1" customWidth="1"/>
    <col min="10871" max="11124" width="9.140625" style="1"/>
    <col min="11125" max="11125" width="49.28515625" style="1" customWidth="1"/>
    <col min="11126" max="11126" width="19.42578125" style="1" customWidth="1"/>
    <col min="11127" max="11380" width="9.140625" style="1"/>
    <col min="11381" max="11381" width="49.28515625" style="1" customWidth="1"/>
    <col min="11382" max="11382" width="19.42578125" style="1" customWidth="1"/>
    <col min="11383" max="11636" width="9.140625" style="1"/>
    <col min="11637" max="11637" width="49.28515625" style="1" customWidth="1"/>
    <col min="11638" max="11638" width="19.42578125" style="1" customWidth="1"/>
    <col min="11639" max="11892" width="9.140625" style="1"/>
    <col min="11893" max="11893" width="49.28515625" style="1" customWidth="1"/>
    <col min="11894" max="11894" width="19.42578125" style="1" customWidth="1"/>
    <col min="11895" max="12148" width="9.140625" style="1"/>
    <col min="12149" max="12149" width="49.28515625" style="1" customWidth="1"/>
    <col min="12150" max="12150" width="19.42578125" style="1" customWidth="1"/>
    <col min="12151" max="12404" width="9.140625" style="1"/>
    <col min="12405" max="12405" width="49.28515625" style="1" customWidth="1"/>
    <col min="12406" max="12406" width="19.42578125" style="1" customWidth="1"/>
    <col min="12407" max="12660" width="9.140625" style="1"/>
    <col min="12661" max="12661" width="49.28515625" style="1" customWidth="1"/>
    <col min="12662" max="12662" width="19.42578125" style="1" customWidth="1"/>
    <col min="12663" max="12916" width="9.140625" style="1"/>
    <col min="12917" max="12917" width="49.28515625" style="1" customWidth="1"/>
    <col min="12918" max="12918" width="19.42578125" style="1" customWidth="1"/>
    <col min="12919" max="13172" width="9.140625" style="1"/>
    <col min="13173" max="13173" width="49.28515625" style="1" customWidth="1"/>
    <col min="13174" max="13174" width="19.42578125" style="1" customWidth="1"/>
    <col min="13175" max="13428" width="9.140625" style="1"/>
    <col min="13429" max="13429" width="49.28515625" style="1" customWidth="1"/>
    <col min="13430" max="13430" width="19.42578125" style="1" customWidth="1"/>
    <col min="13431" max="13684" width="9.140625" style="1"/>
    <col min="13685" max="13685" width="49.28515625" style="1" customWidth="1"/>
    <col min="13686" max="13686" width="19.42578125" style="1" customWidth="1"/>
    <col min="13687" max="13940" width="9.140625" style="1"/>
    <col min="13941" max="13941" width="49.28515625" style="1" customWidth="1"/>
    <col min="13942" max="13942" width="19.42578125" style="1" customWidth="1"/>
    <col min="13943" max="14196" width="9.140625" style="1"/>
    <col min="14197" max="14197" width="49.28515625" style="1" customWidth="1"/>
    <col min="14198" max="14198" width="19.42578125" style="1" customWidth="1"/>
    <col min="14199" max="14452" width="9.140625" style="1"/>
    <col min="14453" max="14453" width="49.28515625" style="1" customWidth="1"/>
    <col min="14454" max="14454" width="19.42578125" style="1" customWidth="1"/>
    <col min="14455" max="14708" width="9.140625" style="1"/>
    <col min="14709" max="14709" width="49.28515625" style="1" customWidth="1"/>
    <col min="14710" max="14710" width="19.42578125" style="1" customWidth="1"/>
    <col min="14711" max="14964" width="9.140625" style="1"/>
    <col min="14965" max="14965" width="49.28515625" style="1" customWidth="1"/>
    <col min="14966" max="14966" width="19.42578125" style="1" customWidth="1"/>
    <col min="14967" max="15220" width="9.140625" style="1"/>
    <col min="15221" max="15221" width="49.28515625" style="1" customWidth="1"/>
    <col min="15222" max="15222" width="19.42578125" style="1" customWidth="1"/>
    <col min="15223" max="15476" width="9.140625" style="1"/>
    <col min="15477" max="15477" width="49.28515625" style="1" customWidth="1"/>
    <col min="15478" max="15478" width="19.42578125" style="1" customWidth="1"/>
    <col min="15479" max="15732" width="9.140625" style="1"/>
    <col min="15733" max="15733" width="49.28515625" style="1" customWidth="1"/>
    <col min="15734" max="15734" width="19.42578125" style="1" customWidth="1"/>
    <col min="15735" max="15988" width="9.140625" style="1"/>
    <col min="15989" max="15989" width="49.28515625" style="1" customWidth="1"/>
    <col min="15990" max="15990" width="19.42578125" style="1" customWidth="1"/>
    <col min="15991" max="16384" width="9.140625" style="1"/>
  </cols>
  <sheetData>
    <row r="1" spans="1:3" ht="26.25" customHeight="1" x14ac:dyDescent="0.25">
      <c r="A1" s="117" t="s">
        <v>4</v>
      </c>
      <c r="B1" s="117"/>
      <c r="C1" s="117"/>
    </row>
    <row r="2" spans="1:3" x14ac:dyDescent="0.25">
      <c r="A2" s="117" t="s">
        <v>70</v>
      </c>
      <c r="B2" s="117"/>
      <c r="C2" s="117"/>
    </row>
    <row r="3" spans="1:3" ht="15" customHeight="1" x14ac:dyDescent="0.25">
      <c r="A3" s="117" t="s">
        <v>115</v>
      </c>
      <c r="B3" s="117"/>
      <c r="C3" s="117"/>
    </row>
    <row r="4" spans="1:3" ht="15.75" customHeight="1" x14ac:dyDescent="0.25">
      <c r="A4" s="28"/>
      <c r="C4" s="29"/>
    </row>
    <row r="5" spans="1:3" ht="39.75" customHeight="1" x14ac:dyDescent="0.25">
      <c r="A5" s="80" t="s">
        <v>5</v>
      </c>
      <c r="B5" s="105" t="s">
        <v>117</v>
      </c>
      <c r="C5" s="105" t="s">
        <v>118</v>
      </c>
    </row>
    <row r="6" spans="1:3" ht="15.75" customHeight="1" x14ac:dyDescent="0.25">
      <c r="A6" s="60" t="s">
        <v>39</v>
      </c>
      <c r="B6" s="100">
        <f>1914230</f>
        <v>1914230</v>
      </c>
      <c r="C6" s="100">
        <f>1997901</f>
        <v>1997901</v>
      </c>
    </row>
    <row r="7" spans="1:3" ht="27" customHeight="1" x14ac:dyDescent="0.25">
      <c r="A7" s="60" t="s">
        <v>40</v>
      </c>
      <c r="B7" s="101">
        <f>-997813</f>
        <v>-997813</v>
      </c>
      <c r="C7" s="101">
        <v>-1109923</v>
      </c>
    </row>
    <row r="8" spans="1:3" ht="35.25" customHeight="1" x14ac:dyDescent="0.25">
      <c r="A8" s="66" t="s">
        <v>41</v>
      </c>
      <c r="B8" s="52">
        <f>SUM(B6:B7)</f>
        <v>916417</v>
      </c>
      <c r="C8" s="52">
        <f>SUM(C6:C7)</f>
        <v>887978</v>
      </c>
    </row>
    <row r="9" spans="1:3" ht="24" customHeight="1" x14ac:dyDescent="0.25">
      <c r="A9" s="67" t="s">
        <v>42</v>
      </c>
      <c r="B9" s="102">
        <f>-259243-625</f>
        <v>-259868</v>
      </c>
      <c r="C9" s="102">
        <v>-238583</v>
      </c>
    </row>
    <row r="10" spans="1:3" ht="25.5" customHeight="1" x14ac:dyDescent="0.25">
      <c r="A10" s="67" t="s">
        <v>79</v>
      </c>
      <c r="B10" s="30"/>
      <c r="C10" s="30"/>
    </row>
    <row r="11" spans="1:3" ht="36.75" customHeight="1" x14ac:dyDescent="0.25">
      <c r="A11" s="60" t="s">
        <v>43</v>
      </c>
      <c r="B11" s="103">
        <f>560476</f>
        <v>560476</v>
      </c>
      <c r="C11" s="103">
        <f>321728</f>
        <v>321728</v>
      </c>
    </row>
    <row r="12" spans="1:3" ht="15" customHeight="1" x14ac:dyDescent="0.25">
      <c r="A12" s="60" t="s">
        <v>44</v>
      </c>
      <c r="B12" s="104">
        <f>-149183</f>
        <v>-149183</v>
      </c>
      <c r="C12" s="104">
        <f>-128018</f>
        <v>-128018</v>
      </c>
    </row>
    <row r="13" spans="1:3" ht="24" customHeight="1" x14ac:dyDescent="0.25">
      <c r="A13" s="60" t="s">
        <v>80</v>
      </c>
      <c r="B13" s="103"/>
      <c r="C13" s="103"/>
    </row>
    <row r="14" spans="1:3" ht="29.25" customHeight="1" x14ac:dyDescent="0.25">
      <c r="A14" s="60" t="s">
        <v>45</v>
      </c>
      <c r="B14" s="104"/>
      <c r="C14" s="102"/>
    </row>
    <row r="15" spans="1:3" ht="31.5" customHeight="1" x14ac:dyDescent="0.25">
      <c r="A15" s="60" t="s">
        <v>46</v>
      </c>
      <c r="B15" s="104">
        <f>-936863</f>
        <v>-936863</v>
      </c>
      <c r="C15" s="104">
        <f>-650196</f>
        <v>-650196</v>
      </c>
    </row>
    <row r="16" spans="1:3" ht="30" customHeight="1" x14ac:dyDescent="0.25">
      <c r="A16" s="60" t="s">
        <v>47</v>
      </c>
      <c r="B16" s="103">
        <f>98</f>
        <v>98</v>
      </c>
      <c r="C16" s="103">
        <f>26727</f>
        <v>26727</v>
      </c>
    </row>
    <row r="17" spans="1:4" ht="39.75" customHeight="1" x14ac:dyDescent="0.25">
      <c r="A17" s="68" t="s">
        <v>88</v>
      </c>
      <c r="B17" s="31">
        <f>SUM(B8:B16)</f>
        <v>131077</v>
      </c>
      <c r="C17" s="31">
        <f>SUM(C8:C16)</f>
        <v>219636</v>
      </c>
    </row>
    <row r="18" spans="1:4" ht="25.5" customHeight="1" x14ac:dyDescent="0.25">
      <c r="A18" s="84" t="s">
        <v>85</v>
      </c>
      <c r="B18" s="85"/>
      <c r="C18" s="85"/>
    </row>
    <row r="19" spans="1:4" ht="21" customHeight="1" x14ac:dyDescent="0.25">
      <c r="A19" s="86" t="s">
        <v>81</v>
      </c>
      <c r="B19" s="87"/>
      <c r="C19" s="87"/>
    </row>
    <row r="20" spans="1:4" ht="24.75" customHeight="1" x14ac:dyDescent="0.25">
      <c r="A20" s="86" t="s">
        <v>86</v>
      </c>
      <c r="B20" s="87"/>
      <c r="C20" s="87"/>
    </row>
    <row r="21" spans="1:4" ht="24" customHeight="1" x14ac:dyDescent="0.25">
      <c r="A21" s="86" t="s">
        <v>87</v>
      </c>
      <c r="B21" s="52">
        <f>B17</f>
        <v>131077</v>
      </c>
      <c r="C21" s="52">
        <f>C17</f>
        <v>219636</v>
      </c>
    </row>
    <row r="22" spans="1:4" ht="15" customHeight="1" x14ac:dyDescent="0.25">
      <c r="A22" s="60" t="s">
        <v>76</v>
      </c>
      <c r="B22" s="33">
        <f>B21*1000/214506</f>
        <v>611.06449236851188</v>
      </c>
      <c r="C22" s="33">
        <f>C21*1000/214506</f>
        <v>1023.9154149534279</v>
      </c>
    </row>
    <row r="23" spans="1:4" ht="15" customHeight="1" x14ac:dyDescent="0.25">
      <c r="A23" s="27"/>
      <c r="C23" s="38"/>
    </row>
    <row r="24" spans="1:4" ht="15" customHeight="1" x14ac:dyDescent="0.25">
      <c r="A24" s="27"/>
      <c r="B24" s="114">
        <f>B6+B7+B9+B11+B12+B15+B16-B17</f>
        <v>0</v>
      </c>
      <c r="C24" s="114">
        <f>C6+C7+C9+C11+C12+C15+C16-C17</f>
        <v>0</v>
      </c>
      <c r="D24" s="9"/>
    </row>
    <row r="25" spans="1:4" ht="15" customHeight="1" x14ac:dyDescent="0.25">
      <c r="A25" s="27"/>
    </row>
    <row r="26" spans="1:4" ht="15" customHeight="1" x14ac:dyDescent="0.25">
      <c r="A26" s="27" t="s">
        <v>104</v>
      </c>
    </row>
    <row r="27" spans="1:4" ht="15" customHeight="1" x14ac:dyDescent="0.25">
      <c r="A27" s="34" t="s">
        <v>1</v>
      </c>
    </row>
    <row r="28" spans="1:4" ht="15" customHeight="1" x14ac:dyDescent="0.25"/>
    <row r="29" spans="1:4" ht="15" customHeight="1" x14ac:dyDescent="0.25">
      <c r="A29" s="34"/>
    </row>
    <row r="30" spans="1:4" ht="15" customHeight="1" x14ac:dyDescent="0.25">
      <c r="A30" s="27" t="s">
        <v>112</v>
      </c>
    </row>
    <row r="31" spans="1:4" ht="15" customHeight="1" x14ac:dyDescent="0.25">
      <c r="A31" s="34" t="s">
        <v>2</v>
      </c>
    </row>
    <row r="32" spans="1:4" ht="15" customHeight="1" x14ac:dyDescent="0.25"/>
    <row r="33" spans="1:3" ht="15" customHeight="1" x14ac:dyDescent="0.25">
      <c r="A33" s="34" t="s">
        <v>3</v>
      </c>
    </row>
    <row r="34" spans="1:3" ht="15" customHeight="1" x14ac:dyDescent="0.25"/>
    <row r="35" spans="1:3" ht="15" customHeight="1" x14ac:dyDescent="0.25"/>
    <row r="36" spans="1:3" ht="15.75" customHeight="1" x14ac:dyDescent="0.25"/>
    <row r="37" spans="1:3" ht="24" customHeight="1" x14ac:dyDescent="0.25">
      <c r="A37" s="35"/>
      <c r="B37" s="35"/>
      <c r="C37" s="36"/>
    </row>
    <row r="38" spans="1:3" ht="24" customHeight="1" x14ac:dyDescent="0.25">
      <c r="A38" s="35"/>
      <c r="B38" s="35"/>
      <c r="C38" s="36"/>
    </row>
    <row r="39" spans="1:3" ht="15" customHeight="1" x14ac:dyDescent="0.25">
      <c r="A39" s="32"/>
      <c r="B39" s="32"/>
      <c r="C39" s="39"/>
    </row>
    <row r="40" spans="1:3" ht="15" customHeight="1" x14ac:dyDescent="0.25"/>
    <row r="41" spans="1:3" ht="15" customHeight="1" x14ac:dyDescent="0.25"/>
    <row r="42" spans="1:3" ht="15" customHeight="1" x14ac:dyDescent="0.25"/>
    <row r="43" spans="1:3" ht="15" customHeight="1" x14ac:dyDescent="0.25"/>
    <row r="44" spans="1:3" ht="15" customHeight="1" x14ac:dyDescent="0.25"/>
    <row r="45" spans="1:3" ht="15" customHeight="1" x14ac:dyDescent="0.25"/>
    <row r="46" spans="1:3" ht="15" customHeight="1" x14ac:dyDescent="0.25"/>
    <row r="47" spans="1:3" ht="15" customHeight="1" x14ac:dyDescent="0.25"/>
    <row r="48" spans="1:3" ht="15" customHeight="1" x14ac:dyDescent="0.25"/>
    <row r="49" ht="15.75" customHeight="1" x14ac:dyDescent="0.25"/>
    <row r="50" ht="15.75" customHeight="1" x14ac:dyDescent="0.25"/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4"/>
  <sheetViews>
    <sheetView topLeftCell="A25" workbookViewId="0">
      <selection activeCell="A47" sqref="A47:C49"/>
    </sheetView>
  </sheetViews>
  <sheetFormatPr defaultRowHeight="15" x14ac:dyDescent="0.25"/>
  <cols>
    <col min="1" max="1" width="42.85546875" style="40" customWidth="1"/>
    <col min="2" max="2" width="23.7109375" style="15" customWidth="1"/>
    <col min="3" max="3" width="24.140625" style="15" customWidth="1"/>
    <col min="4" max="4" width="12.140625" customWidth="1"/>
  </cols>
  <sheetData>
    <row r="1" spans="1:3" ht="26.25" customHeight="1" x14ac:dyDescent="0.25">
      <c r="A1" s="117" t="s">
        <v>4</v>
      </c>
      <c r="B1" s="117"/>
      <c r="C1" s="117"/>
    </row>
    <row r="2" spans="1:3" ht="46.5" customHeight="1" x14ac:dyDescent="0.25">
      <c r="A2" s="120" t="s">
        <v>71</v>
      </c>
      <c r="B2" s="120"/>
      <c r="C2" s="120"/>
    </row>
    <row r="3" spans="1:3" ht="35.25" customHeight="1" x14ac:dyDescent="0.25">
      <c r="A3" s="117" t="s">
        <v>115</v>
      </c>
      <c r="B3" s="117"/>
      <c r="C3" s="117"/>
    </row>
    <row r="4" spans="1:3" ht="26.45" customHeight="1" x14ac:dyDescent="0.25">
      <c r="A4" s="42"/>
      <c r="B4" s="119"/>
      <c r="C4" s="119"/>
    </row>
    <row r="5" spans="1:3" ht="42.75" customHeight="1" x14ac:dyDescent="0.25">
      <c r="A5" s="94" t="s">
        <v>5</v>
      </c>
      <c r="B5" s="20" t="s">
        <v>119</v>
      </c>
      <c r="C5" s="20" t="s">
        <v>122</v>
      </c>
    </row>
    <row r="6" spans="1:3" ht="33.75" customHeight="1" x14ac:dyDescent="0.25">
      <c r="A6" s="69" t="s">
        <v>48</v>
      </c>
      <c r="B6" s="43"/>
      <c r="C6" s="44"/>
    </row>
    <row r="7" spans="1:3" ht="35.25" customHeight="1" x14ac:dyDescent="0.25">
      <c r="A7" s="70" t="s">
        <v>49</v>
      </c>
      <c r="B7" s="88">
        <f>SUM(B8:B10)</f>
        <v>4863518</v>
      </c>
      <c r="C7" s="88">
        <f>SUM(C8:C10)</f>
        <v>2467285</v>
      </c>
    </row>
    <row r="8" spans="1:3" ht="39.75" customHeight="1" x14ac:dyDescent="0.25">
      <c r="A8" s="60" t="s">
        <v>50</v>
      </c>
      <c r="B8" s="25">
        <v>3961</v>
      </c>
      <c r="C8" s="25">
        <v>22506</v>
      </c>
    </row>
    <row r="9" spans="1:3" ht="39.75" customHeight="1" x14ac:dyDescent="0.25">
      <c r="A9" s="60" t="s">
        <v>108</v>
      </c>
      <c r="B9" s="25">
        <v>2917926</v>
      </c>
      <c r="C9" s="25">
        <v>2434669</v>
      </c>
    </row>
    <row r="10" spans="1:3" ht="26.25" customHeight="1" x14ac:dyDescent="0.25">
      <c r="A10" s="60" t="s">
        <v>51</v>
      </c>
      <c r="B10" s="47">
        <v>1941631</v>
      </c>
      <c r="C10" s="47">
        <v>10110</v>
      </c>
    </row>
    <row r="11" spans="1:3" ht="15" customHeight="1" x14ac:dyDescent="0.25">
      <c r="A11" s="70" t="s">
        <v>52</v>
      </c>
      <c r="B11" s="48">
        <f>SUM(B12:B17)</f>
        <v>-2425094</v>
      </c>
      <c r="C11" s="48">
        <f>SUM(C12:C17)</f>
        <v>-2264069</v>
      </c>
    </row>
    <row r="12" spans="1:3" ht="39.75" customHeight="1" x14ac:dyDescent="0.25">
      <c r="A12" s="60" t="s">
        <v>53</v>
      </c>
      <c r="B12" s="49">
        <v>-497919</v>
      </c>
      <c r="C12" s="49">
        <v>-583689</v>
      </c>
    </row>
    <row r="13" spans="1:3" ht="35.25" customHeight="1" x14ac:dyDescent="0.25">
      <c r="A13" s="60" t="s">
        <v>54</v>
      </c>
      <c r="B13" s="49">
        <f>-389698</f>
        <v>-389698</v>
      </c>
      <c r="C13" s="49">
        <f>-339605</f>
        <v>-339605</v>
      </c>
    </row>
    <row r="14" spans="1:3" ht="33" customHeight="1" x14ac:dyDescent="0.25">
      <c r="A14" s="60" t="s">
        <v>55</v>
      </c>
      <c r="B14" s="49"/>
      <c r="C14" s="49"/>
    </row>
    <row r="15" spans="1:3" ht="54" customHeight="1" x14ac:dyDescent="0.25">
      <c r="A15" s="60" t="s">
        <v>56</v>
      </c>
      <c r="B15" s="49">
        <v>-249734</v>
      </c>
      <c r="C15" s="49">
        <v>-236897</v>
      </c>
    </row>
    <row r="16" spans="1:3" s="1" customFormat="1" ht="39.75" customHeight="1" x14ac:dyDescent="0.25">
      <c r="A16" s="60" t="s">
        <v>90</v>
      </c>
      <c r="B16" s="49">
        <v>-774375</v>
      </c>
      <c r="C16" s="49">
        <v>-634492</v>
      </c>
    </row>
    <row r="17" spans="1:3" s="1" customFormat="1" ht="24.6" customHeight="1" x14ac:dyDescent="0.25">
      <c r="A17" s="60" t="s">
        <v>57</v>
      </c>
      <c r="B17" s="49">
        <v>-513368</v>
      </c>
      <c r="C17" s="49">
        <f>-469386</f>
        <v>-469386</v>
      </c>
    </row>
    <row r="18" spans="1:3" s="1" customFormat="1" ht="35.25" customHeight="1" x14ac:dyDescent="0.25">
      <c r="A18" s="70" t="s">
        <v>58</v>
      </c>
      <c r="B18" s="50">
        <f>B7+B11</f>
        <v>2438424</v>
      </c>
      <c r="C18" s="50">
        <f>C7+C11</f>
        <v>203216</v>
      </c>
    </row>
    <row r="19" spans="1:3" s="1" customFormat="1" ht="49.5" customHeight="1" x14ac:dyDescent="0.25">
      <c r="A19" s="69" t="s">
        <v>59</v>
      </c>
      <c r="B19" s="45"/>
      <c r="C19" s="45"/>
    </row>
    <row r="20" spans="1:3" s="1" customFormat="1" ht="23.25" customHeight="1" x14ac:dyDescent="0.25">
      <c r="A20" s="70" t="s">
        <v>49</v>
      </c>
      <c r="B20" s="88">
        <f>B21+B22+B23</f>
        <v>0</v>
      </c>
      <c r="C20" s="88">
        <f>C21+C23+C22</f>
        <v>1300</v>
      </c>
    </row>
    <row r="21" spans="1:3" s="1" customFormat="1" ht="25.5" customHeight="1" x14ac:dyDescent="0.25">
      <c r="A21" s="71" t="s">
        <v>60</v>
      </c>
      <c r="B21" s="46"/>
      <c r="C21" s="45">
        <v>1300</v>
      </c>
    </row>
    <row r="22" spans="1:3" s="1" customFormat="1" ht="30.75" customHeight="1" x14ac:dyDescent="0.25">
      <c r="A22" s="71" t="s">
        <v>91</v>
      </c>
      <c r="B22" s="46"/>
      <c r="C22" s="45"/>
    </row>
    <row r="23" spans="1:3" s="1" customFormat="1" ht="28.5" customHeight="1" x14ac:dyDescent="0.25">
      <c r="A23" s="67" t="s">
        <v>73</v>
      </c>
      <c r="B23" s="46"/>
      <c r="C23" s="45"/>
    </row>
    <row r="24" spans="1:3" s="1" customFormat="1" ht="15" customHeight="1" x14ac:dyDescent="0.25">
      <c r="A24" s="70" t="s">
        <v>52</v>
      </c>
      <c r="B24" s="48">
        <f>SUM(B25:B27)</f>
        <v>-2436858</v>
      </c>
      <c r="C24" s="48">
        <f>SUM(C25:C27)</f>
        <v>-2080265</v>
      </c>
    </row>
    <row r="25" spans="1:3" s="1" customFormat="1" x14ac:dyDescent="0.25">
      <c r="A25" s="60" t="s">
        <v>61</v>
      </c>
      <c r="B25" s="49">
        <v>-121018</v>
      </c>
      <c r="C25" s="49">
        <v>-36557</v>
      </c>
    </row>
    <row r="26" spans="1:3" s="1" customFormat="1" ht="30" x14ac:dyDescent="0.25">
      <c r="A26" s="60" t="s">
        <v>92</v>
      </c>
      <c r="B26" s="49"/>
      <c r="C26" s="49"/>
    </row>
    <row r="27" spans="1:3" s="1" customFormat="1" ht="30" x14ac:dyDescent="0.25">
      <c r="A27" s="60" t="s">
        <v>74</v>
      </c>
      <c r="B27" s="49">
        <v>-2315840</v>
      </c>
      <c r="C27" s="49">
        <v>-2043708</v>
      </c>
    </row>
    <row r="28" spans="1:3" s="1" customFormat="1" ht="24.75" customHeight="1" x14ac:dyDescent="0.25">
      <c r="A28" s="70" t="s">
        <v>62</v>
      </c>
      <c r="B28" s="89">
        <f>B20+B24</f>
        <v>-2436858</v>
      </c>
      <c r="C28" s="89">
        <f>C20+C24</f>
        <v>-2078965</v>
      </c>
    </row>
    <row r="29" spans="1:3" s="1" customFormat="1" ht="24" customHeight="1" x14ac:dyDescent="0.25">
      <c r="A29" s="69" t="s">
        <v>63</v>
      </c>
      <c r="B29" s="47"/>
      <c r="C29" s="47"/>
    </row>
    <row r="30" spans="1:3" s="1" customFormat="1" ht="15" customHeight="1" x14ac:dyDescent="0.25">
      <c r="A30" s="70" t="s">
        <v>49</v>
      </c>
      <c r="B30" s="48">
        <f>SUM(B31:B34)</f>
        <v>84</v>
      </c>
      <c r="C30" s="48">
        <f>SUM(C31:C34)</f>
        <v>1888092</v>
      </c>
    </row>
    <row r="31" spans="1:3" s="1" customFormat="1" ht="15" customHeight="1" x14ac:dyDescent="0.25">
      <c r="A31" s="72" t="s">
        <v>93</v>
      </c>
      <c r="B31" s="48">
        <v>0</v>
      </c>
      <c r="C31" s="48">
        <v>0</v>
      </c>
    </row>
    <row r="32" spans="1:3" ht="15" customHeight="1" x14ac:dyDescent="0.25">
      <c r="A32" s="72" t="s">
        <v>78</v>
      </c>
      <c r="B32" s="48">
        <v>0</v>
      </c>
      <c r="C32" s="45"/>
    </row>
    <row r="33" spans="1:3" ht="15" customHeight="1" x14ac:dyDescent="0.25">
      <c r="A33" s="72" t="s">
        <v>94</v>
      </c>
      <c r="B33" s="49"/>
      <c r="C33" s="45">
        <v>1887644</v>
      </c>
    </row>
    <row r="34" spans="1:3" ht="15" customHeight="1" x14ac:dyDescent="0.25">
      <c r="A34" s="72" t="s">
        <v>51</v>
      </c>
      <c r="B34" s="49">
        <v>84</v>
      </c>
      <c r="C34" s="45">
        <v>448</v>
      </c>
    </row>
    <row r="35" spans="1:3" ht="15" customHeight="1" x14ac:dyDescent="0.25">
      <c r="A35" s="70" t="s">
        <v>52</v>
      </c>
      <c r="B35" s="48">
        <f>SUM(B36:B40)</f>
        <v>0</v>
      </c>
      <c r="C35" s="48">
        <f>SUM(C36:C40)</f>
        <v>-12638</v>
      </c>
    </row>
    <row r="36" spans="1:3" ht="15" customHeight="1" x14ac:dyDescent="0.25">
      <c r="A36" s="72" t="s">
        <v>95</v>
      </c>
      <c r="B36" s="49">
        <v>0</v>
      </c>
      <c r="C36" s="49"/>
    </row>
    <row r="37" spans="1:3" ht="33.75" customHeight="1" x14ac:dyDescent="0.25">
      <c r="A37" s="72" t="s">
        <v>96</v>
      </c>
      <c r="B37" s="49">
        <f>+Ф4!C104</f>
        <v>0</v>
      </c>
      <c r="C37" s="49">
        <v>0</v>
      </c>
    </row>
    <row r="38" spans="1:3" x14ac:dyDescent="0.25">
      <c r="A38" s="72" t="s">
        <v>97</v>
      </c>
      <c r="B38" s="49">
        <v>0</v>
      </c>
      <c r="C38" s="49">
        <v>0</v>
      </c>
    </row>
    <row r="39" spans="1:3" ht="15" customHeight="1" x14ac:dyDescent="0.25">
      <c r="A39" s="73" t="s">
        <v>75</v>
      </c>
      <c r="B39" s="49"/>
      <c r="C39" s="49">
        <v>-12613</v>
      </c>
    </row>
    <row r="40" spans="1:3" ht="15" customHeight="1" x14ac:dyDescent="0.25">
      <c r="A40" s="73" t="s">
        <v>101</v>
      </c>
      <c r="B40" s="49"/>
      <c r="C40" s="49">
        <v>-25</v>
      </c>
    </row>
    <row r="41" spans="1:3" ht="28.5" customHeight="1" x14ac:dyDescent="0.25">
      <c r="A41" s="70" t="s">
        <v>64</v>
      </c>
      <c r="B41" s="48">
        <f>B30+B35</f>
        <v>84</v>
      </c>
      <c r="C41" s="48">
        <f>C30+C35</f>
        <v>1875454</v>
      </c>
    </row>
    <row r="42" spans="1:3" ht="30" x14ac:dyDescent="0.25">
      <c r="A42" s="60" t="s">
        <v>98</v>
      </c>
      <c r="B42" s="51"/>
      <c r="C42" s="51"/>
    </row>
    <row r="43" spans="1:3" ht="28.5" x14ac:dyDescent="0.25">
      <c r="A43" s="70" t="s">
        <v>100</v>
      </c>
      <c r="B43" s="51">
        <f>B18+B28+B41</f>
        <v>1650</v>
      </c>
      <c r="C43" s="51">
        <f>C18+C28+C41</f>
        <v>-295</v>
      </c>
    </row>
    <row r="44" spans="1:3" ht="15.75" customHeight="1" x14ac:dyDescent="0.25">
      <c r="A44" s="70" t="s">
        <v>109</v>
      </c>
      <c r="B44" s="52">
        <v>1971</v>
      </c>
      <c r="C44" s="52">
        <v>3962</v>
      </c>
    </row>
    <row r="45" spans="1:3" ht="42.75" x14ac:dyDescent="0.25">
      <c r="A45" s="70" t="s">
        <v>99</v>
      </c>
      <c r="B45" s="48">
        <f>1</f>
        <v>1</v>
      </c>
      <c r="C45" s="50"/>
    </row>
    <row r="46" spans="1:3" ht="15.75" customHeight="1" x14ac:dyDescent="0.25">
      <c r="A46" s="70" t="s">
        <v>110</v>
      </c>
      <c r="B46" s="52">
        <f>B43+B44</f>
        <v>3621</v>
      </c>
      <c r="C46" s="52">
        <f>C44+C43+C42+C45</f>
        <v>3667</v>
      </c>
    </row>
    <row r="47" spans="1:3" ht="15.75" customHeight="1" x14ac:dyDescent="0.25">
      <c r="B47" s="17"/>
      <c r="C47" s="17"/>
    </row>
    <row r="48" spans="1:3" ht="15" customHeight="1" x14ac:dyDescent="0.25">
      <c r="B48" s="17"/>
      <c r="C48" s="17"/>
    </row>
    <row r="49" spans="1:3" ht="15" customHeight="1" x14ac:dyDescent="0.25">
      <c r="C49" s="17"/>
    </row>
    <row r="50" spans="1:3" ht="30.75" customHeight="1" x14ac:dyDescent="0.25">
      <c r="A50" s="27" t="s">
        <v>105</v>
      </c>
    </row>
    <row r="51" spans="1:3" ht="15" customHeight="1" x14ac:dyDescent="0.25">
      <c r="A51" s="34" t="s">
        <v>1</v>
      </c>
    </row>
    <row r="52" spans="1:3" ht="15" customHeight="1" x14ac:dyDescent="0.25">
      <c r="A52" s="37"/>
    </row>
    <row r="53" spans="1:3" ht="15" customHeight="1" x14ac:dyDescent="0.25">
      <c r="A53" s="34"/>
    </row>
    <row r="54" spans="1:3" ht="32.25" customHeight="1" x14ac:dyDescent="0.25">
      <c r="A54" s="27" t="s">
        <v>113</v>
      </c>
    </row>
    <row r="55" spans="1:3" ht="15" customHeight="1" x14ac:dyDescent="0.25">
      <c r="A55" s="34" t="s">
        <v>2</v>
      </c>
    </row>
    <row r="56" spans="1:3" ht="15" customHeight="1" x14ac:dyDescent="0.25">
      <c r="A56" s="37"/>
    </row>
    <row r="57" spans="1:3" ht="15" customHeight="1" x14ac:dyDescent="0.25">
      <c r="A57" s="34" t="s">
        <v>3</v>
      </c>
    </row>
    <row r="58" spans="1:3" ht="15" customHeight="1" x14ac:dyDescent="0.25">
      <c r="A58" s="37"/>
    </row>
    <row r="59" spans="1:3" ht="15" customHeight="1" x14ac:dyDescent="0.25">
      <c r="B59" s="53"/>
    </row>
    <row r="60" spans="1:3" ht="15.75" customHeight="1" x14ac:dyDescent="0.25">
      <c r="B60" s="17"/>
    </row>
    <row r="64" spans="1:3" x14ac:dyDescent="0.25">
      <c r="A64" s="41"/>
    </row>
    <row r="69" ht="43.5" customHeight="1" x14ac:dyDescent="0.25"/>
    <row r="70" ht="39.75" customHeight="1" x14ac:dyDescent="0.25"/>
    <row r="71" ht="38.25" customHeight="1" x14ac:dyDescent="0.25"/>
    <row r="72" ht="35.25" customHeight="1" x14ac:dyDescent="0.25"/>
    <row r="73" ht="42" customHeight="1" x14ac:dyDescent="0.25"/>
    <row r="74" ht="36.75" customHeight="1" x14ac:dyDescent="0.25"/>
  </sheetData>
  <mergeCells count="4">
    <mergeCell ref="B4:C4"/>
    <mergeCell ref="A1:C1"/>
    <mergeCell ref="A2:C2"/>
    <mergeCell ref="A3:C3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E36" sqref="E36"/>
    </sheetView>
  </sheetViews>
  <sheetFormatPr defaultColWidth="8.85546875" defaultRowHeight="15" x14ac:dyDescent="0.25"/>
  <cols>
    <col min="1" max="1" width="40.85546875" style="58" customWidth="1"/>
    <col min="2" max="2" width="23.5703125" style="58" customWidth="1"/>
    <col min="3" max="3" width="23" style="58" customWidth="1"/>
    <col min="4" max="4" width="16.85546875" style="58" customWidth="1"/>
    <col min="5" max="5" width="21.85546875" style="58" customWidth="1"/>
    <col min="6" max="6" width="19" style="58" customWidth="1"/>
    <col min="7" max="7" width="12.140625" style="5" customWidth="1"/>
    <col min="8" max="8" width="8.85546875" style="5"/>
    <col min="9" max="9" width="31.7109375" style="5" customWidth="1"/>
    <col min="10" max="16384" width="8.85546875" style="5"/>
  </cols>
  <sheetData>
    <row r="1" spans="1:9" s="4" customFormat="1" x14ac:dyDescent="0.25">
      <c r="A1" s="121" t="s">
        <v>4</v>
      </c>
      <c r="B1" s="121"/>
      <c r="C1" s="121"/>
      <c r="D1" s="121"/>
      <c r="E1" s="121"/>
      <c r="F1" s="121"/>
      <c r="G1" s="121"/>
      <c r="I1" s="13"/>
    </row>
    <row r="2" spans="1:9" x14ac:dyDescent="0.25">
      <c r="A2" s="122" t="s">
        <v>72</v>
      </c>
      <c r="B2" s="122"/>
      <c r="C2" s="122"/>
      <c r="D2" s="122"/>
      <c r="E2" s="122"/>
      <c r="F2" s="122"/>
      <c r="G2" s="122"/>
      <c r="I2" s="14"/>
    </row>
    <row r="3" spans="1:9" x14ac:dyDescent="0.25">
      <c r="A3" s="122" t="s">
        <v>115</v>
      </c>
      <c r="B3" s="122"/>
      <c r="C3" s="122"/>
      <c r="D3" s="122"/>
      <c r="E3" s="122"/>
      <c r="F3" s="122"/>
      <c r="G3" s="122"/>
      <c r="I3" s="14"/>
    </row>
    <row r="4" spans="1:9" x14ac:dyDescent="0.25">
      <c r="F4" s="54"/>
      <c r="G4" s="7"/>
      <c r="I4" s="7"/>
    </row>
    <row r="5" spans="1:9" ht="15.75" customHeight="1" x14ac:dyDescent="0.25">
      <c r="A5" s="123" t="s">
        <v>5</v>
      </c>
      <c r="B5" s="124" t="s">
        <v>65</v>
      </c>
      <c r="C5" s="124" t="s">
        <v>25</v>
      </c>
      <c r="D5" s="124" t="s">
        <v>26</v>
      </c>
      <c r="E5" s="124" t="s">
        <v>66</v>
      </c>
      <c r="F5" s="65" t="s">
        <v>67</v>
      </c>
      <c r="G5" s="6"/>
      <c r="I5" s="6"/>
    </row>
    <row r="6" spans="1:9" ht="66.75" customHeight="1" x14ac:dyDescent="0.25">
      <c r="A6" s="123"/>
      <c r="B6" s="124"/>
      <c r="C6" s="124"/>
      <c r="D6" s="124"/>
      <c r="E6" s="124"/>
      <c r="F6" s="65" t="s">
        <v>23</v>
      </c>
      <c r="G6" s="6"/>
      <c r="I6" s="6"/>
    </row>
    <row r="7" spans="1:9" ht="43.5" customHeight="1" x14ac:dyDescent="0.25">
      <c r="A7" s="66" t="s">
        <v>103</v>
      </c>
      <c r="B7" s="110">
        <f>Ф1!C25</f>
        <v>53801</v>
      </c>
      <c r="C7" s="111">
        <f>Ф1!C26</f>
        <v>-9810</v>
      </c>
      <c r="D7" s="110">
        <f>Ф1!C27</f>
        <v>3182</v>
      </c>
      <c r="E7" s="74">
        <f>3040226</f>
        <v>3040226</v>
      </c>
      <c r="F7" s="74">
        <f>SUM(B7:E7)</f>
        <v>3087399</v>
      </c>
      <c r="G7" s="10"/>
      <c r="I7" s="8"/>
    </row>
    <row r="8" spans="1:9" x14ac:dyDescent="0.25">
      <c r="A8" s="75" t="s">
        <v>68</v>
      </c>
      <c r="B8" s="110"/>
      <c r="C8" s="111"/>
      <c r="D8" s="110"/>
      <c r="E8" s="112">
        <f>Ф2!B21</f>
        <v>131077</v>
      </c>
      <c r="F8" s="76">
        <f>SUM(E8)</f>
        <v>131077</v>
      </c>
      <c r="G8" s="10"/>
      <c r="I8" s="8"/>
    </row>
    <row r="9" spans="1:9" ht="11.25" customHeight="1" x14ac:dyDescent="0.25">
      <c r="A9" s="77" t="s">
        <v>89</v>
      </c>
      <c r="B9" s="76"/>
      <c r="C9" s="78"/>
      <c r="D9" s="78"/>
      <c r="E9" s="79"/>
      <c r="F9" s="50"/>
      <c r="G9" s="12"/>
      <c r="I9" s="6"/>
    </row>
    <row r="10" spans="1:9" x14ac:dyDescent="0.25">
      <c r="A10" s="66" t="s">
        <v>120</v>
      </c>
      <c r="B10" s="74">
        <f>SUM(B7:B9)</f>
        <v>53801</v>
      </c>
      <c r="C10" s="111">
        <f>SUM(C7:C9)</f>
        <v>-9810</v>
      </c>
      <c r="D10" s="74">
        <f>SUM(D7:D9)</f>
        <v>3182</v>
      </c>
      <c r="E10" s="74">
        <f>SUM(E7:E9)</f>
        <v>3171303</v>
      </c>
      <c r="F10" s="74">
        <f>SUM(F7:F9)</f>
        <v>3218476</v>
      </c>
      <c r="G10" s="10"/>
      <c r="I10" s="8"/>
    </row>
    <row r="11" spans="1:9" ht="14.25" customHeight="1" x14ac:dyDescent="0.25">
      <c r="A11" s="77"/>
      <c r="B11" s="76"/>
      <c r="C11" s="78"/>
      <c r="D11" s="78"/>
      <c r="E11" s="79"/>
      <c r="F11" s="50"/>
      <c r="G11" s="6"/>
      <c r="I11" s="6"/>
    </row>
    <row r="12" spans="1:9" s="11" customFormat="1" x14ac:dyDescent="0.25">
      <c r="A12" s="80" t="s">
        <v>77</v>
      </c>
      <c r="B12" s="74">
        <v>53801</v>
      </c>
      <c r="C12" s="51">
        <v>-9810</v>
      </c>
      <c r="D12" s="74">
        <v>3182</v>
      </c>
      <c r="E12" s="74">
        <v>2845518</v>
      </c>
      <c r="F12" s="74">
        <f>SUM(B12:E12)</f>
        <v>2892691</v>
      </c>
      <c r="G12" s="10"/>
      <c r="I12" s="10"/>
    </row>
    <row r="13" spans="1:9" s="11" customFormat="1" x14ac:dyDescent="0.25">
      <c r="A13" s="81" t="s">
        <v>68</v>
      </c>
      <c r="B13" s="74"/>
      <c r="C13" s="51"/>
      <c r="D13" s="74"/>
      <c r="E13" s="76">
        <v>219637</v>
      </c>
      <c r="F13" s="76">
        <f>E13</f>
        <v>219637</v>
      </c>
      <c r="G13" s="10"/>
      <c r="I13" s="10"/>
    </row>
    <row r="14" spans="1:9" s="11" customFormat="1" x14ac:dyDescent="0.25">
      <c r="A14" s="81" t="s">
        <v>86</v>
      </c>
      <c r="B14" s="76"/>
      <c r="C14" s="82"/>
      <c r="D14" s="78"/>
      <c r="E14" s="76"/>
      <c r="F14" s="83"/>
      <c r="G14" s="12"/>
      <c r="I14" s="12"/>
    </row>
    <row r="15" spans="1:9" s="11" customFormat="1" x14ac:dyDescent="0.25">
      <c r="A15" s="80" t="s">
        <v>121</v>
      </c>
      <c r="B15" s="74">
        <f>SUM(B12:B14)</f>
        <v>53801</v>
      </c>
      <c r="C15" s="111">
        <f>SUM(C12:C14)</f>
        <v>-9810</v>
      </c>
      <c r="D15" s="74">
        <f>SUM(D12:D14)</f>
        <v>3182</v>
      </c>
      <c r="E15" s="74">
        <f>SUM(E12:E14)</f>
        <v>3065155</v>
      </c>
      <c r="F15" s="74">
        <f>SUM(F12:F14)</f>
        <v>3112328</v>
      </c>
      <c r="G15" s="10"/>
      <c r="I15" s="10"/>
    </row>
    <row r="16" spans="1:9" x14ac:dyDescent="0.25">
      <c r="C16" s="55"/>
      <c r="E16" s="59"/>
      <c r="G16" s="6"/>
      <c r="I16" s="6"/>
    </row>
    <row r="17" spans="1:9" x14ac:dyDescent="0.25">
      <c r="C17" s="55"/>
      <c r="G17" s="6"/>
      <c r="I17" s="6"/>
    </row>
    <row r="18" spans="1:9" x14ac:dyDescent="0.25">
      <c r="C18" s="55"/>
      <c r="G18" s="6"/>
      <c r="I18" s="6"/>
    </row>
    <row r="19" spans="1:9" x14ac:dyDescent="0.25">
      <c r="G19" s="6"/>
      <c r="I19" s="6"/>
    </row>
    <row r="20" spans="1:9" x14ac:dyDescent="0.25">
      <c r="A20" s="27" t="s">
        <v>106</v>
      </c>
      <c r="B20" s="116"/>
      <c r="F20" s="59"/>
      <c r="G20" s="6"/>
      <c r="I20" s="6"/>
    </row>
    <row r="21" spans="1:9" x14ac:dyDescent="0.25">
      <c r="A21" s="56" t="s">
        <v>1</v>
      </c>
      <c r="G21" s="6"/>
      <c r="I21" s="6"/>
    </row>
    <row r="22" spans="1:9" x14ac:dyDescent="0.25">
      <c r="A22" s="56"/>
      <c r="G22" s="6"/>
      <c r="I22" s="6"/>
    </row>
    <row r="23" spans="1:9" x14ac:dyDescent="0.25">
      <c r="A23" s="56"/>
      <c r="G23" s="6"/>
      <c r="I23" s="6"/>
    </row>
    <row r="24" spans="1:9" x14ac:dyDescent="0.25">
      <c r="A24" s="56"/>
      <c r="G24" s="6"/>
      <c r="I24" s="6"/>
    </row>
    <row r="25" spans="1:9" x14ac:dyDescent="0.25">
      <c r="G25" s="6"/>
      <c r="I25" s="6"/>
    </row>
    <row r="26" spans="1:9" x14ac:dyDescent="0.25">
      <c r="A26" s="57" t="s">
        <v>114</v>
      </c>
      <c r="G26" s="6"/>
      <c r="I26" s="6"/>
    </row>
    <row r="27" spans="1:9" x14ac:dyDescent="0.25">
      <c r="A27" s="56" t="s">
        <v>2</v>
      </c>
      <c r="G27" s="6"/>
      <c r="I27" s="6"/>
    </row>
    <row r="28" spans="1:9" x14ac:dyDescent="0.25">
      <c r="G28" s="6"/>
      <c r="I28" s="6"/>
    </row>
    <row r="29" spans="1:9" x14ac:dyDescent="0.25">
      <c r="A29" s="56"/>
      <c r="G29" s="6"/>
    </row>
  </sheetData>
  <mergeCells count="8">
    <mergeCell ref="A1:G1"/>
    <mergeCell ref="A2:G2"/>
    <mergeCell ref="A3:G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2023-11-08T09:52:14Z</dcterms:modified>
</cp:coreProperties>
</file>