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225" windowWidth="14805" windowHeight="6360" tabRatio="946" activeTab="3"/>
  </bookViews>
  <sheets>
    <sheet name="Ф1" sheetId="35" r:id="rId1"/>
    <sheet name="Ф2" sheetId="36" r:id="rId2"/>
    <sheet name="Ф3" sheetId="37" r:id="rId3"/>
    <sheet name="Ф4" sheetId="38" r:id="rId4"/>
  </sheets>
  <definedNames>
    <definedName name="_Hlk72368303" localSheetId="0">Ф1!#REF!</definedName>
  </definedNames>
  <calcPr calcId="162913"/>
</workbook>
</file>

<file path=xl/calcChain.xml><?xml version="1.0" encoding="utf-8"?>
<calcChain xmlns="http://schemas.openxmlformats.org/spreadsheetml/2006/main">
  <c r="C10" i="38" l="1"/>
  <c r="B16" i="36"/>
  <c r="B15" i="36"/>
  <c r="B12" i="36"/>
  <c r="B11" i="36"/>
  <c r="B9" i="36"/>
  <c r="B6" i="36"/>
  <c r="B7" i="36"/>
  <c r="C12" i="35"/>
  <c r="C21" i="35"/>
  <c r="C22" i="35" s="1"/>
  <c r="C29" i="35"/>
  <c r="C35" i="35"/>
  <c r="C42" i="35"/>
  <c r="C43" i="35" s="1"/>
  <c r="C44" i="35" s="1"/>
  <c r="B8" i="36" l="1"/>
  <c r="B17" i="36" s="1"/>
  <c r="C35" i="37"/>
  <c r="B35" i="37"/>
  <c r="C30" i="37"/>
  <c r="C41" i="37" s="1"/>
  <c r="B30" i="37"/>
  <c r="B41" i="37" s="1"/>
  <c r="C24" i="37"/>
  <c r="B24" i="37"/>
  <c r="C7" i="37"/>
  <c r="B7" i="37"/>
  <c r="D42" i="35"/>
  <c r="D35" i="35"/>
  <c r="D21" i="35"/>
  <c r="D12" i="35"/>
  <c r="C15" i="38"/>
  <c r="D15" i="38"/>
  <c r="E15" i="38"/>
  <c r="F15" i="38"/>
  <c r="B15" i="38"/>
  <c r="E7" i="38"/>
  <c r="D7" i="38"/>
  <c r="D10" i="38" s="1"/>
  <c r="C7" i="38"/>
  <c r="B21" i="36" l="1"/>
  <c r="D22" i="35"/>
  <c r="B22" i="36" l="1"/>
  <c r="B45" i="37"/>
  <c r="C17" i="37" l="1"/>
  <c r="C13" i="37" l="1"/>
  <c r="C11" i="37" s="1"/>
  <c r="C18" i="37" s="1"/>
  <c r="B13" i="37"/>
  <c r="B11" i="37" s="1"/>
  <c r="B18" i="37" s="1"/>
  <c r="C16" i="36" l="1"/>
  <c r="C12" i="36"/>
  <c r="C11" i="36"/>
  <c r="C15" i="36"/>
  <c r="C6" i="36"/>
  <c r="C8" i="36" s="1"/>
  <c r="C17" i="36" l="1"/>
  <c r="F12" i="38"/>
  <c r="C20" i="37" l="1"/>
  <c r="C28" i="37" s="1"/>
  <c r="C43" i="37" s="1"/>
  <c r="C46" i="37" s="1"/>
  <c r="B20" i="37"/>
  <c r="B28" i="37" s="1"/>
  <c r="B43" i="37" s="1"/>
  <c r="B46" i="37" s="1"/>
  <c r="F13" i="38" l="1"/>
  <c r="D25" i="35" l="1"/>
  <c r="D29" i="35" l="1"/>
  <c r="B7" i="38"/>
  <c r="B10" i="38" s="1"/>
  <c r="C21" i="36"/>
  <c r="C22" i="36" s="1"/>
  <c r="D43" i="35" l="1"/>
  <c r="D44" i="35" s="1"/>
  <c r="F7" i="38" l="1"/>
  <c r="E8" i="38" l="1"/>
  <c r="E10" i="38" l="1"/>
  <c r="F8" i="38"/>
  <c r="F10" i="38" s="1"/>
</calcChain>
</file>

<file path=xl/sharedStrings.xml><?xml version="1.0" encoding="utf-8"?>
<sst xmlns="http://schemas.openxmlformats.org/spreadsheetml/2006/main" count="152" uniqueCount="123">
  <si>
    <t>Авансы выданные</t>
  </si>
  <si>
    <t xml:space="preserve">          (фамилия, имя, отчество)                                          (подпись)</t>
  </si>
  <si>
    <t xml:space="preserve">           (фамилия, имя, отчество)                                         (подпись)</t>
  </si>
  <si>
    <t>Место печати</t>
  </si>
  <si>
    <t>АО "Оптово-розничное предприятие торговли"</t>
  </si>
  <si>
    <t>В тыс. тенге</t>
  </si>
  <si>
    <t>АКТИВЫ</t>
  </si>
  <si>
    <t>Долгосрочные активы</t>
  </si>
  <si>
    <t>Инвестиционная недвижимость</t>
  </si>
  <si>
    <t>Основные средства</t>
  </si>
  <si>
    <t>Авансы выданные за долгосрочные активы</t>
  </si>
  <si>
    <t>Нематериальные активы</t>
  </si>
  <si>
    <t>Итого долгосрочные активы</t>
  </si>
  <si>
    <t>Краткосрочные активы</t>
  </si>
  <si>
    <t>Денежные средства</t>
  </si>
  <si>
    <t>Торговая дебиторская задолженность</t>
  </si>
  <si>
    <t>Товарно-материальные запасы</t>
  </si>
  <si>
    <t>Предоплата по корпоративному подоходному налогу</t>
  </si>
  <si>
    <t>НДС к возмещению</t>
  </si>
  <si>
    <t>Прочие краткосрочные активы</t>
  </si>
  <si>
    <t>Итого краткосрочные активы</t>
  </si>
  <si>
    <t>ИТОГО АКТИВЫ</t>
  </si>
  <si>
    <t xml:space="preserve">КАПИТАЛ И ОБЯЗАТЕЛЬСТВА </t>
  </si>
  <si>
    <t>Капитал</t>
  </si>
  <si>
    <t>Уставный капитал</t>
  </si>
  <si>
    <t>Привилегированные акции, удерживаемые внутри Компании</t>
  </si>
  <si>
    <t>Эмиссионный доход</t>
  </si>
  <si>
    <t>Нераспределённая прибыль</t>
  </si>
  <si>
    <t>ИТОГО КАПИТАЛ</t>
  </si>
  <si>
    <t>Долгосрочные обязательства</t>
  </si>
  <si>
    <t>Обязательство по привилегированным акциям</t>
  </si>
  <si>
    <t>Обязательства по облигациям</t>
  </si>
  <si>
    <t>Итого долгосрочные обязательства</t>
  </si>
  <si>
    <t>Краткосрочные обязательства</t>
  </si>
  <si>
    <t>Кредиторская задолженность</t>
  </si>
  <si>
    <t>Прочие краткосрочные обязательства</t>
  </si>
  <si>
    <t>Итого краткосрочные обязательства</t>
  </si>
  <si>
    <t>ИТОГО ОБЯЗАТЕЛЬСТВА</t>
  </si>
  <si>
    <t>ИТОГО КАПИТАЛ И ОБЯЗАТЕЛЬСТВА</t>
  </si>
  <si>
    <t>Выручка по договорам с покупателями</t>
  </si>
  <si>
    <t>Себестоимость реализованных товаров и оказанных услуг</t>
  </si>
  <si>
    <t>Валовой доход</t>
  </si>
  <si>
    <t xml:space="preserve">   Административные расходы</t>
  </si>
  <si>
    <t>Прочие  доходы</t>
  </si>
  <si>
    <t>Прочие расходы</t>
  </si>
  <si>
    <t xml:space="preserve">Доходы/Убытки от обесценения финансовых активов </t>
  </si>
  <si>
    <t>Финансовые расходы</t>
  </si>
  <si>
    <t>Финансовые доходы</t>
  </si>
  <si>
    <t>ДЕНЕЖНЫЕ ПОТОКИ ОТ ОПЕРАЦИОННОЙ ДЕЯТЕЛЬНОСТИ:</t>
  </si>
  <si>
    <t>Поступления денежных средств:</t>
  </si>
  <si>
    <t>Реализация товаров и услуг</t>
  </si>
  <si>
    <t>Прочие поступления</t>
  </si>
  <si>
    <t>Выбытие денежных средств:</t>
  </si>
  <si>
    <t>Платежи поставщикам за товары и услуги</t>
  </si>
  <si>
    <t>Выплаты по вознаграждениям работников</t>
  </si>
  <si>
    <t>Выплаты по корпоративному подоходному налогу</t>
  </si>
  <si>
    <t xml:space="preserve">Выплаты по прочим налогам и другим обязательным платежам </t>
  </si>
  <si>
    <t>Прочие выплаты</t>
  </si>
  <si>
    <t>Чистое поступление денежных средств от операционной деятельности</t>
  </si>
  <si>
    <t>ДЕНЕЖНЫЕ ПОТОКИ ОТ ИНВЕСТИЦИОННОЙ ДЕЯТЕЛЬНОСТИ:</t>
  </si>
  <si>
    <t>Поступления от продажи основных средств</t>
  </si>
  <si>
    <t>Приобретения основных средств</t>
  </si>
  <si>
    <t>Чистый отток денежных средств от инвестиционной деятельности</t>
  </si>
  <si>
    <t>ДЕНЕЖНЫЕ ПОТОКИ ОТ ФИНАНСОВОЙ ДЕЯТЕЛЬНОСТИ:</t>
  </si>
  <si>
    <t>Чистое поступление денежных средств от финансовой деятельности</t>
  </si>
  <si>
    <t xml:space="preserve">Уставный капитал </t>
  </si>
  <si>
    <t>Нераспределенная прибыль</t>
  </si>
  <si>
    <t xml:space="preserve">Итого </t>
  </si>
  <si>
    <t>Прибыль за период</t>
  </si>
  <si>
    <t>ОТЧЕТ О ФИНАНСОВОМ ПОЛОЖЕНИИ</t>
  </si>
  <si>
    <t>ПРОМЕЖУТОЧНЫЙ ОТЧЕТ О СОВОКУПНОМ ДОХОДЕ</t>
  </si>
  <si>
    <t>ПРОМЕЖУТОЧНЫЙ ОТЧЕТ О ДВИЖЕНИИ ДЕНЕЖНЫХ СРЕДСТВ (ПРЯМОЙ МЕТОД)</t>
  </si>
  <si>
    <t>ПРОМЕЖУТОЧНЫЙ ОТЧЕТ ОБ ИЗМЕНЕНИЯХ В КАПИТАЛЕ</t>
  </si>
  <si>
    <t xml:space="preserve">   Поступления вознаграждения по депозиту</t>
  </si>
  <si>
    <t>Авансы выданные под приобретение долгосрочных активов</t>
  </si>
  <si>
    <t>Выплата дивидендов</t>
  </si>
  <si>
    <t>Прибыль на акцию, тенге</t>
  </si>
  <si>
    <t>На 31 декабря 2021 года</t>
  </si>
  <si>
    <t>Выкуп облигаций</t>
  </si>
  <si>
    <t xml:space="preserve">   Доходы от изменения справедливой стоимости инвестиционной недвижимости</t>
  </si>
  <si>
    <t>Доходы от субсидий</t>
  </si>
  <si>
    <t>Чистая прибыль</t>
  </si>
  <si>
    <t>Обязательство по отложенному корпоративному подоходному налогу</t>
  </si>
  <si>
    <t>Долгосрочные банковские займы</t>
  </si>
  <si>
    <t>Краткосрочные банковские займы</t>
  </si>
  <si>
    <t>Расходы по корпоративному подоходному налогу</t>
  </si>
  <si>
    <t>Прочий совокупный доход</t>
  </si>
  <si>
    <t xml:space="preserve">Итого совокупный доход </t>
  </si>
  <si>
    <t xml:space="preserve">   Прибыль до корпоративного подоходного налога</t>
  </si>
  <si>
    <t xml:space="preserve">  Прочий совокупный доход</t>
  </si>
  <si>
    <t>Погашение вознаграждения по займу</t>
  </si>
  <si>
    <t>Поступление от продажи инвестиционного имущества</t>
  </si>
  <si>
    <t>Приобретение инвестиционной недвижимости</t>
  </si>
  <si>
    <t>Поступления по облигациям</t>
  </si>
  <si>
    <t>Поступления по займам</t>
  </si>
  <si>
    <t>Погашение по займам</t>
  </si>
  <si>
    <t>Погашение купонного вознаграждения по облигациям</t>
  </si>
  <si>
    <t>Получение премии по облигациям</t>
  </si>
  <si>
    <t>Эффект курсовой разницы на денежные средства</t>
  </si>
  <si>
    <t>Доход от восстановления от ожидаемых кредитных убытков денежных средств</t>
  </si>
  <si>
    <t>Чистое увеличение (уменьшение) денежных средств</t>
  </si>
  <si>
    <t>Прочие выбытия</t>
  </si>
  <si>
    <t>На 31.12.2022г.</t>
  </si>
  <si>
    <t>На 31 декабря 2022 года</t>
  </si>
  <si>
    <r>
      <t>Руководитель</t>
    </r>
    <r>
      <rPr>
        <sz val="11"/>
        <color indexed="8"/>
        <rFont val="Times New Roman"/>
        <family val="1"/>
        <charset val="204"/>
      </rPr>
      <t xml:space="preserve"> Ким С.К.                                 _____________________________</t>
    </r>
  </si>
  <si>
    <r>
      <t>Руководитель</t>
    </r>
    <r>
      <rPr>
        <sz val="11"/>
        <color indexed="8"/>
        <rFont val="Times New Roman"/>
        <family val="1"/>
        <charset val="204"/>
      </rPr>
      <t xml:space="preserve"> Ким С.К.                     _____________________________</t>
    </r>
  </si>
  <si>
    <r>
      <t>Руководитель</t>
    </r>
    <r>
      <rPr>
        <sz val="11"/>
        <color indexed="8"/>
        <rFont val="Times New Roman"/>
        <family val="1"/>
        <charset val="204"/>
      </rPr>
      <t xml:space="preserve"> Ким С.К.                                _____________________________</t>
    </r>
  </si>
  <si>
    <r>
      <t>Руководитель</t>
    </r>
    <r>
      <rPr>
        <sz val="11"/>
        <color indexed="8"/>
        <rFont val="Times New Roman"/>
        <family val="1"/>
        <charset val="204"/>
      </rPr>
      <t xml:space="preserve"> Ким С.К._______________</t>
    </r>
  </si>
  <si>
    <t xml:space="preserve"> Авансы, полученные от покупателей, заказчиков</t>
  </si>
  <si>
    <t>Денежные средства на начало периода</t>
  </si>
  <si>
    <t>Денежные средства на конец периода</t>
  </si>
  <si>
    <r>
      <t>Главный бухгалтер</t>
    </r>
    <r>
      <rPr>
        <sz val="11"/>
        <color indexed="8"/>
        <rFont val="Times New Roman"/>
        <family val="1"/>
        <charset val="204"/>
      </rPr>
      <t xml:space="preserve"> Рахимова Л.Б._________</t>
    </r>
  </si>
  <si>
    <t>За период, закончившийся 30.06.2023 года</t>
  </si>
  <si>
    <t>На 30.06.2023 г.</t>
  </si>
  <si>
    <t>За период с 01.01.2023 по 30.06.2023 г.</t>
  </si>
  <si>
    <t>За период с 01.01.2022 по 30.06.2022 г.</t>
  </si>
  <si>
    <r>
      <t>Главный бухгалтер</t>
    </r>
    <r>
      <rPr>
        <sz val="11"/>
        <color indexed="8"/>
        <rFont val="Times New Roman"/>
        <family val="1"/>
        <charset val="204"/>
      </rPr>
      <t xml:space="preserve"> Рахимова Л.Б.__________________________</t>
    </r>
  </si>
  <si>
    <t xml:space="preserve">За период с 01.01.2023 по 30.06.2023 г. </t>
  </si>
  <si>
    <t xml:space="preserve">За период с 01.01.2022 по 30.06.2022 г. </t>
  </si>
  <si>
    <r>
      <t>Главный бухгалтер</t>
    </r>
    <r>
      <rPr>
        <sz val="11"/>
        <color indexed="8"/>
        <rFont val="Times New Roman"/>
        <family val="1"/>
        <charset val="204"/>
      </rPr>
      <t xml:space="preserve"> Рахимова Л.Б. ___________________________</t>
    </r>
  </si>
  <si>
    <t>На 30 июня  2023 года</t>
  </si>
  <si>
    <r>
      <t>Главный бухгалтер</t>
    </r>
    <r>
      <rPr>
        <sz val="11"/>
        <rFont val="Times New Roman"/>
        <family val="1"/>
        <charset val="204"/>
      </rPr>
      <t xml:space="preserve"> Рахимова Л.Б.             ___________________________</t>
    </r>
  </si>
  <si>
    <t>На 30 июня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</si>
</sst>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(* #,##0_);_(* \(#,##0\);_(* &quot;-&quot;??_);_(@_)"/>
    <numFmt numFmtId="166" formatCode="_(* #,##0_);_(* \(#,##0\);_(* &quot;-&quot;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9"/>
      <color indexed="2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0" fillId="0" borderId="0"/>
    <xf numFmtId="0" fontId="8" fillId="0" borderId="0"/>
    <xf numFmtId="164" fontId="2" fillId="0" borderId="0" applyFont="0" applyFill="0" applyBorder="0" applyAlignment="0" applyProtection="0"/>
    <xf numFmtId="0" fontId="9" fillId="0" borderId="0"/>
    <xf numFmtId="0" fontId="9" fillId="0" borderId="0"/>
    <xf numFmtId="0" fontId="8" fillId="0" borderId="0"/>
    <xf numFmtId="0" fontId="9" fillId="0" borderId="0"/>
  </cellStyleXfs>
  <cellXfs count="124">
    <xf numFmtId="0" fontId="0" fillId="0" borderId="0" xfId="0"/>
    <xf numFmtId="0" fontId="0" fillId="0" borderId="0" xfId="0" applyFill="1"/>
    <xf numFmtId="3" fontId="0" fillId="0" borderId="0" xfId="0" applyNumberFormat="1" applyFill="1"/>
    <xf numFmtId="0" fontId="5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/>
    <xf numFmtId="0" fontId="7" fillId="0" borderId="0" xfId="0" applyFont="1"/>
    <xf numFmtId="0" fontId="3" fillId="0" borderId="0" xfId="0" applyFont="1" applyBorder="1" applyAlignment="1"/>
    <xf numFmtId="3" fontId="7" fillId="0" borderId="0" xfId="0" applyNumberFormat="1" applyFont="1"/>
    <xf numFmtId="0" fontId="0" fillId="4" borderId="0" xfId="0" applyFill="1"/>
    <xf numFmtId="3" fontId="7" fillId="4" borderId="0" xfId="0" applyNumberFormat="1" applyFont="1" applyFill="1"/>
    <xf numFmtId="0" fontId="6" fillId="4" borderId="0" xfId="0" applyFont="1" applyFill="1"/>
    <xf numFmtId="0" fontId="7" fillId="4" borderId="0" xfId="0" applyFont="1" applyFill="1"/>
    <xf numFmtId="4" fontId="11" fillId="5" borderId="2" xfId="9" applyNumberFormat="1" applyFont="1" applyFill="1" applyBorder="1" applyAlignment="1">
      <alignment horizontal="right" vertical="top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4" borderId="0" xfId="0" applyFont="1" applyFill="1"/>
    <xf numFmtId="0" fontId="12" fillId="0" borderId="0" xfId="0" applyFont="1" applyFill="1" applyAlignment="1">
      <alignment wrapText="1"/>
    </xf>
    <xf numFmtId="3" fontId="12" fillId="4" borderId="0" xfId="0" applyNumberFormat="1" applyFont="1" applyFill="1"/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0" fontId="14" fillId="4" borderId="1" xfId="0" applyFont="1" applyFill="1" applyBorder="1" applyAlignment="1">
      <alignment horizontal="right" vertical="center" wrapText="1"/>
    </xf>
    <xf numFmtId="0" fontId="15" fillId="4" borderId="1" xfId="0" applyFont="1" applyFill="1" applyBorder="1" applyAlignment="1">
      <alignment vertical="top"/>
    </xf>
    <xf numFmtId="0" fontId="15" fillId="4" borderId="1" xfId="0" applyFont="1" applyFill="1" applyBorder="1" applyAlignment="1">
      <alignment horizontal="right" vertical="center" wrapText="1"/>
    </xf>
    <xf numFmtId="0" fontId="17" fillId="4" borderId="1" xfId="0" applyFont="1" applyFill="1" applyBorder="1" applyAlignment="1">
      <alignment horizontal="right" vertical="center"/>
    </xf>
    <xf numFmtId="3" fontId="15" fillId="4" borderId="1" xfId="0" applyNumberFormat="1" applyFont="1" applyFill="1" applyBorder="1" applyAlignment="1">
      <alignment horizontal="right" vertical="center" wrapText="1"/>
    </xf>
    <xf numFmtId="3" fontId="16" fillId="4" borderId="1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/>
    </xf>
    <xf numFmtId="1" fontId="15" fillId="4" borderId="1" xfId="1" applyNumberFormat="1" applyFont="1" applyFill="1" applyBorder="1"/>
    <xf numFmtId="3" fontId="17" fillId="4" borderId="1" xfId="2" applyNumberFormat="1" applyFont="1" applyFill="1" applyBorder="1" applyAlignment="1">
      <alignment vertical="center"/>
    </xf>
    <xf numFmtId="0" fontId="16" fillId="0" borderId="0" xfId="0" applyFont="1" applyBorder="1" applyAlignment="1">
      <alignment horizontal="left" vertical="center" wrapText="1" indent="1"/>
    </xf>
    <xf numFmtId="3" fontId="12" fillId="4" borderId="1" xfId="0" applyNumberFormat="1" applyFont="1" applyFill="1" applyBorder="1"/>
    <xf numFmtId="0" fontId="12" fillId="0" borderId="0" xfId="0" applyFont="1" applyFill="1" applyAlignment="1">
      <alignment vertical="center"/>
    </xf>
    <xf numFmtId="0" fontId="17" fillId="0" borderId="0" xfId="2" applyFont="1" applyBorder="1" applyAlignment="1">
      <alignment vertical="center"/>
    </xf>
    <xf numFmtId="3" fontId="17" fillId="4" borderId="0" xfId="2" applyNumberFormat="1" applyFont="1" applyFill="1" applyBorder="1" applyAlignment="1">
      <alignment vertical="center"/>
    </xf>
    <xf numFmtId="0" fontId="12" fillId="0" borderId="0" xfId="0" applyFont="1" applyFill="1"/>
    <xf numFmtId="165" fontId="12" fillId="0" borderId="0" xfId="0" applyNumberFormat="1" applyFont="1" applyFill="1"/>
    <xf numFmtId="4" fontId="12" fillId="4" borderId="0" xfId="0" applyNumberFormat="1" applyFont="1" applyFill="1"/>
    <xf numFmtId="0" fontId="12" fillId="0" borderId="0" xfId="0" applyFont="1"/>
    <xf numFmtId="4" fontId="12" fillId="0" borderId="0" xfId="0" applyNumberFormat="1" applyFont="1"/>
    <xf numFmtId="0" fontId="12" fillId="0" borderId="0" xfId="0" applyFont="1" applyAlignment="1">
      <alignment horizontal="center" vertical="center"/>
    </xf>
    <xf numFmtId="0" fontId="13" fillId="4" borderId="1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vertical="top" wrapText="1"/>
    </xf>
    <xf numFmtId="3" fontId="12" fillId="4" borderId="1" xfId="0" applyNumberFormat="1" applyFont="1" applyFill="1" applyBorder="1" applyAlignment="1">
      <alignment horizontal="right" vertical="center" wrapText="1"/>
    </xf>
    <xf numFmtId="164" fontId="15" fillId="4" borderId="1" xfId="0" applyNumberFormat="1" applyFont="1" applyFill="1" applyBorder="1" applyAlignment="1">
      <alignment horizontal="right" vertical="center" wrapText="1"/>
    </xf>
    <xf numFmtId="3" fontId="16" fillId="4" borderId="1" xfId="0" applyNumberFormat="1" applyFont="1" applyFill="1" applyBorder="1" applyAlignment="1">
      <alignment horizontal="right" vertical="center" wrapText="1"/>
    </xf>
    <xf numFmtId="166" fontId="14" fillId="4" borderId="1" xfId="0" applyNumberFormat="1" applyFont="1" applyFill="1" applyBorder="1" applyAlignment="1">
      <alignment horizontal="right" vertical="center" wrapText="1"/>
    </xf>
    <xf numFmtId="166" fontId="15" fillId="4" borderId="1" xfId="0" applyNumberFormat="1" applyFont="1" applyFill="1" applyBorder="1" applyAlignment="1">
      <alignment horizontal="right" vertical="center" wrapText="1"/>
    </xf>
    <xf numFmtId="165" fontId="14" fillId="4" borderId="1" xfId="1" applyNumberFormat="1" applyFont="1" applyFill="1" applyBorder="1" applyAlignment="1">
      <alignment vertical="center"/>
    </xf>
    <xf numFmtId="165" fontId="14" fillId="4" borderId="1" xfId="1" applyNumberFormat="1" applyFont="1" applyFill="1" applyBorder="1"/>
    <xf numFmtId="3" fontId="17" fillId="4" borderId="1" xfId="0" applyNumberFormat="1" applyFont="1" applyFill="1" applyBorder="1" applyAlignment="1">
      <alignment horizontal="right" vertical="center" wrapText="1"/>
    </xf>
    <xf numFmtId="3" fontId="16" fillId="4" borderId="0" xfId="0" applyNumberFormat="1" applyFont="1" applyFill="1" applyAlignment="1">
      <alignment horizontal="right" vertical="center"/>
    </xf>
    <xf numFmtId="0" fontId="15" fillId="0" borderId="0" xfId="0" applyFont="1" applyBorder="1" applyAlignment="1"/>
    <xf numFmtId="165" fontId="15" fillId="0" borderId="0" xfId="1" applyNumberFormat="1" applyFont="1" applyFill="1" applyBorder="1"/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3" fontId="15" fillId="0" borderId="0" xfId="0" applyNumberFormat="1" applyFont="1"/>
    <xf numFmtId="0" fontId="16" fillId="0" borderId="1" xfId="0" applyFont="1" applyBorder="1" applyAlignment="1">
      <alignment horizontal="left" vertical="center" wrapText="1" inden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 indent="1"/>
    </xf>
    <xf numFmtId="0" fontId="16" fillId="0" borderId="1" xfId="0" applyFont="1" applyBorder="1" applyAlignment="1">
      <alignment vertical="center" wrapText="1"/>
    </xf>
    <xf numFmtId="0" fontId="17" fillId="0" borderId="1" xfId="2" applyFont="1" applyBorder="1" applyAlignment="1">
      <alignment vertical="center"/>
    </xf>
    <xf numFmtId="0" fontId="13" fillId="0" borderId="1" xfId="0" applyFont="1" applyBorder="1" applyAlignment="1">
      <alignment horizontal="left" vertical="center" wrapText="1" indent="1"/>
    </xf>
    <xf numFmtId="0" fontId="17" fillId="0" borderId="1" xfId="0" applyFont="1" applyBorder="1" applyAlignment="1">
      <alignment horizontal="left" vertical="center" wrapText="1" indent="1"/>
    </xf>
    <xf numFmtId="0" fontId="12" fillId="0" borderId="1" xfId="0" applyFont="1" applyBorder="1" applyAlignment="1">
      <alignment horizontal="left" vertical="center" wrapText="1" indent="1"/>
    </xf>
    <xf numFmtId="0" fontId="12" fillId="0" borderId="1" xfId="0" applyFont="1" applyBorder="1" applyAlignment="1">
      <alignment horizontal="left" vertical="center" wrapText="1" indent="2"/>
    </xf>
    <xf numFmtId="0" fontId="16" fillId="0" borderId="1" xfId="0" applyFont="1" applyBorder="1" applyAlignment="1">
      <alignment horizontal="left" vertical="center" wrapText="1" indent="2"/>
    </xf>
    <xf numFmtId="3" fontId="14" fillId="4" borderId="1" xfId="0" applyNumberFormat="1" applyFont="1" applyFill="1" applyBorder="1" applyAlignment="1">
      <alignment horizontal="right" vertical="center"/>
    </xf>
    <xf numFmtId="0" fontId="19" fillId="0" borderId="1" xfId="0" applyFont="1" applyBorder="1" applyAlignment="1">
      <alignment horizontal="left" vertical="center" wrapText="1" indent="1"/>
    </xf>
    <xf numFmtId="3" fontId="19" fillId="4" borderId="1" xfId="0" applyNumberFormat="1" applyFont="1" applyFill="1" applyBorder="1" applyAlignment="1">
      <alignment horizontal="right" vertical="center"/>
    </xf>
    <xf numFmtId="0" fontId="19" fillId="0" borderId="1" xfId="0" applyFont="1" applyBorder="1" applyAlignment="1">
      <alignment horizontal="left" vertical="center" wrapText="1"/>
    </xf>
    <xf numFmtId="3" fontId="19" fillId="4" borderId="1" xfId="0" applyNumberFormat="1" applyFont="1" applyFill="1" applyBorder="1" applyAlignment="1">
      <alignment horizontal="right" vertical="center" wrapText="1"/>
    </xf>
    <xf numFmtId="165" fontId="15" fillId="4" borderId="1" xfId="1" applyNumberFormat="1" applyFont="1" applyFill="1" applyBorder="1" applyAlignment="1">
      <alignment vertical="center"/>
    </xf>
    <xf numFmtId="0" fontId="14" fillId="4" borderId="1" xfId="0" applyFont="1" applyFill="1" applyBorder="1" applyAlignment="1">
      <alignment horizontal="left" vertical="center" wrapText="1" indent="1"/>
    </xf>
    <xf numFmtId="0" fontId="19" fillId="4" borderId="1" xfId="0" applyFont="1" applyFill="1" applyBorder="1" applyAlignment="1">
      <alignment horizontal="left" vertical="center" wrapText="1" indent="1"/>
    </xf>
    <xf numFmtId="3" fontId="20" fillId="4" borderId="1" xfId="0" applyNumberFormat="1" applyFont="1" applyFill="1" applyBorder="1" applyAlignment="1">
      <alignment horizontal="right" vertical="center" wrapText="1"/>
    </xf>
    <xf numFmtId="3" fontId="21" fillId="4" borderId="1" xfId="0" applyNumberFormat="1" applyFont="1" applyFill="1" applyBorder="1" applyAlignment="1">
      <alignment horizontal="right" vertical="center" wrapText="1"/>
    </xf>
    <xf numFmtId="0" fontId="16" fillId="4" borderId="1" xfId="0" applyFont="1" applyFill="1" applyBorder="1" applyAlignment="1">
      <alignment horizontal="left" vertical="center" wrapText="1" indent="1"/>
    </xf>
    <xf numFmtId="1" fontId="15" fillId="4" borderId="1" xfId="5" applyNumberFormat="1" applyFont="1" applyFill="1" applyBorder="1" applyAlignment="1">
      <alignment horizontal="right"/>
    </xf>
    <xf numFmtId="0" fontId="17" fillId="4" borderId="1" xfId="0" applyFont="1" applyFill="1" applyBorder="1" applyAlignment="1">
      <alignment horizontal="left" vertical="center" wrapText="1" indent="1"/>
    </xf>
    <xf numFmtId="1" fontId="17" fillId="4" borderId="1" xfId="0" applyNumberFormat="1" applyFont="1" applyFill="1" applyBorder="1" applyAlignment="1">
      <alignment horizontal="right" vertical="center" wrapText="1"/>
    </xf>
    <xf numFmtId="3" fontId="17" fillId="4" borderId="1" xfId="0" applyNumberFormat="1" applyFont="1" applyFill="1" applyBorder="1" applyAlignment="1">
      <alignment vertical="center" wrapText="1"/>
    </xf>
    <xf numFmtId="165" fontId="14" fillId="4" borderId="1" xfId="1" applyNumberFormat="1" applyFont="1" applyFill="1" applyBorder="1" applyAlignment="1">
      <alignment horizontal="right" vertical="center"/>
    </xf>
    <xf numFmtId="0" fontId="16" fillId="4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indent="1"/>
    </xf>
    <xf numFmtId="3" fontId="14" fillId="3" borderId="1" xfId="0" applyNumberFormat="1" applyFont="1" applyFill="1" applyBorder="1" applyAlignment="1">
      <alignment horizontal="right" vertical="center" indent="1"/>
    </xf>
    <xf numFmtId="0" fontId="13" fillId="4" borderId="1" xfId="0" applyFont="1" applyFill="1" applyBorder="1" applyAlignment="1">
      <alignment horizontal="left" vertical="center" wrapText="1" indent="1"/>
    </xf>
    <xf numFmtId="0" fontId="14" fillId="6" borderId="1" xfId="0" applyFont="1" applyFill="1" applyBorder="1" applyAlignment="1">
      <alignment horizontal="left" vertical="center" wrapText="1"/>
    </xf>
    <xf numFmtId="3" fontId="14" fillId="6" borderId="1" xfId="0" applyNumberFormat="1" applyFont="1" applyFill="1" applyBorder="1" applyAlignment="1">
      <alignment horizontal="right" vertical="center" indent="1"/>
    </xf>
    <xf numFmtId="3" fontId="15" fillId="4" borderId="1" xfId="0" applyNumberFormat="1" applyFont="1" applyFill="1" applyBorder="1" applyAlignment="1">
      <alignment vertical="center" wrapText="1"/>
    </xf>
    <xf numFmtId="3" fontId="15" fillId="4" borderId="1" xfId="0" applyNumberFormat="1" applyFont="1" applyFill="1" applyBorder="1" applyAlignment="1">
      <alignment horizontal="right" vertical="center"/>
    </xf>
    <xf numFmtId="3" fontId="16" fillId="4" borderId="1" xfId="0" applyNumberFormat="1" applyFont="1" applyFill="1" applyBorder="1" applyAlignment="1">
      <alignment vertical="center" wrapText="1"/>
    </xf>
    <xf numFmtId="3" fontId="15" fillId="4" borderId="1" xfId="7" applyNumberFormat="1" applyFont="1" applyFill="1" applyBorder="1" applyAlignment="1">
      <alignment horizontal="right" vertical="center" wrapText="1"/>
    </xf>
    <xf numFmtId="166" fontId="15" fillId="4" borderId="1" xfId="7" applyNumberFormat="1" applyFont="1" applyFill="1" applyBorder="1" applyAlignment="1">
      <alignment horizontal="right" vertical="top" wrapText="1"/>
    </xf>
    <xf numFmtId="166" fontId="15" fillId="4" borderId="1" xfId="1" applyNumberFormat="1" applyFont="1" applyFill="1" applyBorder="1"/>
    <xf numFmtId="3" fontId="15" fillId="4" borderId="1" xfId="1" applyNumberFormat="1" applyFont="1" applyFill="1" applyBorder="1" applyAlignment="1">
      <alignment horizontal="right"/>
    </xf>
    <xf numFmtId="166" fontId="15" fillId="4" borderId="1" xfId="1" applyNumberFormat="1" applyFont="1" applyFill="1" applyBorder="1" applyAlignment="1">
      <alignment horizontal="right"/>
    </xf>
    <xf numFmtId="0" fontId="14" fillId="4" borderId="1" xfId="0" applyFont="1" applyFill="1" applyBorder="1" applyAlignment="1">
      <alignment horizontal="center" vertical="center" wrapText="1"/>
    </xf>
    <xf numFmtId="3" fontId="15" fillId="7" borderId="1" xfId="0" applyNumberFormat="1" applyFont="1" applyFill="1" applyBorder="1" applyAlignment="1">
      <alignment horizontal="right" vertical="center" wrapText="1"/>
    </xf>
    <xf numFmtId="3" fontId="16" fillId="7" borderId="1" xfId="0" applyNumberFormat="1" applyFont="1" applyFill="1" applyBorder="1" applyAlignment="1">
      <alignment horizontal="right" vertical="center"/>
    </xf>
    <xf numFmtId="3" fontId="0" fillId="4" borderId="0" xfId="0" applyNumberFormat="1" applyFill="1"/>
    <xf numFmtId="3" fontId="12" fillId="0" borderId="0" xfId="0" applyNumberFormat="1" applyFont="1" applyFill="1"/>
    <xf numFmtId="3" fontId="14" fillId="0" borderId="1" xfId="0" applyNumberFormat="1" applyFont="1" applyFill="1" applyBorder="1" applyAlignment="1">
      <alignment horizontal="right" vertical="center"/>
    </xf>
    <xf numFmtId="165" fontId="14" fillId="0" borderId="1" xfId="1" applyNumberFormat="1" applyFont="1" applyFill="1" applyBorder="1"/>
    <xf numFmtId="3" fontId="19" fillId="0" borderId="1" xfId="0" applyNumberFormat="1" applyFont="1" applyFill="1" applyBorder="1" applyAlignment="1">
      <alignment horizontal="right" vertical="center"/>
    </xf>
    <xf numFmtId="0" fontId="15" fillId="4" borderId="1" xfId="0" applyFont="1" applyFill="1" applyBorder="1" applyAlignment="1">
      <alignment horizontal="left" vertical="center" wrapText="1"/>
    </xf>
    <xf numFmtId="166" fontId="22" fillId="4" borderId="0" xfId="0" applyNumberFormat="1" applyFont="1" applyFill="1"/>
    <xf numFmtId="0" fontId="13" fillId="0" borderId="0" xfId="0" applyFont="1" applyFill="1" applyAlignment="1">
      <alignment horizontal="center" vertical="center"/>
    </xf>
    <xf numFmtId="3" fontId="12" fillId="4" borderId="0" xfId="0" applyNumberFormat="1" applyFont="1" applyFill="1" applyBorder="1" applyAlignment="1">
      <alignment horizontal="right"/>
    </xf>
    <xf numFmtId="0" fontId="13" fillId="0" borderId="0" xfId="0" applyFont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 indent="1"/>
    </xf>
    <xf numFmtId="0" fontId="14" fillId="2" borderId="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right"/>
    </xf>
  </cellXfs>
  <cellStyles count="10">
    <cellStyle name="Обычный" xfId="0" builtinId="0"/>
    <cellStyle name="Обычный 2" xfId="2"/>
    <cellStyle name="Обычный 3" xfId="3"/>
    <cellStyle name="Обычный 3 2" xfId="8"/>
    <cellStyle name="Обычный 4" xfId="4"/>
    <cellStyle name="Обычный 5" xfId="6"/>
    <cellStyle name="Обычный_Ф1" xfId="9"/>
    <cellStyle name="Обычный_Ф2" xfId="7"/>
    <cellStyle name="Финансовый" xfId="1" builtinId="3"/>
    <cellStyle name="Финансовый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zoomScaleNormal="100" workbookViewId="0">
      <selection activeCell="B5" sqref="B5"/>
    </sheetView>
  </sheetViews>
  <sheetFormatPr defaultColWidth="9.140625" defaultRowHeight="15" x14ac:dyDescent="0.25"/>
  <cols>
    <col min="1" max="1" width="51.28515625" style="17" customWidth="1"/>
    <col min="2" max="2" width="8.140625" style="17" customWidth="1"/>
    <col min="3" max="3" width="23.42578125" style="16" customWidth="1"/>
    <col min="4" max="4" width="23" style="16" customWidth="1"/>
    <col min="5" max="6" width="9.140625" style="1"/>
    <col min="7" max="7" width="19.85546875" style="1" customWidth="1"/>
    <col min="8" max="178" width="9.140625" style="1"/>
    <col min="179" max="179" width="44.5703125" style="1" customWidth="1"/>
    <col min="180" max="180" width="21.7109375" style="1" customWidth="1"/>
    <col min="181" max="181" width="18.7109375" style="1" customWidth="1"/>
    <col min="182" max="182" width="11.7109375" style="1" bestFit="1" customWidth="1"/>
    <col min="183" max="434" width="9.140625" style="1"/>
    <col min="435" max="435" width="44.5703125" style="1" customWidth="1"/>
    <col min="436" max="436" width="21.7109375" style="1" customWidth="1"/>
    <col min="437" max="437" width="18.7109375" style="1" customWidth="1"/>
    <col min="438" max="438" width="11.7109375" style="1" bestFit="1" customWidth="1"/>
    <col min="439" max="690" width="9.140625" style="1"/>
    <col min="691" max="691" width="44.5703125" style="1" customWidth="1"/>
    <col min="692" max="692" width="21.7109375" style="1" customWidth="1"/>
    <col min="693" max="693" width="18.7109375" style="1" customWidth="1"/>
    <col min="694" max="694" width="11.7109375" style="1" bestFit="1" customWidth="1"/>
    <col min="695" max="946" width="9.140625" style="1"/>
    <col min="947" max="947" width="44.5703125" style="1" customWidth="1"/>
    <col min="948" max="948" width="21.7109375" style="1" customWidth="1"/>
    <col min="949" max="949" width="18.7109375" style="1" customWidth="1"/>
    <col min="950" max="950" width="11.7109375" style="1" bestFit="1" customWidth="1"/>
    <col min="951" max="1202" width="9.140625" style="1"/>
    <col min="1203" max="1203" width="44.5703125" style="1" customWidth="1"/>
    <col min="1204" max="1204" width="21.7109375" style="1" customWidth="1"/>
    <col min="1205" max="1205" width="18.7109375" style="1" customWidth="1"/>
    <col min="1206" max="1206" width="11.7109375" style="1" bestFit="1" customWidth="1"/>
    <col min="1207" max="1458" width="9.140625" style="1"/>
    <col min="1459" max="1459" width="44.5703125" style="1" customWidth="1"/>
    <col min="1460" max="1460" width="21.7109375" style="1" customWidth="1"/>
    <col min="1461" max="1461" width="18.7109375" style="1" customWidth="1"/>
    <col min="1462" max="1462" width="11.7109375" style="1" bestFit="1" customWidth="1"/>
    <col min="1463" max="1714" width="9.140625" style="1"/>
    <col min="1715" max="1715" width="44.5703125" style="1" customWidth="1"/>
    <col min="1716" max="1716" width="21.7109375" style="1" customWidth="1"/>
    <col min="1717" max="1717" width="18.7109375" style="1" customWidth="1"/>
    <col min="1718" max="1718" width="11.7109375" style="1" bestFit="1" customWidth="1"/>
    <col min="1719" max="1970" width="9.140625" style="1"/>
    <col min="1971" max="1971" width="44.5703125" style="1" customWidth="1"/>
    <col min="1972" max="1972" width="21.7109375" style="1" customWidth="1"/>
    <col min="1973" max="1973" width="18.7109375" style="1" customWidth="1"/>
    <col min="1974" max="1974" width="11.7109375" style="1" bestFit="1" customWidth="1"/>
    <col min="1975" max="2226" width="9.140625" style="1"/>
    <col min="2227" max="2227" width="44.5703125" style="1" customWidth="1"/>
    <col min="2228" max="2228" width="21.7109375" style="1" customWidth="1"/>
    <col min="2229" max="2229" width="18.7109375" style="1" customWidth="1"/>
    <col min="2230" max="2230" width="11.7109375" style="1" bestFit="1" customWidth="1"/>
    <col min="2231" max="2482" width="9.140625" style="1"/>
    <col min="2483" max="2483" width="44.5703125" style="1" customWidth="1"/>
    <col min="2484" max="2484" width="21.7109375" style="1" customWidth="1"/>
    <col min="2485" max="2485" width="18.7109375" style="1" customWidth="1"/>
    <col min="2486" max="2486" width="11.7109375" style="1" bestFit="1" customWidth="1"/>
    <col min="2487" max="2738" width="9.140625" style="1"/>
    <col min="2739" max="2739" width="44.5703125" style="1" customWidth="1"/>
    <col min="2740" max="2740" width="21.7109375" style="1" customWidth="1"/>
    <col min="2741" max="2741" width="18.7109375" style="1" customWidth="1"/>
    <col min="2742" max="2742" width="11.7109375" style="1" bestFit="1" customWidth="1"/>
    <col min="2743" max="2994" width="9.140625" style="1"/>
    <col min="2995" max="2995" width="44.5703125" style="1" customWidth="1"/>
    <col min="2996" max="2996" width="21.7109375" style="1" customWidth="1"/>
    <col min="2997" max="2997" width="18.7109375" style="1" customWidth="1"/>
    <col min="2998" max="2998" width="11.7109375" style="1" bestFit="1" customWidth="1"/>
    <col min="2999" max="3250" width="9.140625" style="1"/>
    <col min="3251" max="3251" width="44.5703125" style="1" customWidth="1"/>
    <col min="3252" max="3252" width="21.7109375" style="1" customWidth="1"/>
    <col min="3253" max="3253" width="18.7109375" style="1" customWidth="1"/>
    <col min="3254" max="3254" width="11.7109375" style="1" bestFit="1" customWidth="1"/>
    <col min="3255" max="3506" width="9.140625" style="1"/>
    <col min="3507" max="3507" width="44.5703125" style="1" customWidth="1"/>
    <col min="3508" max="3508" width="21.7109375" style="1" customWidth="1"/>
    <col min="3509" max="3509" width="18.7109375" style="1" customWidth="1"/>
    <col min="3510" max="3510" width="11.7109375" style="1" bestFit="1" customWidth="1"/>
    <col min="3511" max="3762" width="9.140625" style="1"/>
    <col min="3763" max="3763" width="44.5703125" style="1" customWidth="1"/>
    <col min="3764" max="3764" width="21.7109375" style="1" customWidth="1"/>
    <col min="3765" max="3765" width="18.7109375" style="1" customWidth="1"/>
    <col min="3766" max="3766" width="11.7109375" style="1" bestFit="1" customWidth="1"/>
    <col min="3767" max="4018" width="9.140625" style="1"/>
    <col min="4019" max="4019" width="44.5703125" style="1" customWidth="1"/>
    <col min="4020" max="4020" width="21.7109375" style="1" customWidth="1"/>
    <col min="4021" max="4021" width="18.7109375" style="1" customWidth="1"/>
    <col min="4022" max="4022" width="11.7109375" style="1" bestFit="1" customWidth="1"/>
    <col min="4023" max="4274" width="9.140625" style="1"/>
    <col min="4275" max="4275" width="44.5703125" style="1" customWidth="1"/>
    <col min="4276" max="4276" width="21.7109375" style="1" customWidth="1"/>
    <col min="4277" max="4277" width="18.7109375" style="1" customWidth="1"/>
    <col min="4278" max="4278" width="11.7109375" style="1" bestFit="1" customWidth="1"/>
    <col min="4279" max="4530" width="9.140625" style="1"/>
    <col min="4531" max="4531" width="44.5703125" style="1" customWidth="1"/>
    <col min="4532" max="4532" width="21.7109375" style="1" customWidth="1"/>
    <col min="4533" max="4533" width="18.7109375" style="1" customWidth="1"/>
    <col min="4534" max="4534" width="11.7109375" style="1" bestFit="1" customWidth="1"/>
    <col min="4535" max="4786" width="9.140625" style="1"/>
    <col min="4787" max="4787" width="44.5703125" style="1" customWidth="1"/>
    <col min="4788" max="4788" width="21.7109375" style="1" customWidth="1"/>
    <col min="4789" max="4789" width="18.7109375" style="1" customWidth="1"/>
    <col min="4790" max="4790" width="11.7109375" style="1" bestFit="1" customWidth="1"/>
    <col min="4791" max="5042" width="9.140625" style="1"/>
    <col min="5043" max="5043" width="44.5703125" style="1" customWidth="1"/>
    <col min="5044" max="5044" width="21.7109375" style="1" customWidth="1"/>
    <col min="5045" max="5045" width="18.7109375" style="1" customWidth="1"/>
    <col min="5046" max="5046" width="11.7109375" style="1" bestFit="1" customWidth="1"/>
    <col min="5047" max="5298" width="9.140625" style="1"/>
    <col min="5299" max="5299" width="44.5703125" style="1" customWidth="1"/>
    <col min="5300" max="5300" width="21.7109375" style="1" customWidth="1"/>
    <col min="5301" max="5301" width="18.7109375" style="1" customWidth="1"/>
    <col min="5302" max="5302" width="11.7109375" style="1" bestFit="1" customWidth="1"/>
    <col min="5303" max="5554" width="9.140625" style="1"/>
    <col min="5555" max="5555" width="44.5703125" style="1" customWidth="1"/>
    <col min="5556" max="5556" width="21.7109375" style="1" customWidth="1"/>
    <col min="5557" max="5557" width="18.7109375" style="1" customWidth="1"/>
    <col min="5558" max="5558" width="11.7109375" style="1" bestFit="1" customWidth="1"/>
    <col min="5559" max="5810" width="9.140625" style="1"/>
    <col min="5811" max="5811" width="44.5703125" style="1" customWidth="1"/>
    <col min="5812" max="5812" width="21.7109375" style="1" customWidth="1"/>
    <col min="5813" max="5813" width="18.7109375" style="1" customWidth="1"/>
    <col min="5814" max="5814" width="11.7109375" style="1" bestFit="1" customWidth="1"/>
    <col min="5815" max="6066" width="9.140625" style="1"/>
    <col min="6067" max="6067" width="44.5703125" style="1" customWidth="1"/>
    <col min="6068" max="6068" width="21.7109375" style="1" customWidth="1"/>
    <col min="6069" max="6069" width="18.7109375" style="1" customWidth="1"/>
    <col min="6070" max="6070" width="11.7109375" style="1" bestFit="1" customWidth="1"/>
    <col min="6071" max="6322" width="9.140625" style="1"/>
    <col min="6323" max="6323" width="44.5703125" style="1" customWidth="1"/>
    <col min="6324" max="6324" width="21.7109375" style="1" customWidth="1"/>
    <col min="6325" max="6325" width="18.7109375" style="1" customWidth="1"/>
    <col min="6326" max="6326" width="11.7109375" style="1" bestFit="1" customWidth="1"/>
    <col min="6327" max="6578" width="9.140625" style="1"/>
    <col min="6579" max="6579" width="44.5703125" style="1" customWidth="1"/>
    <col min="6580" max="6580" width="21.7109375" style="1" customWidth="1"/>
    <col min="6581" max="6581" width="18.7109375" style="1" customWidth="1"/>
    <col min="6582" max="6582" width="11.7109375" style="1" bestFit="1" customWidth="1"/>
    <col min="6583" max="6834" width="9.140625" style="1"/>
    <col min="6835" max="6835" width="44.5703125" style="1" customWidth="1"/>
    <col min="6836" max="6836" width="21.7109375" style="1" customWidth="1"/>
    <col min="6837" max="6837" width="18.7109375" style="1" customWidth="1"/>
    <col min="6838" max="6838" width="11.7109375" style="1" bestFit="1" customWidth="1"/>
    <col min="6839" max="7090" width="9.140625" style="1"/>
    <col min="7091" max="7091" width="44.5703125" style="1" customWidth="1"/>
    <col min="7092" max="7092" width="21.7109375" style="1" customWidth="1"/>
    <col min="7093" max="7093" width="18.7109375" style="1" customWidth="1"/>
    <col min="7094" max="7094" width="11.7109375" style="1" bestFit="1" customWidth="1"/>
    <col min="7095" max="7346" width="9.140625" style="1"/>
    <col min="7347" max="7347" width="44.5703125" style="1" customWidth="1"/>
    <col min="7348" max="7348" width="21.7109375" style="1" customWidth="1"/>
    <col min="7349" max="7349" width="18.7109375" style="1" customWidth="1"/>
    <col min="7350" max="7350" width="11.7109375" style="1" bestFit="1" customWidth="1"/>
    <col min="7351" max="7602" width="9.140625" style="1"/>
    <col min="7603" max="7603" width="44.5703125" style="1" customWidth="1"/>
    <col min="7604" max="7604" width="21.7109375" style="1" customWidth="1"/>
    <col min="7605" max="7605" width="18.7109375" style="1" customWidth="1"/>
    <col min="7606" max="7606" width="11.7109375" style="1" bestFit="1" customWidth="1"/>
    <col min="7607" max="7858" width="9.140625" style="1"/>
    <col min="7859" max="7859" width="44.5703125" style="1" customWidth="1"/>
    <col min="7860" max="7860" width="21.7109375" style="1" customWidth="1"/>
    <col min="7861" max="7861" width="18.7109375" style="1" customWidth="1"/>
    <col min="7862" max="7862" width="11.7109375" style="1" bestFit="1" customWidth="1"/>
    <col min="7863" max="8114" width="9.140625" style="1"/>
    <col min="8115" max="8115" width="44.5703125" style="1" customWidth="1"/>
    <col min="8116" max="8116" width="21.7109375" style="1" customWidth="1"/>
    <col min="8117" max="8117" width="18.7109375" style="1" customWidth="1"/>
    <col min="8118" max="8118" width="11.7109375" style="1" bestFit="1" customWidth="1"/>
    <col min="8119" max="8370" width="9.140625" style="1"/>
    <col min="8371" max="8371" width="44.5703125" style="1" customWidth="1"/>
    <col min="8372" max="8372" width="21.7109375" style="1" customWidth="1"/>
    <col min="8373" max="8373" width="18.7109375" style="1" customWidth="1"/>
    <col min="8374" max="8374" width="11.7109375" style="1" bestFit="1" customWidth="1"/>
    <col min="8375" max="8626" width="9.140625" style="1"/>
    <col min="8627" max="8627" width="44.5703125" style="1" customWidth="1"/>
    <col min="8628" max="8628" width="21.7109375" style="1" customWidth="1"/>
    <col min="8629" max="8629" width="18.7109375" style="1" customWidth="1"/>
    <col min="8630" max="8630" width="11.7109375" style="1" bestFit="1" customWidth="1"/>
    <col min="8631" max="8882" width="9.140625" style="1"/>
    <col min="8883" max="8883" width="44.5703125" style="1" customWidth="1"/>
    <col min="8884" max="8884" width="21.7109375" style="1" customWidth="1"/>
    <col min="8885" max="8885" width="18.7109375" style="1" customWidth="1"/>
    <col min="8886" max="8886" width="11.7109375" style="1" bestFit="1" customWidth="1"/>
    <col min="8887" max="9138" width="9.140625" style="1"/>
    <col min="9139" max="9139" width="44.5703125" style="1" customWidth="1"/>
    <col min="9140" max="9140" width="21.7109375" style="1" customWidth="1"/>
    <col min="9141" max="9141" width="18.7109375" style="1" customWidth="1"/>
    <col min="9142" max="9142" width="11.7109375" style="1" bestFit="1" customWidth="1"/>
    <col min="9143" max="9394" width="9.140625" style="1"/>
    <col min="9395" max="9395" width="44.5703125" style="1" customWidth="1"/>
    <col min="9396" max="9396" width="21.7109375" style="1" customWidth="1"/>
    <col min="9397" max="9397" width="18.7109375" style="1" customWidth="1"/>
    <col min="9398" max="9398" width="11.7109375" style="1" bestFit="1" customWidth="1"/>
    <col min="9399" max="9650" width="9.140625" style="1"/>
    <col min="9651" max="9651" width="44.5703125" style="1" customWidth="1"/>
    <col min="9652" max="9652" width="21.7109375" style="1" customWidth="1"/>
    <col min="9653" max="9653" width="18.7109375" style="1" customWidth="1"/>
    <col min="9654" max="9654" width="11.7109375" style="1" bestFit="1" customWidth="1"/>
    <col min="9655" max="9906" width="9.140625" style="1"/>
    <col min="9907" max="9907" width="44.5703125" style="1" customWidth="1"/>
    <col min="9908" max="9908" width="21.7109375" style="1" customWidth="1"/>
    <col min="9909" max="9909" width="18.7109375" style="1" customWidth="1"/>
    <col min="9910" max="9910" width="11.7109375" style="1" bestFit="1" customWidth="1"/>
    <col min="9911" max="10162" width="9.140625" style="1"/>
    <col min="10163" max="10163" width="44.5703125" style="1" customWidth="1"/>
    <col min="10164" max="10164" width="21.7109375" style="1" customWidth="1"/>
    <col min="10165" max="10165" width="18.7109375" style="1" customWidth="1"/>
    <col min="10166" max="10166" width="11.7109375" style="1" bestFit="1" customWidth="1"/>
    <col min="10167" max="10418" width="9.140625" style="1"/>
    <col min="10419" max="10419" width="44.5703125" style="1" customWidth="1"/>
    <col min="10420" max="10420" width="21.7109375" style="1" customWidth="1"/>
    <col min="10421" max="10421" width="18.7109375" style="1" customWidth="1"/>
    <col min="10422" max="10422" width="11.7109375" style="1" bestFit="1" customWidth="1"/>
    <col min="10423" max="10674" width="9.140625" style="1"/>
    <col min="10675" max="10675" width="44.5703125" style="1" customWidth="1"/>
    <col min="10676" max="10676" width="21.7109375" style="1" customWidth="1"/>
    <col min="10677" max="10677" width="18.7109375" style="1" customWidth="1"/>
    <col min="10678" max="10678" width="11.7109375" style="1" bestFit="1" customWidth="1"/>
    <col min="10679" max="10930" width="9.140625" style="1"/>
    <col min="10931" max="10931" width="44.5703125" style="1" customWidth="1"/>
    <col min="10932" max="10932" width="21.7109375" style="1" customWidth="1"/>
    <col min="10933" max="10933" width="18.7109375" style="1" customWidth="1"/>
    <col min="10934" max="10934" width="11.7109375" style="1" bestFit="1" customWidth="1"/>
    <col min="10935" max="11186" width="9.140625" style="1"/>
    <col min="11187" max="11187" width="44.5703125" style="1" customWidth="1"/>
    <col min="11188" max="11188" width="21.7109375" style="1" customWidth="1"/>
    <col min="11189" max="11189" width="18.7109375" style="1" customWidth="1"/>
    <col min="11190" max="11190" width="11.7109375" style="1" bestFit="1" customWidth="1"/>
    <col min="11191" max="11442" width="9.140625" style="1"/>
    <col min="11443" max="11443" width="44.5703125" style="1" customWidth="1"/>
    <col min="11444" max="11444" width="21.7109375" style="1" customWidth="1"/>
    <col min="11445" max="11445" width="18.7109375" style="1" customWidth="1"/>
    <col min="11446" max="11446" width="11.7109375" style="1" bestFit="1" customWidth="1"/>
    <col min="11447" max="11698" width="9.140625" style="1"/>
    <col min="11699" max="11699" width="44.5703125" style="1" customWidth="1"/>
    <col min="11700" max="11700" width="21.7109375" style="1" customWidth="1"/>
    <col min="11701" max="11701" width="18.7109375" style="1" customWidth="1"/>
    <col min="11702" max="11702" width="11.7109375" style="1" bestFit="1" customWidth="1"/>
    <col min="11703" max="11954" width="9.140625" style="1"/>
    <col min="11955" max="11955" width="44.5703125" style="1" customWidth="1"/>
    <col min="11956" max="11956" width="21.7109375" style="1" customWidth="1"/>
    <col min="11957" max="11957" width="18.7109375" style="1" customWidth="1"/>
    <col min="11958" max="11958" width="11.7109375" style="1" bestFit="1" customWidth="1"/>
    <col min="11959" max="12210" width="9.140625" style="1"/>
    <col min="12211" max="12211" width="44.5703125" style="1" customWidth="1"/>
    <col min="12212" max="12212" width="21.7109375" style="1" customWidth="1"/>
    <col min="12213" max="12213" width="18.7109375" style="1" customWidth="1"/>
    <col min="12214" max="12214" width="11.7109375" style="1" bestFit="1" customWidth="1"/>
    <col min="12215" max="12466" width="9.140625" style="1"/>
    <col min="12467" max="12467" width="44.5703125" style="1" customWidth="1"/>
    <col min="12468" max="12468" width="21.7109375" style="1" customWidth="1"/>
    <col min="12469" max="12469" width="18.7109375" style="1" customWidth="1"/>
    <col min="12470" max="12470" width="11.7109375" style="1" bestFit="1" customWidth="1"/>
    <col min="12471" max="12722" width="9.140625" style="1"/>
    <col min="12723" max="12723" width="44.5703125" style="1" customWidth="1"/>
    <col min="12724" max="12724" width="21.7109375" style="1" customWidth="1"/>
    <col min="12725" max="12725" width="18.7109375" style="1" customWidth="1"/>
    <col min="12726" max="12726" width="11.7109375" style="1" bestFit="1" customWidth="1"/>
    <col min="12727" max="12978" width="9.140625" style="1"/>
    <col min="12979" max="12979" width="44.5703125" style="1" customWidth="1"/>
    <col min="12980" max="12980" width="21.7109375" style="1" customWidth="1"/>
    <col min="12981" max="12981" width="18.7109375" style="1" customWidth="1"/>
    <col min="12982" max="12982" width="11.7109375" style="1" bestFit="1" customWidth="1"/>
    <col min="12983" max="13234" width="9.140625" style="1"/>
    <col min="13235" max="13235" width="44.5703125" style="1" customWidth="1"/>
    <col min="13236" max="13236" width="21.7109375" style="1" customWidth="1"/>
    <col min="13237" max="13237" width="18.7109375" style="1" customWidth="1"/>
    <col min="13238" max="13238" width="11.7109375" style="1" bestFit="1" customWidth="1"/>
    <col min="13239" max="13490" width="9.140625" style="1"/>
    <col min="13491" max="13491" width="44.5703125" style="1" customWidth="1"/>
    <col min="13492" max="13492" width="21.7109375" style="1" customWidth="1"/>
    <col min="13493" max="13493" width="18.7109375" style="1" customWidth="1"/>
    <col min="13494" max="13494" width="11.7109375" style="1" bestFit="1" customWidth="1"/>
    <col min="13495" max="13746" width="9.140625" style="1"/>
    <col min="13747" max="13747" width="44.5703125" style="1" customWidth="1"/>
    <col min="13748" max="13748" width="21.7109375" style="1" customWidth="1"/>
    <col min="13749" max="13749" width="18.7109375" style="1" customWidth="1"/>
    <col min="13750" max="13750" width="11.7109375" style="1" bestFit="1" customWidth="1"/>
    <col min="13751" max="14002" width="9.140625" style="1"/>
    <col min="14003" max="14003" width="44.5703125" style="1" customWidth="1"/>
    <col min="14004" max="14004" width="21.7109375" style="1" customWidth="1"/>
    <col min="14005" max="14005" width="18.7109375" style="1" customWidth="1"/>
    <col min="14006" max="14006" width="11.7109375" style="1" bestFit="1" customWidth="1"/>
    <col min="14007" max="14258" width="9.140625" style="1"/>
    <col min="14259" max="14259" width="44.5703125" style="1" customWidth="1"/>
    <col min="14260" max="14260" width="21.7109375" style="1" customWidth="1"/>
    <col min="14261" max="14261" width="18.7109375" style="1" customWidth="1"/>
    <col min="14262" max="14262" width="11.7109375" style="1" bestFit="1" customWidth="1"/>
    <col min="14263" max="14514" width="9.140625" style="1"/>
    <col min="14515" max="14515" width="44.5703125" style="1" customWidth="1"/>
    <col min="14516" max="14516" width="21.7109375" style="1" customWidth="1"/>
    <col min="14517" max="14517" width="18.7109375" style="1" customWidth="1"/>
    <col min="14518" max="14518" width="11.7109375" style="1" bestFit="1" customWidth="1"/>
    <col min="14519" max="14770" width="9.140625" style="1"/>
    <col min="14771" max="14771" width="44.5703125" style="1" customWidth="1"/>
    <col min="14772" max="14772" width="21.7109375" style="1" customWidth="1"/>
    <col min="14773" max="14773" width="18.7109375" style="1" customWidth="1"/>
    <col min="14774" max="14774" width="11.7109375" style="1" bestFit="1" customWidth="1"/>
    <col min="14775" max="15026" width="9.140625" style="1"/>
    <col min="15027" max="15027" width="44.5703125" style="1" customWidth="1"/>
    <col min="15028" max="15028" width="21.7109375" style="1" customWidth="1"/>
    <col min="15029" max="15029" width="18.7109375" style="1" customWidth="1"/>
    <col min="15030" max="15030" width="11.7109375" style="1" bestFit="1" customWidth="1"/>
    <col min="15031" max="15282" width="9.140625" style="1"/>
    <col min="15283" max="15283" width="44.5703125" style="1" customWidth="1"/>
    <col min="15284" max="15284" width="21.7109375" style="1" customWidth="1"/>
    <col min="15285" max="15285" width="18.7109375" style="1" customWidth="1"/>
    <col min="15286" max="15286" width="11.7109375" style="1" bestFit="1" customWidth="1"/>
    <col min="15287" max="15538" width="9.140625" style="1"/>
    <col min="15539" max="15539" width="44.5703125" style="1" customWidth="1"/>
    <col min="15540" max="15540" width="21.7109375" style="1" customWidth="1"/>
    <col min="15541" max="15541" width="18.7109375" style="1" customWidth="1"/>
    <col min="15542" max="15542" width="11.7109375" style="1" bestFit="1" customWidth="1"/>
    <col min="15543" max="15794" width="9.140625" style="1"/>
    <col min="15795" max="15795" width="44.5703125" style="1" customWidth="1"/>
    <col min="15796" max="15796" width="21.7109375" style="1" customWidth="1"/>
    <col min="15797" max="15797" width="18.7109375" style="1" customWidth="1"/>
    <col min="15798" max="15798" width="11.7109375" style="1" bestFit="1" customWidth="1"/>
    <col min="15799" max="16050" width="9.140625" style="1"/>
    <col min="16051" max="16051" width="44.5703125" style="1" customWidth="1"/>
    <col min="16052" max="16052" width="21.7109375" style="1" customWidth="1"/>
    <col min="16053" max="16053" width="18.7109375" style="1" customWidth="1"/>
    <col min="16054" max="16054" width="11.7109375" style="1" bestFit="1" customWidth="1"/>
    <col min="16055" max="16384" width="9.140625" style="1"/>
  </cols>
  <sheetData>
    <row r="1" spans="1:4" x14ac:dyDescent="0.25">
      <c r="A1" s="116" t="s">
        <v>4</v>
      </c>
      <c r="B1" s="116"/>
      <c r="C1" s="116"/>
      <c r="D1" s="116"/>
    </row>
    <row r="2" spans="1:4" x14ac:dyDescent="0.25">
      <c r="A2" s="116" t="s">
        <v>69</v>
      </c>
      <c r="B2" s="116"/>
      <c r="C2" s="116"/>
      <c r="D2" s="116"/>
    </row>
    <row r="3" spans="1:4" x14ac:dyDescent="0.25">
      <c r="A3" s="116" t="s">
        <v>112</v>
      </c>
      <c r="B3" s="116"/>
      <c r="C3" s="116"/>
      <c r="D3" s="116"/>
    </row>
    <row r="4" spans="1:4" x14ac:dyDescent="0.25">
      <c r="A4" s="20"/>
      <c r="B4" s="20"/>
      <c r="C4" s="123"/>
      <c r="D4" s="123"/>
    </row>
    <row r="5" spans="1:4" ht="33" customHeight="1" x14ac:dyDescent="0.25">
      <c r="A5" s="92" t="s">
        <v>5</v>
      </c>
      <c r="B5" s="92"/>
      <c r="C5" s="93" t="s">
        <v>113</v>
      </c>
      <c r="D5" s="93" t="s">
        <v>102</v>
      </c>
    </row>
    <row r="6" spans="1:4" x14ac:dyDescent="0.25">
      <c r="A6" s="62" t="s">
        <v>6</v>
      </c>
      <c r="B6" s="62"/>
      <c r="C6" s="21"/>
      <c r="D6" s="22"/>
    </row>
    <row r="7" spans="1:4" x14ac:dyDescent="0.25">
      <c r="A7" s="62" t="s">
        <v>7</v>
      </c>
      <c r="B7" s="62"/>
      <c r="C7" s="21"/>
      <c r="D7" s="22"/>
    </row>
    <row r="8" spans="1:4" x14ac:dyDescent="0.25">
      <c r="A8" s="63" t="s">
        <v>8</v>
      </c>
      <c r="B8" s="63"/>
      <c r="C8" s="98">
        <v>6461377</v>
      </c>
      <c r="D8" s="99">
        <v>6461377</v>
      </c>
    </row>
    <row r="9" spans="1:4" x14ac:dyDescent="0.25">
      <c r="A9" s="91" t="s">
        <v>9</v>
      </c>
      <c r="B9" s="91"/>
      <c r="C9" s="98">
        <v>9268631</v>
      </c>
      <c r="D9" s="99">
        <v>7203611</v>
      </c>
    </row>
    <row r="10" spans="1:4" x14ac:dyDescent="0.25">
      <c r="A10" s="64" t="s">
        <v>10</v>
      </c>
      <c r="B10" s="64"/>
      <c r="C10" s="98">
        <v>1921404</v>
      </c>
      <c r="D10" s="99">
        <v>1932404</v>
      </c>
    </row>
    <row r="11" spans="1:4" x14ac:dyDescent="0.25">
      <c r="A11" s="64" t="s">
        <v>11</v>
      </c>
      <c r="B11" s="64"/>
      <c r="C11" s="100">
        <v>323</v>
      </c>
      <c r="D11" s="99">
        <v>354</v>
      </c>
    </row>
    <row r="12" spans="1:4" x14ac:dyDescent="0.25">
      <c r="A12" s="92" t="s">
        <v>12</v>
      </c>
      <c r="B12" s="92"/>
      <c r="C12" s="94">
        <f>SUM(C8:C11)</f>
        <v>17651735</v>
      </c>
      <c r="D12" s="94">
        <f>SUM(D8:D11)</f>
        <v>15597746</v>
      </c>
    </row>
    <row r="13" spans="1:4" x14ac:dyDescent="0.25">
      <c r="A13" s="62" t="s">
        <v>13</v>
      </c>
      <c r="B13" s="62"/>
      <c r="C13" s="23"/>
      <c r="D13" s="24"/>
    </row>
    <row r="14" spans="1:4" x14ac:dyDescent="0.25">
      <c r="A14" s="63" t="s">
        <v>14</v>
      </c>
      <c r="B14" s="63"/>
      <c r="C14" s="107">
        <v>1860</v>
      </c>
      <c r="D14" s="108">
        <v>1971</v>
      </c>
    </row>
    <row r="15" spans="1:4" x14ac:dyDescent="0.25">
      <c r="A15" s="114" t="s">
        <v>15</v>
      </c>
      <c r="B15" s="114"/>
      <c r="C15" s="25">
        <v>44031</v>
      </c>
      <c r="D15" s="99">
        <v>21640</v>
      </c>
    </row>
    <row r="16" spans="1:4" x14ac:dyDescent="0.25">
      <c r="A16" s="91" t="s">
        <v>16</v>
      </c>
      <c r="B16" s="91"/>
      <c r="C16" s="25">
        <v>50249</v>
      </c>
      <c r="D16" s="26">
        <v>58383</v>
      </c>
    </row>
    <row r="17" spans="1:6" x14ac:dyDescent="0.25">
      <c r="A17" s="91" t="s">
        <v>17</v>
      </c>
      <c r="B17" s="91"/>
      <c r="C17" s="25">
        <v>35617</v>
      </c>
      <c r="D17" s="26">
        <v>36767</v>
      </c>
    </row>
    <row r="18" spans="1:6" x14ac:dyDescent="0.25">
      <c r="A18" s="91" t="s">
        <v>18</v>
      </c>
      <c r="B18" s="91"/>
      <c r="C18" s="25">
        <v>504556</v>
      </c>
      <c r="D18" s="26">
        <v>394264</v>
      </c>
    </row>
    <row r="19" spans="1:6" x14ac:dyDescent="0.25">
      <c r="A19" s="91" t="s">
        <v>0</v>
      </c>
      <c r="B19" s="91"/>
      <c r="C19" s="25">
        <v>238512</v>
      </c>
      <c r="D19" s="99">
        <v>363808</v>
      </c>
    </row>
    <row r="20" spans="1:6" x14ac:dyDescent="0.25">
      <c r="A20" s="114" t="s">
        <v>19</v>
      </c>
      <c r="B20" s="114"/>
      <c r="C20" s="26">
        <v>79459</v>
      </c>
      <c r="D20" s="26">
        <v>67029</v>
      </c>
    </row>
    <row r="21" spans="1:6" x14ac:dyDescent="0.25">
      <c r="A21" s="96" t="s">
        <v>20</v>
      </c>
      <c r="B21" s="96"/>
      <c r="C21" s="97">
        <f>SUM(C14:C20)</f>
        <v>954284</v>
      </c>
      <c r="D21" s="97">
        <f>SUM(D14:D20)</f>
        <v>943862</v>
      </c>
    </row>
    <row r="22" spans="1:6" x14ac:dyDescent="0.25">
      <c r="A22" s="96" t="s">
        <v>21</v>
      </c>
      <c r="B22" s="96"/>
      <c r="C22" s="97">
        <f>C12+C21</f>
        <v>18606019</v>
      </c>
      <c r="D22" s="97">
        <f>D12+D21</f>
        <v>16541608</v>
      </c>
    </row>
    <row r="23" spans="1:6" x14ac:dyDescent="0.25">
      <c r="A23" s="62" t="s">
        <v>22</v>
      </c>
      <c r="B23" s="62"/>
      <c r="C23" s="23"/>
      <c r="D23" s="24"/>
    </row>
    <row r="24" spans="1:6" x14ac:dyDescent="0.25">
      <c r="A24" s="65" t="s">
        <v>23</v>
      </c>
      <c r="B24" s="65"/>
      <c r="C24" s="23"/>
      <c r="D24" s="24"/>
    </row>
    <row r="25" spans="1:6" ht="24" customHeight="1" x14ac:dyDescent="0.25">
      <c r="A25" s="64" t="s">
        <v>24</v>
      </c>
      <c r="B25" s="64"/>
      <c r="C25" s="25">
        <v>53801</v>
      </c>
      <c r="D25" s="26">
        <f>75000-21199</f>
        <v>53801</v>
      </c>
    </row>
    <row r="26" spans="1:6" ht="30" x14ac:dyDescent="0.25">
      <c r="A26" s="64" t="s">
        <v>25</v>
      </c>
      <c r="B26" s="64"/>
      <c r="C26" s="25">
        <v>-9810</v>
      </c>
      <c r="D26" s="26">
        <v>-9810</v>
      </c>
    </row>
    <row r="27" spans="1:6" x14ac:dyDescent="0.25">
      <c r="A27" s="63" t="s">
        <v>26</v>
      </c>
      <c r="B27" s="63"/>
      <c r="C27" s="25">
        <v>3182</v>
      </c>
      <c r="D27" s="26">
        <v>3182</v>
      </c>
    </row>
    <row r="28" spans="1:6" x14ac:dyDescent="0.25">
      <c r="A28" s="64" t="s">
        <v>27</v>
      </c>
      <c r="B28" s="64"/>
      <c r="C28" s="25">
        <v>3157457</v>
      </c>
      <c r="D28" s="26">
        <v>3040226</v>
      </c>
    </row>
    <row r="29" spans="1:6" x14ac:dyDescent="0.25">
      <c r="A29" s="92" t="s">
        <v>28</v>
      </c>
      <c r="B29" s="92"/>
      <c r="C29" s="94">
        <f>SUM(C25:C28)</f>
        <v>3204630</v>
      </c>
      <c r="D29" s="94">
        <f>SUM(D25:D28)</f>
        <v>3087399</v>
      </c>
    </row>
    <row r="30" spans="1:6" x14ac:dyDescent="0.25">
      <c r="A30" s="62" t="s">
        <v>29</v>
      </c>
      <c r="B30" s="62"/>
      <c r="C30" s="21"/>
      <c r="D30" s="24"/>
    </row>
    <row r="31" spans="1:6" x14ac:dyDescent="0.25">
      <c r="A31" s="63" t="s">
        <v>30</v>
      </c>
      <c r="B31" s="63"/>
      <c r="C31" s="25">
        <v>9810</v>
      </c>
      <c r="D31" s="26">
        <v>9810</v>
      </c>
    </row>
    <row r="32" spans="1:6" ht="30" x14ac:dyDescent="0.25">
      <c r="A32" s="63" t="s">
        <v>82</v>
      </c>
      <c r="B32" s="63"/>
      <c r="C32" s="25">
        <v>446618</v>
      </c>
      <c r="D32" s="26">
        <v>446617</v>
      </c>
      <c r="F32" s="2"/>
    </row>
    <row r="33" spans="1:7" x14ac:dyDescent="0.25">
      <c r="A33" s="63" t="s">
        <v>83</v>
      </c>
      <c r="B33" s="63"/>
      <c r="C33" s="25">
        <v>7000000</v>
      </c>
      <c r="D33" s="26">
        <v>7000000</v>
      </c>
    </row>
    <row r="34" spans="1:7" x14ac:dyDescent="0.25">
      <c r="A34" s="63" t="s">
        <v>31</v>
      </c>
      <c r="B34" s="63"/>
      <c r="C34" s="25">
        <v>5342600</v>
      </c>
      <c r="D34" s="26">
        <v>5342600</v>
      </c>
    </row>
    <row r="35" spans="1:7" x14ac:dyDescent="0.25">
      <c r="A35" s="92" t="s">
        <v>32</v>
      </c>
      <c r="B35" s="92"/>
      <c r="C35" s="94">
        <f>SUM(C31:C34)</f>
        <v>12799028</v>
      </c>
      <c r="D35" s="94">
        <f>SUM(D31:D34)</f>
        <v>12799027</v>
      </c>
    </row>
    <row r="36" spans="1:7" x14ac:dyDescent="0.25">
      <c r="A36" s="62" t="s">
        <v>33</v>
      </c>
      <c r="B36" s="62"/>
      <c r="C36" s="23"/>
      <c r="D36" s="24"/>
    </row>
    <row r="37" spans="1:7" x14ac:dyDescent="0.25">
      <c r="A37" s="114" t="s">
        <v>34</v>
      </c>
      <c r="B37" s="114"/>
      <c r="C37" s="25">
        <v>1814211</v>
      </c>
      <c r="D37" s="26">
        <v>68476</v>
      </c>
    </row>
    <row r="38" spans="1:7" x14ac:dyDescent="0.25">
      <c r="A38" s="114" t="s">
        <v>84</v>
      </c>
      <c r="B38" s="114"/>
      <c r="C38" s="25">
        <v>242167</v>
      </c>
      <c r="D38" s="26">
        <v>86043</v>
      </c>
      <c r="G38" s="13"/>
    </row>
    <row r="39" spans="1:7" x14ac:dyDescent="0.25">
      <c r="A39" s="114" t="s">
        <v>30</v>
      </c>
      <c r="B39" s="114"/>
      <c r="C39" s="25">
        <v>1090</v>
      </c>
      <c r="D39" s="26">
        <v>1090</v>
      </c>
    </row>
    <row r="40" spans="1:7" x14ac:dyDescent="0.25">
      <c r="A40" s="114" t="s">
        <v>31</v>
      </c>
      <c r="B40" s="114"/>
      <c r="C40" s="98">
        <v>200253</v>
      </c>
      <c r="D40" s="26">
        <v>200253</v>
      </c>
    </row>
    <row r="41" spans="1:7" ht="15.75" customHeight="1" x14ac:dyDescent="0.25">
      <c r="A41" s="114" t="s">
        <v>35</v>
      </c>
      <c r="B41" s="114"/>
      <c r="C41" s="25">
        <v>344640</v>
      </c>
      <c r="D41" s="99">
        <v>299320</v>
      </c>
    </row>
    <row r="42" spans="1:7" ht="22.5" customHeight="1" x14ac:dyDescent="0.25">
      <c r="A42" s="92" t="s">
        <v>36</v>
      </c>
      <c r="B42" s="92"/>
      <c r="C42" s="94">
        <f>SUM(C37:C41)</f>
        <v>2602361</v>
      </c>
      <c r="D42" s="94">
        <f>SUM(D37:D41)</f>
        <v>655182</v>
      </c>
    </row>
    <row r="43" spans="1:7" s="3" customFormat="1" ht="20.25" customHeight="1" x14ac:dyDescent="0.25">
      <c r="A43" s="92" t="s">
        <v>37</v>
      </c>
      <c r="B43" s="92"/>
      <c r="C43" s="94">
        <f>C42+C35</f>
        <v>15401389</v>
      </c>
      <c r="D43" s="94">
        <f>D35+D42</f>
        <v>13454209</v>
      </c>
    </row>
    <row r="44" spans="1:7" ht="36" customHeight="1" x14ac:dyDescent="0.25">
      <c r="A44" s="92" t="s">
        <v>38</v>
      </c>
      <c r="B44" s="92"/>
      <c r="C44" s="94">
        <f>C43+C29</f>
        <v>18606019</v>
      </c>
      <c r="D44" s="94">
        <f>D43+D29</f>
        <v>16541608</v>
      </c>
    </row>
    <row r="45" spans="1:7" x14ac:dyDescent="0.25">
      <c r="C45" s="110"/>
      <c r="D45" s="18"/>
    </row>
    <row r="46" spans="1:7" x14ac:dyDescent="0.25">
      <c r="C46" s="109"/>
      <c r="D46" s="109"/>
    </row>
    <row r="47" spans="1:7" x14ac:dyDescent="0.25">
      <c r="C47" s="109"/>
      <c r="D47" s="109"/>
    </row>
    <row r="48" spans="1:7" x14ac:dyDescent="0.25">
      <c r="A48" s="27" t="s">
        <v>107</v>
      </c>
      <c r="B48" s="27"/>
      <c r="C48" s="109"/>
      <c r="D48" s="109"/>
    </row>
    <row r="49" spans="1:2" ht="30" x14ac:dyDescent="0.25">
      <c r="A49" s="19" t="s">
        <v>1</v>
      </c>
      <c r="B49" s="19"/>
    </row>
    <row r="51" spans="1:2" x14ac:dyDescent="0.25">
      <c r="A51" s="19"/>
      <c r="B51" s="19"/>
    </row>
    <row r="52" spans="1:2" ht="30" customHeight="1" x14ac:dyDescent="0.25">
      <c r="A52" s="27" t="s">
        <v>111</v>
      </c>
      <c r="B52" s="27"/>
    </row>
    <row r="53" spans="1:2" ht="30" x14ac:dyDescent="0.25">
      <c r="A53" s="19" t="s">
        <v>2</v>
      </c>
      <c r="B53" s="19"/>
    </row>
    <row r="54" spans="1:2" ht="15" customHeight="1" x14ac:dyDescent="0.25"/>
    <row r="55" spans="1:2" x14ac:dyDescent="0.25">
      <c r="A55" s="19" t="s">
        <v>3</v>
      </c>
      <c r="B55" s="19"/>
    </row>
  </sheetData>
  <mergeCells count="4">
    <mergeCell ref="A1:D1"/>
    <mergeCell ref="A2:D2"/>
    <mergeCell ref="A3:D3"/>
    <mergeCell ref="C4:D4"/>
  </mergeCells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workbookViewId="0">
      <selection activeCell="E1" sqref="E1:K1"/>
    </sheetView>
  </sheetViews>
  <sheetFormatPr defaultColWidth="9.140625" defaultRowHeight="15" x14ac:dyDescent="0.25"/>
  <cols>
    <col min="1" max="1" width="59.7109375" style="38" customWidth="1"/>
    <col min="2" max="2" width="20.85546875" style="16" customWidth="1"/>
    <col min="3" max="3" width="22.5703125" style="38" customWidth="1"/>
    <col min="4" max="114" width="9.140625" style="1"/>
    <col min="115" max="115" width="49.28515625" style="1" customWidth="1"/>
    <col min="116" max="116" width="19.42578125" style="1" customWidth="1"/>
    <col min="117" max="370" width="9.140625" style="1"/>
    <col min="371" max="371" width="49.28515625" style="1" customWidth="1"/>
    <col min="372" max="372" width="19.42578125" style="1" customWidth="1"/>
    <col min="373" max="626" width="9.140625" style="1"/>
    <col min="627" max="627" width="49.28515625" style="1" customWidth="1"/>
    <col min="628" max="628" width="19.42578125" style="1" customWidth="1"/>
    <col min="629" max="882" width="9.140625" style="1"/>
    <col min="883" max="883" width="49.28515625" style="1" customWidth="1"/>
    <col min="884" max="884" width="19.42578125" style="1" customWidth="1"/>
    <col min="885" max="1138" width="9.140625" style="1"/>
    <col min="1139" max="1139" width="49.28515625" style="1" customWidth="1"/>
    <col min="1140" max="1140" width="19.42578125" style="1" customWidth="1"/>
    <col min="1141" max="1394" width="9.140625" style="1"/>
    <col min="1395" max="1395" width="49.28515625" style="1" customWidth="1"/>
    <col min="1396" max="1396" width="19.42578125" style="1" customWidth="1"/>
    <col min="1397" max="1650" width="9.140625" style="1"/>
    <col min="1651" max="1651" width="49.28515625" style="1" customWidth="1"/>
    <col min="1652" max="1652" width="19.42578125" style="1" customWidth="1"/>
    <col min="1653" max="1906" width="9.140625" style="1"/>
    <col min="1907" max="1907" width="49.28515625" style="1" customWidth="1"/>
    <col min="1908" max="1908" width="19.42578125" style="1" customWidth="1"/>
    <col min="1909" max="2162" width="9.140625" style="1"/>
    <col min="2163" max="2163" width="49.28515625" style="1" customWidth="1"/>
    <col min="2164" max="2164" width="19.42578125" style="1" customWidth="1"/>
    <col min="2165" max="2418" width="9.140625" style="1"/>
    <col min="2419" max="2419" width="49.28515625" style="1" customWidth="1"/>
    <col min="2420" max="2420" width="19.42578125" style="1" customWidth="1"/>
    <col min="2421" max="2674" width="9.140625" style="1"/>
    <col min="2675" max="2675" width="49.28515625" style="1" customWidth="1"/>
    <col min="2676" max="2676" width="19.42578125" style="1" customWidth="1"/>
    <col min="2677" max="2930" width="9.140625" style="1"/>
    <col min="2931" max="2931" width="49.28515625" style="1" customWidth="1"/>
    <col min="2932" max="2932" width="19.42578125" style="1" customWidth="1"/>
    <col min="2933" max="3186" width="9.140625" style="1"/>
    <col min="3187" max="3187" width="49.28515625" style="1" customWidth="1"/>
    <col min="3188" max="3188" width="19.42578125" style="1" customWidth="1"/>
    <col min="3189" max="3442" width="9.140625" style="1"/>
    <col min="3443" max="3443" width="49.28515625" style="1" customWidth="1"/>
    <col min="3444" max="3444" width="19.42578125" style="1" customWidth="1"/>
    <col min="3445" max="3698" width="9.140625" style="1"/>
    <col min="3699" max="3699" width="49.28515625" style="1" customWidth="1"/>
    <col min="3700" max="3700" width="19.42578125" style="1" customWidth="1"/>
    <col min="3701" max="3954" width="9.140625" style="1"/>
    <col min="3955" max="3955" width="49.28515625" style="1" customWidth="1"/>
    <col min="3956" max="3956" width="19.42578125" style="1" customWidth="1"/>
    <col min="3957" max="4210" width="9.140625" style="1"/>
    <col min="4211" max="4211" width="49.28515625" style="1" customWidth="1"/>
    <col min="4212" max="4212" width="19.42578125" style="1" customWidth="1"/>
    <col min="4213" max="4466" width="9.140625" style="1"/>
    <col min="4467" max="4467" width="49.28515625" style="1" customWidth="1"/>
    <col min="4468" max="4468" width="19.42578125" style="1" customWidth="1"/>
    <col min="4469" max="4722" width="9.140625" style="1"/>
    <col min="4723" max="4723" width="49.28515625" style="1" customWidth="1"/>
    <col min="4724" max="4724" width="19.42578125" style="1" customWidth="1"/>
    <col min="4725" max="4978" width="9.140625" style="1"/>
    <col min="4979" max="4979" width="49.28515625" style="1" customWidth="1"/>
    <col min="4980" max="4980" width="19.42578125" style="1" customWidth="1"/>
    <col min="4981" max="5234" width="9.140625" style="1"/>
    <col min="5235" max="5235" width="49.28515625" style="1" customWidth="1"/>
    <col min="5236" max="5236" width="19.42578125" style="1" customWidth="1"/>
    <col min="5237" max="5490" width="9.140625" style="1"/>
    <col min="5491" max="5491" width="49.28515625" style="1" customWidth="1"/>
    <col min="5492" max="5492" width="19.42578125" style="1" customWidth="1"/>
    <col min="5493" max="5746" width="9.140625" style="1"/>
    <col min="5747" max="5747" width="49.28515625" style="1" customWidth="1"/>
    <col min="5748" max="5748" width="19.42578125" style="1" customWidth="1"/>
    <col min="5749" max="6002" width="9.140625" style="1"/>
    <col min="6003" max="6003" width="49.28515625" style="1" customWidth="1"/>
    <col min="6004" max="6004" width="19.42578125" style="1" customWidth="1"/>
    <col min="6005" max="6258" width="9.140625" style="1"/>
    <col min="6259" max="6259" width="49.28515625" style="1" customWidth="1"/>
    <col min="6260" max="6260" width="19.42578125" style="1" customWidth="1"/>
    <col min="6261" max="6514" width="9.140625" style="1"/>
    <col min="6515" max="6515" width="49.28515625" style="1" customWidth="1"/>
    <col min="6516" max="6516" width="19.42578125" style="1" customWidth="1"/>
    <col min="6517" max="6770" width="9.140625" style="1"/>
    <col min="6771" max="6771" width="49.28515625" style="1" customWidth="1"/>
    <col min="6772" max="6772" width="19.42578125" style="1" customWidth="1"/>
    <col min="6773" max="7026" width="9.140625" style="1"/>
    <col min="7027" max="7027" width="49.28515625" style="1" customWidth="1"/>
    <col min="7028" max="7028" width="19.42578125" style="1" customWidth="1"/>
    <col min="7029" max="7282" width="9.140625" style="1"/>
    <col min="7283" max="7283" width="49.28515625" style="1" customWidth="1"/>
    <col min="7284" max="7284" width="19.42578125" style="1" customWidth="1"/>
    <col min="7285" max="7538" width="9.140625" style="1"/>
    <col min="7539" max="7539" width="49.28515625" style="1" customWidth="1"/>
    <col min="7540" max="7540" width="19.42578125" style="1" customWidth="1"/>
    <col min="7541" max="7794" width="9.140625" style="1"/>
    <col min="7795" max="7795" width="49.28515625" style="1" customWidth="1"/>
    <col min="7796" max="7796" width="19.42578125" style="1" customWidth="1"/>
    <col min="7797" max="8050" width="9.140625" style="1"/>
    <col min="8051" max="8051" width="49.28515625" style="1" customWidth="1"/>
    <col min="8052" max="8052" width="19.42578125" style="1" customWidth="1"/>
    <col min="8053" max="8306" width="9.140625" style="1"/>
    <col min="8307" max="8307" width="49.28515625" style="1" customWidth="1"/>
    <col min="8308" max="8308" width="19.42578125" style="1" customWidth="1"/>
    <col min="8309" max="8562" width="9.140625" style="1"/>
    <col min="8563" max="8563" width="49.28515625" style="1" customWidth="1"/>
    <col min="8564" max="8564" width="19.42578125" style="1" customWidth="1"/>
    <col min="8565" max="8818" width="9.140625" style="1"/>
    <col min="8819" max="8819" width="49.28515625" style="1" customWidth="1"/>
    <col min="8820" max="8820" width="19.42578125" style="1" customWidth="1"/>
    <col min="8821" max="9074" width="9.140625" style="1"/>
    <col min="9075" max="9075" width="49.28515625" style="1" customWidth="1"/>
    <col min="9076" max="9076" width="19.42578125" style="1" customWidth="1"/>
    <col min="9077" max="9330" width="9.140625" style="1"/>
    <col min="9331" max="9331" width="49.28515625" style="1" customWidth="1"/>
    <col min="9332" max="9332" width="19.42578125" style="1" customWidth="1"/>
    <col min="9333" max="9586" width="9.140625" style="1"/>
    <col min="9587" max="9587" width="49.28515625" style="1" customWidth="1"/>
    <col min="9588" max="9588" width="19.42578125" style="1" customWidth="1"/>
    <col min="9589" max="9842" width="9.140625" style="1"/>
    <col min="9843" max="9843" width="49.28515625" style="1" customWidth="1"/>
    <col min="9844" max="9844" width="19.42578125" style="1" customWidth="1"/>
    <col min="9845" max="10098" width="9.140625" style="1"/>
    <col min="10099" max="10099" width="49.28515625" style="1" customWidth="1"/>
    <col min="10100" max="10100" width="19.42578125" style="1" customWidth="1"/>
    <col min="10101" max="10354" width="9.140625" style="1"/>
    <col min="10355" max="10355" width="49.28515625" style="1" customWidth="1"/>
    <col min="10356" max="10356" width="19.42578125" style="1" customWidth="1"/>
    <col min="10357" max="10610" width="9.140625" style="1"/>
    <col min="10611" max="10611" width="49.28515625" style="1" customWidth="1"/>
    <col min="10612" max="10612" width="19.42578125" style="1" customWidth="1"/>
    <col min="10613" max="10866" width="9.140625" style="1"/>
    <col min="10867" max="10867" width="49.28515625" style="1" customWidth="1"/>
    <col min="10868" max="10868" width="19.42578125" style="1" customWidth="1"/>
    <col min="10869" max="11122" width="9.140625" style="1"/>
    <col min="11123" max="11123" width="49.28515625" style="1" customWidth="1"/>
    <col min="11124" max="11124" width="19.42578125" style="1" customWidth="1"/>
    <col min="11125" max="11378" width="9.140625" style="1"/>
    <col min="11379" max="11379" width="49.28515625" style="1" customWidth="1"/>
    <col min="11380" max="11380" width="19.42578125" style="1" customWidth="1"/>
    <col min="11381" max="11634" width="9.140625" style="1"/>
    <col min="11635" max="11635" width="49.28515625" style="1" customWidth="1"/>
    <col min="11636" max="11636" width="19.42578125" style="1" customWidth="1"/>
    <col min="11637" max="11890" width="9.140625" style="1"/>
    <col min="11891" max="11891" width="49.28515625" style="1" customWidth="1"/>
    <col min="11892" max="11892" width="19.42578125" style="1" customWidth="1"/>
    <col min="11893" max="12146" width="9.140625" style="1"/>
    <col min="12147" max="12147" width="49.28515625" style="1" customWidth="1"/>
    <col min="12148" max="12148" width="19.42578125" style="1" customWidth="1"/>
    <col min="12149" max="12402" width="9.140625" style="1"/>
    <col min="12403" max="12403" width="49.28515625" style="1" customWidth="1"/>
    <col min="12404" max="12404" width="19.42578125" style="1" customWidth="1"/>
    <col min="12405" max="12658" width="9.140625" style="1"/>
    <col min="12659" max="12659" width="49.28515625" style="1" customWidth="1"/>
    <col min="12660" max="12660" width="19.42578125" style="1" customWidth="1"/>
    <col min="12661" max="12914" width="9.140625" style="1"/>
    <col min="12915" max="12915" width="49.28515625" style="1" customWidth="1"/>
    <col min="12916" max="12916" width="19.42578125" style="1" customWidth="1"/>
    <col min="12917" max="13170" width="9.140625" style="1"/>
    <col min="13171" max="13171" width="49.28515625" style="1" customWidth="1"/>
    <col min="13172" max="13172" width="19.42578125" style="1" customWidth="1"/>
    <col min="13173" max="13426" width="9.140625" style="1"/>
    <col min="13427" max="13427" width="49.28515625" style="1" customWidth="1"/>
    <col min="13428" max="13428" width="19.42578125" style="1" customWidth="1"/>
    <col min="13429" max="13682" width="9.140625" style="1"/>
    <col min="13683" max="13683" width="49.28515625" style="1" customWidth="1"/>
    <col min="13684" max="13684" width="19.42578125" style="1" customWidth="1"/>
    <col min="13685" max="13938" width="9.140625" style="1"/>
    <col min="13939" max="13939" width="49.28515625" style="1" customWidth="1"/>
    <col min="13940" max="13940" width="19.42578125" style="1" customWidth="1"/>
    <col min="13941" max="14194" width="9.140625" style="1"/>
    <col min="14195" max="14195" width="49.28515625" style="1" customWidth="1"/>
    <col min="14196" max="14196" width="19.42578125" style="1" customWidth="1"/>
    <col min="14197" max="14450" width="9.140625" style="1"/>
    <col min="14451" max="14451" width="49.28515625" style="1" customWidth="1"/>
    <col min="14452" max="14452" width="19.42578125" style="1" customWidth="1"/>
    <col min="14453" max="14706" width="9.140625" style="1"/>
    <col min="14707" max="14707" width="49.28515625" style="1" customWidth="1"/>
    <col min="14708" max="14708" width="19.42578125" style="1" customWidth="1"/>
    <col min="14709" max="14962" width="9.140625" style="1"/>
    <col min="14963" max="14963" width="49.28515625" style="1" customWidth="1"/>
    <col min="14964" max="14964" width="19.42578125" style="1" customWidth="1"/>
    <col min="14965" max="15218" width="9.140625" style="1"/>
    <col min="15219" max="15219" width="49.28515625" style="1" customWidth="1"/>
    <col min="15220" max="15220" width="19.42578125" style="1" customWidth="1"/>
    <col min="15221" max="15474" width="9.140625" style="1"/>
    <col min="15475" max="15475" width="49.28515625" style="1" customWidth="1"/>
    <col min="15476" max="15476" width="19.42578125" style="1" customWidth="1"/>
    <col min="15477" max="15730" width="9.140625" style="1"/>
    <col min="15731" max="15731" width="49.28515625" style="1" customWidth="1"/>
    <col min="15732" max="15732" width="19.42578125" style="1" customWidth="1"/>
    <col min="15733" max="15986" width="9.140625" style="1"/>
    <col min="15987" max="15987" width="49.28515625" style="1" customWidth="1"/>
    <col min="15988" max="15988" width="19.42578125" style="1" customWidth="1"/>
    <col min="15989" max="16384" width="9.140625" style="1"/>
  </cols>
  <sheetData>
    <row r="1" spans="1:3" ht="26.25" customHeight="1" x14ac:dyDescent="0.25">
      <c r="A1" s="116" t="s">
        <v>4</v>
      </c>
      <c r="B1" s="116"/>
      <c r="C1" s="116"/>
    </row>
    <row r="2" spans="1:3" x14ac:dyDescent="0.25">
      <c r="A2" s="116" t="s">
        <v>70</v>
      </c>
      <c r="B2" s="116"/>
      <c r="C2" s="116"/>
    </row>
    <row r="3" spans="1:3" ht="15" customHeight="1" x14ac:dyDescent="0.25">
      <c r="A3" s="116" t="s">
        <v>112</v>
      </c>
      <c r="B3" s="116"/>
      <c r="C3" s="116"/>
    </row>
    <row r="4" spans="1:3" ht="15.75" customHeight="1" x14ac:dyDescent="0.25">
      <c r="A4" s="29"/>
      <c r="C4" s="30"/>
    </row>
    <row r="5" spans="1:3" ht="39.75" customHeight="1" x14ac:dyDescent="0.25">
      <c r="A5" s="81" t="s">
        <v>5</v>
      </c>
      <c r="B5" s="106" t="s">
        <v>114</v>
      </c>
      <c r="C5" s="106" t="s">
        <v>115</v>
      </c>
    </row>
    <row r="6" spans="1:3" ht="15.75" customHeight="1" x14ac:dyDescent="0.25">
      <c r="A6" s="61" t="s">
        <v>39</v>
      </c>
      <c r="B6" s="101">
        <f>1304052</f>
        <v>1304052</v>
      </c>
      <c r="C6" s="101">
        <f>1329880</f>
        <v>1329880</v>
      </c>
    </row>
    <row r="7" spans="1:3" ht="27" customHeight="1" x14ac:dyDescent="0.25">
      <c r="A7" s="61" t="s">
        <v>40</v>
      </c>
      <c r="B7" s="102">
        <f>-692456</f>
        <v>-692456</v>
      </c>
      <c r="C7" s="102">
        <v>-689318</v>
      </c>
    </row>
    <row r="8" spans="1:3" ht="35.25" customHeight="1" x14ac:dyDescent="0.25">
      <c r="A8" s="67" t="s">
        <v>41</v>
      </c>
      <c r="B8" s="53">
        <f>SUM(B6:B7)</f>
        <v>611596</v>
      </c>
      <c r="C8" s="53">
        <f>SUM(C6:C7)</f>
        <v>640562</v>
      </c>
    </row>
    <row r="9" spans="1:3" ht="24" customHeight="1" x14ac:dyDescent="0.25">
      <c r="A9" s="68" t="s">
        <v>42</v>
      </c>
      <c r="B9" s="103">
        <f>-181422</f>
        <v>-181422</v>
      </c>
      <c r="C9" s="103">
        <v>-147025</v>
      </c>
    </row>
    <row r="10" spans="1:3" ht="25.5" customHeight="1" x14ac:dyDescent="0.25">
      <c r="A10" s="68" t="s">
        <v>79</v>
      </c>
      <c r="B10" s="31"/>
      <c r="C10" s="31"/>
    </row>
    <row r="11" spans="1:3" ht="36.75" customHeight="1" x14ac:dyDescent="0.25">
      <c r="A11" s="61" t="s">
        <v>43</v>
      </c>
      <c r="B11" s="104">
        <f>372628</f>
        <v>372628</v>
      </c>
      <c r="C11" s="104">
        <f>115947</f>
        <v>115947</v>
      </c>
    </row>
    <row r="12" spans="1:3" ht="15" customHeight="1" x14ac:dyDescent="0.25">
      <c r="A12" s="61" t="s">
        <v>44</v>
      </c>
      <c r="B12" s="105">
        <f>-98898</f>
        <v>-98898</v>
      </c>
      <c r="C12" s="105">
        <f>-74846</f>
        <v>-74846</v>
      </c>
    </row>
    <row r="13" spans="1:3" ht="24" customHeight="1" x14ac:dyDescent="0.25">
      <c r="A13" s="61" t="s">
        <v>80</v>
      </c>
      <c r="B13" s="104"/>
      <c r="C13" s="104"/>
    </row>
    <row r="14" spans="1:3" ht="29.25" customHeight="1" x14ac:dyDescent="0.25">
      <c r="A14" s="61" t="s">
        <v>45</v>
      </c>
      <c r="B14" s="105"/>
      <c r="C14" s="103"/>
    </row>
    <row r="15" spans="1:3" ht="31.5" customHeight="1" x14ac:dyDescent="0.25">
      <c r="A15" s="61" t="s">
        <v>46</v>
      </c>
      <c r="B15" s="105">
        <f>-586736</f>
        <v>-586736</v>
      </c>
      <c r="C15" s="105">
        <f>-345164</f>
        <v>-345164</v>
      </c>
    </row>
    <row r="16" spans="1:3" ht="30" customHeight="1" x14ac:dyDescent="0.25">
      <c r="A16" s="61" t="s">
        <v>47</v>
      </c>
      <c r="B16" s="104">
        <f>66</f>
        <v>66</v>
      </c>
      <c r="C16" s="104">
        <f>26696</f>
        <v>26696</v>
      </c>
    </row>
    <row r="17" spans="1:4" ht="39.75" customHeight="1" x14ac:dyDescent="0.25">
      <c r="A17" s="69" t="s">
        <v>88</v>
      </c>
      <c r="B17" s="32">
        <f>SUM(B8:B16)</f>
        <v>117234</v>
      </c>
      <c r="C17" s="32">
        <f>SUM(C8:C16)</f>
        <v>216170</v>
      </c>
    </row>
    <row r="18" spans="1:4" ht="25.5" customHeight="1" x14ac:dyDescent="0.25">
      <c r="A18" s="85" t="s">
        <v>85</v>
      </c>
      <c r="B18" s="86"/>
      <c r="C18" s="86"/>
    </row>
    <row r="19" spans="1:4" ht="21" customHeight="1" x14ac:dyDescent="0.25">
      <c r="A19" s="87" t="s">
        <v>81</v>
      </c>
      <c r="B19" s="88"/>
      <c r="C19" s="88"/>
    </row>
    <row r="20" spans="1:4" ht="24.75" customHeight="1" x14ac:dyDescent="0.25">
      <c r="A20" s="87" t="s">
        <v>86</v>
      </c>
      <c r="B20" s="88"/>
      <c r="C20" s="88"/>
    </row>
    <row r="21" spans="1:4" ht="24" customHeight="1" x14ac:dyDescent="0.25">
      <c r="A21" s="87" t="s">
        <v>87</v>
      </c>
      <c r="B21" s="53">
        <f>B17</f>
        <v>117234</v>
      </c>
      <c r="C21" s="53">
        <f>C17</f>
        <v>216170</v>
      </c>
    </row>
    <row r="22" spans="1:4" ht="15" customHeight="1" x14ac:dyDescent="0.25">
      <c r="A22" s="61" t="s">
        <v>76</v>
      </c>
      <c r="B22" s="34">
        <f>B21*1000/214506</f>
        <v>546.53016698833596</v>
      </c>
      <c r="C22" s="34">
        <f>C21*1000/214506</f>
        <v>1007.7573587685193</v>
      </c>
    </row>
    <row r="23" spans="1:4" ht="15" customHeight="1" x14ac:dyDescent="0.25">
      <c r="A23" s="28"/>
      <c r="C23" s="39"/>
    </row>
    <row r="24" spans="1:4" ht="15" customHeight="1" x14ac:dyDescent="0.25">
      <c r="A24" s="28"/>
      <c r="B24" s="115"/>
      <c r="C24" s="115"/>
      <c r="D24" s="9"/>
    </row>
    <row r="25" spans="1:4" ht="15" customHeight="1" x14ac:dyDescent="0.25">
      <c r="A25" s="28"/>
    </row>
    <row r="26" spans="1:4" ht="15" customHeight="1" x14ac:dyDescent="0.25">
      <c r="A26" s="28" t="s">
        <v>104</v>
      </c>
    </row>
    <row r="27" spans="1:4" ht="15" customHeight="1" x14ac:dyDescent="0.25">
      <c r="A27" s="35" t="s">
        <v>1</v>
      </c>
    </row>
    <row r="28" spans="1:4" ht="15" customHeight="1" x14ac:dyDescent="0.25"/>
    <row r="29" spans="1:4" ht="15" customHeight="1" x14ac:dyDescent="0.25">
      <c r="A29" s="35"/>
    </row>
    <row r="30" spans="1:4" ht="15" customHeight="1" x14ac:dyDescent="0.25">
      <c r="A30" s="28" t="s">
        <v>116</v>
      </c>
    </row>
    <row r="31" spans="1:4" ht="15" customHeight="1" x14ac:dyDescent="0.25">
      <c r="A31" s="35" t="s">
        <v>2</v>
      </c>
    </row>
    <row r="32" spans="1:4" ht="15" customHeight="1" x14ac:dyDescent="0.25"/>
    <row r="33" spans="1:3" ht="15" customHeight="1" x14ac:dyDescent="0.25">
      <c r="A33" s="35" t="s">
        <v>3</v>
      </c>
    </row>
    <row r="34" spans="1:3" ht="15" customHeight="1" x14ac:dyDescent="0.25"/>
    <row r="35" spans="1:3" ht="15" customHeight="1" x14ac:dyDescent="0.25"/>
    <row r="36" spans="1:3" ht="15.75" customHeight="1" x14ac:dyDescent="0.25"/>
    <row r="37" spans="1:3" ht="24" customHeight="1" x14ac:dyDescent="0.25">
      <c r="A37" s="36"/>
      <c r="B37" s="36"/>
      <c r="C37" s="37"/>
    </row>
    <row r="38" spans="1:3" ht="24" customHeight="1" x14ac:dyDescent="0.25">
      <c r="A38" s="36"/>
      <c r="B38" s="36"/>
      <c r="C38" s="37"/>
    </row>
    <row r="39" spans="1:3" ht="15" customHeight="1" x14ac:dyDescent="0.25">
      <c r="A39" s="33"/>
      <c r="B39" s="33"/>
      <c r="C39" s="40"/>
    </row>
    <row r="40" spans="1:3" ht="15" customHeight="1" x14ac:dyDescent="0.25"/>
    <row r="41" spans="1:3" ht="15" customHeight="1" x14ac:dyDescent="0.25"/>
    <row r="42" spans="1:3" ht="15" customHeight="1" x14ac:dyDescent="0.25"/>
    <row r="43" spans="1:3" ht="15" customHeight="1" x14ac:dyDescent="0.25"/>
    <row r="44" spans="1:3" ht="15" customHeight="1" x14ac:dyDescent="0.25"/>
    <row r="45" spans="1:3" ht="15" customHeight="1" x14ac:dyDescent="0.25"/>
    <row r="46" spans="1:3" ht="15" customHeight="1" x14ac:dyDescent="0.25"/>
    <row r="47" spans="1:3" ht="15" customHeight="1" x14ac:dyDescent="0.25"/>
    <row r="48" spans="1:3" ht="15" customHeight="1" x14ac:dyDescent="0.25"/>
    <row r="49" ht="15.75" customHeight="1" x14ac:dyDescent="0.25"/>
    <row r="50" ht="15.75" customHeight="1" x14ac:dyDescent="0.25"/>
  </sheetData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2"/>
  <sheetViews>
    <sheetView workbookViewId="0">
      <selection activeCell="A47" sqref="A47:A48"/>
    </sheetView>
  </sheetViews>
  <sheetFormatPr defaultRowHeight="15" x14ac:dyDescent="0.25"/>
  <cols>
    <col min="1" max="1" width="42.85546875" style="41" customWidth="1"/>
    <col min="2" max="2" width="23.7109375" style="16" customWidth="1"/>
    <col min="3" max="3" width="24.140625" style="16" customWidth="1"/>
    <col min="4" max="4" width="12.140625" customWidth="1"/>
  </cols>
  <sheetData>
    <row r="1" spans="1:3" ht="26.25" customHeight="1" x14ac:dyDescent="0.25">
      <c r="A1" s="116" t="s">
        <v>4</v>
      </c>
      <c r="B1" s="116"/>
      <c r="C1" s="116"/>
    </row>
    <row r="2" spans="1:3" ht="46.5" customHeight="1" x14ac:dyDescent="0.25">
      <c r="A2" s="118" t="s">
        <v>71</v>
      </c>
      <c r="B2" s="118"/>
      <c r="C2" s="118"/>
    </row>
    <row r="3" spans="1:3" ht="35.25" customHeight="1" x14ac:dyDescent="0.25">
      <c r="A3" s="116" t="s">
        <v>112</v>
      </c>
      <c r="B3" s="116"/>
      <c r="C3" s="116"/>
    </row>
    <row r="4" spans="1:3" ht="26.45" customHeight="1" x14ac:dyDescent="0.25">
      <c r="A4" s="43"/>
      <c r="B4" s="117"/>
      <c r="C4" s="117"/>
    </row>
    <row r="5" spans="1:3" ht="42.75" customHeight="1" x14ac:dyDescent="0.25">
      <c r="A5" s="95" t="s">
        <v>5</v>
      </c>
      <c r="B5" s="21" t="s">
        <v>117</v>
      </c>
      <c r="C5" s="21" t="s">
        <v>118</v>
      </c>
    </row>
    <row r="6" spans="1:3" ht="33.75" customHeight="1" x14ac:dyDescent="0.25">
      <c r="A6" s="70" t="s">
        <v>48</v>
      </c>
      <c r="B6" s="44"/>
      <c r="C6" s="45"/>
    </row>
    <row r="7" spans="1:3" ht="35.25" customHeight="1" x14ac:dyDescent="0.25">
      <c r="A7" s="71" t="s">
        <v>49</v>
      </c>
      <c r="B7" s="89">
        <f>SUM(B8:B10)</f>
        <v>1850277</v>
      </c>
      <c r="C7" s="89">
        <f>SUM(C8:C10)</f>
        <v>1460883</v>
      </c>
    </row>
    <row r="8" spans="1:3" ht="39.75" customHeight="1" x14ac:dyDescent="0.25">
      <c r="A8" s="61" t="s">
        <v>50</v>
      </c>
      <c r="B8" s="26">
        <v>2781</v>
      </c>
      <c r="C8" s="26">
        <v>21464</v>
      </c>
    </row>
    <row r="9" spans="1:3" ht="39.75" customHeight="1" x14ac:dyDescent="0.25">
      <c r="A9" s="61" t="s">
        <v>108</v>
      </c>
      <c r="B9" s="26">
        <v>1841166</v>
      </c>
      <c r="C9" s="26">
        <v>1431798</v>
      </c>
    </row>
    <row r="10" spans="1:3" ht="26.25" customHeight="1" x14ac:dyDescent="0.25">
      <c r="A10" s="61" t="s">
        <v>51</v>
      </c>
      <c r="B10" s="48">
        <v>6330</v>
      </c>
      <c r="C10" s="48">
        <v>7621</v>
      </c>
    </row>
    <row r="11" spans="1:3" ht="15" customHeight="1" x14ac:dyDescent="0.25">
      <c r="A11" s="71" t="s">
        <v>52</v>
      </c>
      <c r="B11" s="49">
        <f>SUM(B12:B17)</f>
        <v>-1642643</v>
      </c>
      <c r="C11" s="49">
        <f>SUM(C12:C17)</f>
        <v>-1357571</v>
      </c>
    </row>
    <row r="12" spans="1:3" ht="39.75" customHeight="1" x14ac:dyDescent="0.25">
      <c r="A12" s="61" t="s">
        <v>53</v>
      </c>
      <c r="B12" s="50">
        <v>-347889</v>
      </c>
      <c r="C12" s="50">
        <v>-338200</v>
      </c>
    </row>
    <row r="13" spans="1:3" ht="35.25" customHeight="1" x14ac:dyDescent="0.25">
      <c r="A13" s="61" t="s">
        <v>54</v>
      </c>
      <c r="B13" s="50">
        <f>-264330</f>
        <v>-264330</v>
      </c>
      <c r="C13" s="50">
        <f>-209433</f>
        <v>-209433</v>
      </c>
    </row>
    <row r="14" spans="1:3" ht="33" customHeight="1" x14ac:dyDescent="0.25">
      <c r="A14" s="61" t="s">
        <v>55</v>
      </c>
      <c r="B14" s="50">
        <v>-186831</v>
      </c>
      <c r="C14" s="50">
        <v>-151909</v>
      </c>
    </row>
    <row r="15" spans="1:3" ht="54" customHeight="1" x14ac:dyDescent="0.25">
      <c r="A15" s="61" t="s">
        <v>56</v>
      </c>
      <c r="B15" s="50"/>
      <c r="C15" s="50"/>
    </row>
    <row r="16" spans="1:3" s="1" customFormat="1" ht="39.75" customHeight="1" x14ac:dyDescent="0.25">
      <c r="A16" s="61" t="s">
        <v>90</v>
      </c>
      <c r="B16" s="50">
        <v>-516250</v>
      </c>
      <c r="C16" s="50">
        <v>-376367</v>
      </c>
    </row>
    <row r="17" spans="1:3" s="1" customFormat="1" ht="24.6" customHeight="1" x14ac:dyDescent="0.25">
      <c r="A17" s="61" t="s">
        <v>57</v>
      </c>
      <c r="B17" s="50">
        <v>-327343</v>
      </c>
      <c r="C17" s="50">
        <f>-281662</f>
        <v>-281662</v>
      </c>
    </row>
    <row r="18" spans="1:3" s="1" customFormat="1" ht="35.25" customHeight="1" x14ac:dyDescent="0.25">
      <c r="A18" s="71" t="s">
        <v>58</v>
      </c>
      <c r="B18" s="51">
        <f>B7+B11</f>
        <v>207634</v>
      </c>
      <c r="C18" s="51">
        <f>C7+C11</f>
        <v>103312</v>
      </c>
    </row>
    <row r="19" spans="1:3" s="1" customFormat="1" ht="49.5" customHeight="1" x14ac:dyDescent="0.25">
      <c r="A19" s="70" t="s">
        <v>59</v>
      </c>
      <c r="B19" s="46"/>
      <c r="C19" s="46"/>
    </row>
    <row r="20" spans="1:3" s="1" customFormat="1" ht="23.25" customHeight="1" x14ac:dyDescent="0.25">
      <c r="A20" s="71" t="s">
        <v>49</v>
      </c>
      <c r="B20" s="89">
        <f>B21+B22+B23</f>
        <v>0</v>
      </c>
      <c r="C20" s="89">
        <f>C21+C23+C22</f>
        <v>0</v>
      </c>
    </row>
    <row r="21" spans="1:3" s="1" customFormat="1" ht="25.5" customHeight="1" x14ac:dyDescent="0.25">
      <c r="A21" s="72" t="s">
        <v>60</v>
      </c>
      <c r="B21" s="47"/>
      <c r="C21" s="46"/>
    </row>
    <row r="22" spans="1:3" s="1" customFormat="1" ht="30.75" customHeight="1" x14ac:dyDescent="0.25">
      <c r="A22" s="72" t="s">
        <v>91</v>
      </c>
      <c r="B22" s="47"/>
      <c r="C22" s="46"/>
    </row>
    <row r="23" spans="1:3" s="1" customFormat="1" ht="28.5" customHeight="1" x14ac:dyDescent="0.25">
      <c r="A23" s="68" t="s">
        <v>73</v>
      </c>
      <c r="B23" s="47"/>
      <c r="C23" s="46"/>
    </row>
    <row r="24" spans="1:3" s="1" customFormat="1" ht="15" customHeight="1" x14ac:dyDescent="0.25">
      <c r="A24" s="71" t="s">
        <v>52</v>
      </c>
      <c r="B24" s="49">
        <f>SUM(B25:B27)</f>
        <v>-207801</v>
      </c>
      <c r="C24" s="49">
        <f>SUM(C25:C27)</f>
        <v>-1990051</v>
      </c>
    </row>
    <row r="25" spans="1:3" s="1" customFormat="1" x14ac:dyDescent="0.25">
      <c r="A25" s="61" t="s">
        <v>61</v>
      </c>
      <c r="B25" s="50">
        <v>-120204</v>
      </c>
      <c r="C25" s="50">
        <v>-31100</v>
      </c>
    </row>
    <row r="26" spans="1:3" s="1" customFormat="1" ht="30" x14ac:dyDescent="0.25">
      <c r="A26" s="61" t="s">
        <v>92</v>
      </c>
      <c r="B26" s="50"/>
      <c r="C26" s="50"/>
    </row>
    <row r="27" spans="1:3" s="1" customFormat="1" ht="30" x14ac:dyDescent="0.25">
      <c r="A27" s="61" t="s">
        <v>74</v>
      </c>
      <c r="B27" s="50">
        <v>-87597</v>
      </c>
      <c r="C27" s="50">
        <v>-1958951</v>
      </c>
    </row>
    <row r="28" spans="1:3" s="1" customFormat="1" ht="24.75" customHeight="1" x14ac:dyDescent="0.25">
      <c r="A28" s="71" t="s">
        <v>62</v>
      </c>
      <c r="B28" s="90">
        <f>B20+B24</f>
        <v>-207801</v>
      </c>
      <c r="C28" s="90">
        <f>C20+C24</f>
        <v>-1990051</v>
      </c>
    </row>
    <row r="29" spans="1:3" s="1" customFormat="1" ht="24" customHeight="1" x14ac:dyDescent="0.25">
      <c r="A29" s="70" t="s">
        <v>63</v>
      </c>
      <c r="B29" s="48"/>
      <c r="C29" s="48"/>
    </row>
    <row r="30" spans="1:3" s="1" customFormat="1" ht="15" customHeight="1" x14ac:dyDescent="0.25">
      <c r="A30" s="71" t="s">
        <v>49</v>
      </c>
      <c r="B30" s="49">
        <f>SUM(B31:B34)</f>
        <v>56</v>
      </c>
      <c r="C30" s="49">
        <f>SUM(C31:C34)</f>
        <v>1888064</v>
      </c>
    </row>
    <row r="31" spans="1:3" s="1" customFormat="1" ht="15" customHeight="1" x14ac:dyDescent="0.25">
      <c r="A31" s="73" t="s">
        <v>93</v>
      </c>
      <c r="B31" s="49">
        <v>0</v>
      </c>
      <c r="C31" s="49">
        <v>0</v>
      </c>
    </row>
    <row r="32" spans="1:3" ht="15" customHeight="1" x14ac:dyDescent="0.25">
      <c r="A32" s="73" t="s">
        <v>78</v>
      </c>
      <c r="B32" s="49">
        <v>0</v>
      </c>
      <c r="C32" s="46"/>
    </row>
    <row r="33" spans="1:3" ht="15" customHeight="1" x14ac:dyDescent="0.25">
      <c r="A33" s="73" t="s">
        <v>94</v>
      </c>
      <c r="B33" s="50"/>
      <c r="C33" s="46">
        <v>1887644</v>
      </c>
    </row>
    <row r="34" spans="1:3" ht="15" customHeight="1" x14ac:dyDescent="0.25">
      <c r="A34" s="73" t="s">
        <v>51</v>
      </c>
      <c r="B34" s="50">
        <v>56</v>
      </c>
      <c r="C34" s="46">
        <v>420</v>
      </c>
    </row>
    <row r="35" spans="1:3" ht="15" customHeight="1" x14ac:dyDescent="0.25">
      <c r="A35" s="71" t="s">
        <v>52</v>
      </c>
      <c r="B35" s="49">
        <f>SUM(B36:B40)</f>
        <v>0</v>
      </c>
      <c r="C35" s="49">
        <f>SUM(C36:C40)</f>
        <v>-25</v>
      </c>
    </row>
    <row r="36" spans="1:3" ht="15" customHeight="1" x14ac:dyDescent="0.25">
      <c r="A36" s="73" t="s">
        <v>95</v>
      </c>
      <c r="B36" s="50">
        <v>0</v>
      </c>
      <c r="C36" s="50"/>
    </row>
    <row r="37" spans="1:3" ht="33.75" customHeight="1" x14ac:dyDescent="0.25">
      <c r="A37" s="73" t="s">
        <v>96</v>
      </c>
      <c r="B37" s="50">
        <v>0</v>
      </c>
      <c r="C37" s="50">
        <v>0</v>
      </c>
    </row>
    <row r="38" spans="1:3" x14ac:dyDescent="0.25">
      <c r="A38" s="73" t="s">
        <v>97</v>
      </c>
      <c r="B38" s="50">
        <v>0</v>
      </c>
      <c r="C38" s="50">
        <v>0</v>
      </c>
    </row>
    <row r="39" spans="1:3" ht="15" customHeight="1" x14ac:dyDescent="0.25">
      <c r="A39" s="74" t="s">
        <v>75</v>
      </c>
      <c r="B39" s="50"/>
      <c r="C39" s="50"/>
    </row>
    <row r="40" spans="1:3" ht="15" customHeight="1" x14ac:dyDescent="0.25">
      <c r="A40" s="74" t="s">
        <v>101</v>
      </c>
      <c r="B40" s="50"/>
      <c r="C40" s="50">
        <v>-25</v>
      </c>
    </row>
    <row r="41" spans="1:3" ht="28.5" customHeight="1" x14ac:dyDescent="0.25">
      <c r="A41" s="71" t="s">
        <v>64</v>
      </c>
      <c r="B41" s="49">
        <f>B30+B35</f>
        <v>56</v>
      </c>
      <c r="C41" s="49">
        <f>C30+C35</f>
        <v>1888039</v>
      </c>
    </row>
    <row r="42" spans="1:3" ht="30" x14ac:dyDescent="0.25">
      <c r="A42" s="61" t="s">
        <v>98</v>
      </c>
      <c r="B42" s="52"/>
      <c r="C42" s="52"/>
    </row>
    <row r="43" spans="1:3" ht="28.5" x14ac:dyDescent="0.25">
      <c r="A43" s="71" t="s">
        <v>100</v>
      </c>
      <c r="B43" s="52">
        <f>B18+B28+B41</f>
        <v>-111</v>
      </c>
      <c r="C43" s="52">
        <f>C18+C28+C41</f>
        <v>1300</v>
      </c>
    </row>
    <row r="44" spans="1:3" ht="15.75" customHeight="1" x14ac:dyDescent="0.25">
      <c r="A44" s="71" t="s">
        <v>109</v>
      </c>
      <c r="B44" s="53">
        <v>1971</v>
      </c>
      <c r="C44" s="53">
        <v>3962</v>
      </c>
    </row>
    <row r="45" spans="1:3" ht="42.75" x14ac:dyDescent="0.25">
      <c r="A45" s="71" t="s">
        <v>99</v>
      </c>
      <c r="B45" s="49">
        <f>1</f>
        <v>1</v>
      </c>
      <c r="C45" s="51">
        <v>-6</v>
      </c>
    </row>
    <row r="46" spans="1:3" ht="15.75" customHeight="1" x14ac:dyDescent="0.25">
      <c r="A46" s="71" t="s">
        <v>110</v>
      </c>
      <c r="B46" s="53">
        <f>B43+B44</f>
        <v>1860</v>
      </c>
      <c r="C46" s="53">
        <f>C44+C43+C42+C45</f>
        <v>5256</v>
      </c>
    </row>
    <row r="47" spans="1:3" ht="15" customHeight="1" x14ac:dyDescent="0.25">
      <c r="C47" s="18"/>
    </row>
    <row r="48" spans="1:3" ht="30.75" customHeight="1" x14ac:dyDescent="0.25">
      <c r="A48" s="28" t="s">
        <v>105</v>
      </c>
    </row>
    <row r="49" spans="1:2" ht="15" customHeight="1" x14ac:dyDescent="0.25">
      <c r="A49" s="35" t="s">
        <v>1</v>
      </c>
    </row>
    <row r="50" spans="1:2" ht="15" customHeight="1" x14ac:dyDescent="0.25">
      <c r="A50" s="38"/>
    </row>
    <row r="51" spans="1:2" ht="15" customHeight="1" x14ac:dyDescent="0.25">
      <c r="A51" s="35"/>
    </row>
    <row r="52" spans="1:2" ht="32.25" customHeight="1" x14ac:dyDescent="0.25">
      <c r="A52" s="28" t="s">
        <v>119</v>
      </c>
    </row>
    <row r="53" spans="1:2" ht="15" customHeight="1" x14ac:dyDescent="0.25">
      <c r="A53" s="35" t="s">
        <v>2</v>
      </c>
    </row>
    <row r="54" spans="1:2" ht="15" customHeight="1" x14ac:dyDescent="0.25">
      <c r="A54" s="38"/>
    </row>
    <row r="55" spans="1:2" ht="15" customHeight="1" x14ac:dyDescent="0.25">
      <c r="A55" s="35" t="s">
        <v>3</v>
      </c>
    </row>
    <row r="56" spans="1:2" ht="15" customHeight="1" x14ac:dyDescent="0.25">
      <c r="A56" s="38"/>
    </row>
    <row r="57" spans="1:2" ht="15" customHeight="1" x14ac:dyDescent="0.25">
      <c r="B57" s="54"/>
    </row>
    <row r="58" spans="1:2" ht="15.75" customHeight="1" x14ac:dyDescent="0.25">
      <c r="B58" s="18"/>
    </row>
    <row r="62" spans="1:2" x14ac:dyDescent="0.25">
      <c r="A62" s="42"/>
    </row>
    <row r="67" ht="43.5" customHeight="1" x14ac:dyDescent="0.25"/>
    <row r="68" ht="39.75" customHeight="1" x14ac:dyDescent="0.25"/>
    <row r="69" ht="38.25" customHeight="1" x14ac:dyDescent="0.25"/>
    <row r="70" ht="35.25" customHeight="1" x14ac:dyDescent="0.25"/>
    <row r="71" ht="42" customHeight="1" x14ac:dyDescent="0.25"/>
    <row r="72" ht="36.75" customHeight="1" x14ac:dyDescent="0.25"/>
  </sheetData>
  <mergeCells count="4">
    <mergeCell ref="B4:C4"/>
    <mergeCell ref="A1:C1"/>
    <mergeCell ref="A2:C2"/>
    <mergeCell ref="A3:C3"/>
  </mergeCells>
  <pageMargins left="0.7" right="0.7" top="0.75" bottom="0.75" header="0.3" footer="0.3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workbookViewId="0">
      <selection activeCell="C11" sqref="C11"/>
    </sheetView>
  </sheetViews>
  <sheetFormatPr defaultColWidth="8.85546875" defaultRowHeight="15" x14ac:dyDescent="0.25"/>
  <cols>
    <col min="1" max="1" width="36.7109375" style="59" customWidth="1"/>
    <col min="2" max="2" width="14.7109375" style="59" customWidth="1"/>
    <col min="3" max="3" width="23" style="59" customWidth="1"/>
    <col min="4" max="4" width="16.85546875" style="59" customWidth="1"/>
    <col min="5" max="5" width="21.85546875" style="59" customWidth="1"/>
    <col min="6" max="6" width="14" style="59" customWidth="1"/>
    <col min="7" max="7" width="12.140625" style="5" customWidth="1"/>
    <col min="8" max="8" width="8.85546875" style="5"/>
    <col min="9" max="9" width="31.7109375" style="5" customWidth="1"/>
    <col min="10" max="16384" width="8.85546875" style="5"/>
  </cols>
  <sheetData>
    <row r="1" spans="1:9" s="4" customFormat="1" x14ac:dyDescent="0.25">
      <c r="A1" s="119" t="s">
        <v>4</v>
      </c>
      <c r="B1" s="119"/>
      <c r="C1" s="119"/>
      <c r="D1" s="119"/>
      <c r="E1" s="119"/>
      <c r="F1" s="119"/>
      <c r="G1" s="119"/>
      <c r="I1" s="14"/>
    </row>
    <row r="2" spans="1:9" x14ac:dyDescent="0.25">
      <c r="A2" s="120" t="s">
        <v>72</v>
      </c>
      <c r="B2" s="120"/>
      <c r="C2" s="120"/>
      <c r="D2" s="120"/>
      <c r="E2" s="120"/>
      <c r="F2" s="120"/>
      <c r="G2" s="120"/>
      <c r="I2" s="15"/>
    </row>
    <row r="3" spans="1:9" x14ac:dyDescent="0.25">
      <c r="A3" s="120" t="s">
        <v>112</v>
      </c>
      <c r="B3" s="120"/>
      <c r="C3" s="120"/>
      <c r="D3" s="120"/>
      <c r="E3" s="120"/>
      <c r="F3" s="120"/>
      <c r="G3" s="120"/>
      <c r="I3" s="15"/>
    </row>
    <row r="4" spans="1:9" x14ac:dyDescent="0.25">
      <c r="F4" s="55"/>
      <c r="G4" s="7"/>
      <c r="I4" s="7"/>
    </row>
    <row r="5" spans="1:9" ht="15.75" customHeight="1" x14ac:dyDescent="0.25">
      <c r="A5" s="121" t="s">
        <v>5</v>
      </c>
      <c r="B5" s="122" t="s">
        <v>65</v>
      </c>
      <c r="C5" s="122" t="s">
        <v>25</v>
      </c>
      <c r="D5" s="122" t="s">
        <v>26</v>
      </c>
      <c r="E5" s="122" t="s">
        <v>66</v>
      </c>
      <c r="F5" s="66" t="s">
        <v>67</v>
      </c>
      <c r="G5" s="6"/>
      <c r="I5" s="6"/>
    </row>
    <row r="6" spans="1:9" ht="66.75" customHeight="1" x14ac:dyDescent="0.25">
      <c r="A6" s="121"/>
      <c r="B6" s="122"/>
      <c r="C6" s="122"/>
      <c r="D6" s="122"/>
      <c r="E6" s="122"/>
      <c r="F6" s="66" t="s">
        <v>23</v>
      </c>
      <c r="G6" s="6"/>
      <c r="I6" s="6"/>
    </row>
    <row r="7" spans="1:9" ht="43.5" customHeight="1" x14ac:dyDescent="0.25">
      <c r="A7" s="67" t="s">
        <v>103</v>
      </c>
      <c r="B7" s="111">
        <f>Ф1!D25</f>
        <v>53801</v>
      </c>
      <c r="C7" s="112">
        <f>Ф1!D26</f>
        <v>-9810</v>
      </c>
      <c r="D7" s="111">
        <f>Ф1!D27</f>
        <v>3182</v>
      </c>
      <c r="E7" s="111">
        <f>Ф1!D28</f>
        <v>3040226</v>
      </c>
      <c r="F7" s="75">
        <f>SUM(B7:E7)</f>
        <v>3087399</v>
      </c>
      <c r="G7" s="8"/>
      <c r="I7" s="8"/>
    </row>
    <row r="8" spans="1:9" x14ac:dyDescent="0.25">
      <c r="A8" s="76" t="s">
        <v>68</v>
      </c>
      <c r="B8" s="111"/>
      <c r="C8" s="112"/>
      <c r="D8" s="111"/>
      <c r="E8" s="113">
        <f>Ф2!B21</f>
        <v>117234</v>
      </c>
      <c r="F8" s="77">
        <f>SUM(E8)</f>
        <v>117234</v>
      </c>
      <c r="G8" s="8"/>
      <c r="I8" s="8"/>
    </row>
    <row r="9" spans="1:9" ht="11.25" customHeight="1" x14ac:dyDescent="0.25">
      <c r="A9" s="78" t="s">
        <v>89</v>
      </c>
      <c r="B9" s="77"/>
      <c r="C9" s="79"/>
      <c r="D9" s="79"/>
      <c r="E9" s="80"/>
      <c r="F9" s="51"/>
      <c r="G9" s="6"/>
      <c r="I9" s="6"/>
    </row>
    <row r="10" spans="1:9" x14ac:dyDescent="0.25">
      <c r="A10" s="67" t="s">
        <v>120</v>
      </c>
      <c r="B10" s="75">
        <f>SUM(B7:B9)</f>
        <v>53801</v>
      </c>
      <c r="C10" s="75">
        <f>SUM(C7:C9)</f>
        <v>-9810</v>
      </c>
      <c r="D10" s="75">
        <f t="shared" ref="C10:F10" si="0">SUM(D7:D9)</f>
        <v>3182</v>
      </c>
      <c r="E10" s="75">
        <f t="shared" si="0"/>
        <v>3157460</v>
      </c>
      <c r="F10" s="75">
        <f t="shared" si="0"/>
        <v>3204633</v>
      </c>
      <c r="G10" s="8"/>
      <c r="I10" s="8"/>
    </row>
    <row r="11" spans="1:9" ht="14.25" customHeight="1" x14ac:dyDescent="0.25">
      <c r="A11" s="78"/>
      <c r="B11" s="77"/>
      <c r="C11" s="79"/>
      <c r="D11" s="79"/>
      <c r="E11" s="80"/>
      <c r="F11" s="51"/>
      <c r="G11" s="6"/>
      <c r="I11" s="6"/>
    </row>
    <row r="12" spans="1:9" s="11" customFormat="1" x14ac:dyDescent="0.25">
      <c r="A12" s="81" t="s">
        <v>77</v>
      </c>
      <c r="B12" s="75">
        <v>53801</v>
      </c>
      <c r="C12" s="52">
        <v>-9810</v>
      </c>
      <c r="D12" s="75">
        <v>3182</v>
      </c>
      <c r="E12" s="75">
        <v>2845518</v>
      </c>
      <c r="F12" s="75">
        <f>SUM(B12:E12)</f>
        <v>2892691</v>
      </c>
      <c r="G12" s="10"/>
      <c r="I12" s="10"/>
    </row>
    <row r="13" spans="1:9" s="11" customFormat="1" x14ac:dyDescent="0.25">
      <c r="A13" s="82" t="s">
        <v>68</v>
      </c>
      <c r="B13" s="75"/>
      <c r="C13" s="52"/>
      <c r="D13" s="75"/>
      <c r="E13" s="77">
        <v>587320</v>
      </c>
      <c r="F13" s="77">
        <f>E13</f>
        <v>587320</v>
      </c>
      <c r="G13" s="10"/>
      <c r="I13" s="10"/>
    </row>
    <row r="14" spans="1:9" s="11" customFormat="1" x14ac:dyDescent="0.25">
      <c r="A14" s="82" t="s">
        <v>86</v>
      </c>
      <c r="B14" s="77"/>
      <c r="C14" s="83"/>
      <c r="D14" s="79"/>
      <c r="E14" s="77"/>
      <c r="F14" s="84"/>
      <c r="G14" s="12"/>
      <c r="I14" s="12"/>
    </row>
    <row r="15" spans="1:9" s="11" customFormat="1" x14ac:dyDescent="0.25">
      <c r="A15" s="81" t="s">
        <v>122</v>
      </c>
      <c r="B15" s="75">
        <f>SUM(B12:B14)</f>
        <v>53801</v>
      </c>
      <c r="C15" s="75">
        <f t="shared" ref="C15:F15" si="1">SUM(C12:C14)</f>
        <v>-9810</v>
      </c>
      <c r="D15" s="75">
        <f t="shared" si="1"/>
        <v>3182</v>
      </c>
      <c r="E15" s="75">
        <f t="shared" si="1"/>
        <v>3432838</v>
      </c>
      <c r="F15" s="75">
        <f t="shared" si="1"/>
        <v>3480011</v>
      </c>
      <c r="G15" s="10"/>
      <c r="I15" s="10"/>
    </row>
    <row r="16" spans="1:9" x14ac:dyDescent="0.25">
      <c r="C16" s="56"/>
      <c r="E16" s="60"/>
      <c r="G16" s="6"/>
      <c r="I16" s="6"/>
    </row>
    <row r="17" spans="1:9" x14ac:dyDescent="0.25">
      <c r="C17" s="56"/>
      <c r="G17" s="6"/>
      <c r="I17" s="6"/>
    </row>
    <row r="18" spans="1:9" x14ac:dyDescent="0.25">
      <c r="G18" s="6"/>
      <c r="I18" s="6"/>
    </row>
    <row r="19" spans="1:9" x14ac:dyDescent="0.25">
      <c r="A19" s="28" t="s">
        <v>106</v>
      </c>
      <c r="F19" s="60"/>
      <c r="G19" s="6"/>
      <c r="I19" s="6"/>
    </row>
    <row r="20" spans="1:9" x14ac:dyDescent="0.25">
      <c r="A20" s="57" t="s">
        <v>1</v>
      </c>
      <c r="G20" s="6"/>
      <c r="I20" s="6"/>
    </row>
    <row r="21" spans="1:9" x14ac:dyDescent="0.25">
      <c r="G21" s="6"/>
      <c r="I21" s="6"/>
    </row>
    <row r="22" spans="1:9" x14ac:dyDescent="0.25">
      <c r="A22" s="58" t="s">
        <v>121</v>
      </c>
      <c r="G22" s="6"/>
      <c r="I22" s="6"/>
    </row>
    <row r="23" spans="1:9" x14ac:dyDescent="0.25">
      <c r="A23" s="57" t="s">
        <v>2</v>
      </c>
      <c r="G23" s="6"/>
      <c r="I23" s="6"/>
    </row>
    <row r="24" spans="1:9" x14ac:dyDescent="0.25">
      <c r="G24" s="6"/>
      <c r="I24" s="6"/>
    </row>
    <row r="25" spans="1:9" x14ac:dyDescent="0.25">
      <c r="A25" s="57"/>
      <c r="G25" s="6"/>
    </row>
  </sheetData>
  <mergeCells count="8">
    <mergeCell ref="A1:G1"/>
    <mergeCell ref="A2:G2"/>
    <mergeCell ref="A3:G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2023-08-11T10:10:55Z</dcterms:modified>
</cp:coreProperties>
</file>