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6360" tabRatio="946" activeTab="1"/>
  </bookViews>
  <sheets>
    <sheet name="Ф1" sheetId="35" r:id="rId1"/>
    <sheet name="Ф2" sheetId="36" r:id="rId2"/>
    <sheet name="Ф3" sheetId="37" r:id="rId3"/>
    <sheet name="Ф4" sheetId="38" r:id="rId4"/>
  </sheets>
  <definedNames>
    <definedName name="_Hlk72368303" localSheetId="0">Ф1!#REF!</definedName>
  </definedNames>
  <calcPr calcId="162913"/>
</workbook>
</file>

<file path=xl/calcChain.xml><?xml version="1.0" encoding="utf-8"?>
<calcChain xmlns="http://schemas.openxmlformats.org/spreadsheetml/2006/main">
  <c r="C16" i="36" l="1"/>
  <c r="C15" i="36"/>
  <c r="C12" i="36"/>
  <c r="C11" i="36"/>
  <c r="C6" i="36"/>
  <c r="B9" i="36" l="1"/>
  <c r="B12" i="36"/>
  <c r="B11" i="36"/>
  <c r="B15" i="36"/>
  <c r="B16" i="36"/>
  <c r="B7" i="36"/>
  <c r="B6" i="36"/>
  <c r="B42" i="35"/>
  <c r="E7" i="38" l="1"/>
  <c r="B8" i="36"/>
  <c r="B21" i="35"/>
  <c r="B29" i="35" l="1"/>
  <c r="C46" i="37" l="1"/>
  <c r="C17" i="37"/>
  <c r="C13" i="37"/>
  <c r="B13" i="37"/>
  <c r="B37" i="37" l="1"/>
  <c r="C35" i="37" l="1"/>
  <c r="B35" i="37"/>
  <c r="C30" i="37"/>
  <c r="C41" i="37" s="1"/>
  <c r="B30" i="37"/>
  <c r="C24" i="37"/>
  <c r="B24" i="37"/>
  <c r="C11" i="37"/>
  <c r="B11" i="37"/>
  <c r="C7" i="37"/>
  <c r="B7" i="37"/>
  <c r="C42" i="35"/>
  <c r="C35" i="35"/>
  <c r="B35" i="35"/>
  <c r="C21" i="35"/>
  <c r="C12" i="35"/>
  <c r="B12" i="35"/>
  <c r="C15" i="38"/>
  <c r="D15" i="38"/>
  <c r="E15" i="38"/>
  <c r="B15" i="38"/>
  <c r="D7" i="38"/>
  <c r="D10" i="38" s="1"/>
  <c r="C7" i="38"/>
  <c r="C10" i="38" s="1"/>
  <c r="C22" i="35" l="1"/>
  <c r="B22" i="35"/>
  <c r="C18" i="37"/>
  <c r="B41" i="37"/>
  <c r="B43" i="37" s="1"/>
  <c r="B46" i="37" s="1"/>
  <c r="B43" i="35"/>
  <c r="B44" i="35" s="1"/>
  <c r="B18" i="37"/>
  <c r="B17" i="36"/>
  <c r="B24" i="36" l="1"/>
  <c r="B21" i="36"/>
  <c r="E8" i="38" s="1"/>
  <c r="E10" i="38" l="1"/>
  <c r="F8" i="38"/>
  <c r="B22" i="36"/>
  <c r="C8" i="36"/>
  <c r="C17" i="36" s="1"/>
  <c r="C21" i="36" s="1"/>
  <c r="F12" i="38" l="1"/>
  <c r="C20" i="37" l="1"/>
  <c r="C28" i="37" s="1"/>
  <c r="C43" i="37" s="1"/>
  <c r="B20" i="37"/>
  <c r="B28" i="37" l="1"/>
  <c r="F13" i="38"/>
  <c r="F15" i="38" s="1"/>
  <c r="C25" i="35" l="1"/>
  <c r="C29" i="35" l="1"/>
  <c r="B7" i="38"/>
  <c r="B10" i="38" l="1"/>
  <c r="F7" i="38"/>
  <c r="C22" i="36" l="1"/>
  <c r="C43" i="35" l="1"/>
  <c r="C44" i="35" s="1"/>
  <c r="F10" i="38" l="1"/>
</calcChain>
</file>

<file path=xl/sharedStrings.xml><?xml version="1.0" encoding="utf-8"?>
<sst xmlns="http://schemas.openxmlformats.org/spreadsheetml/2006/main" count="152" uniqueCount="122">
  <si>
    <t>Авансы выданные</t>
  </si>
  <si>
    <t xml:space="preserve">          (фамилия, имя, отчество)                                          (подпись)</t>
  </si>
  <si>
    <t xml:space="preserve">           (фамилия, имя, отчество)                                         (подпись)</t>
  </si>
  <si>
    <t>Место печати</t>
  </si>
  <si>
    <t>АО "Оптово-розничное предприятие торговли"</t>
  </si>
  <si>
    <t>В тыс. тенге</t>
  </si>
  <si>
    <t>АКТИВЫ</t>
  </si>
  <si>
    <t>Долгосрочные активы</t>
  </si>
  <si>
    <t>Инвестиционная недвижимость</t>
  </si>
  <si>
    <t>Основные средства</t>
  </si>
  <si>
    <t>Авансы выданные за долгосрочные активы</t>
  </si>
  <si>
    <t>Нематериальные активы</t>
  </si>
  <si>
    <t>Итого долгосрочные активы</t>
  </si>
  <si>
    <t>Краткосрочные активы</t>
  </si>
  <si>
    <t>Денежные средства</t>
  </si>
  <si>
    <t>Торговая дебиторская задолженность</t>
  </si>
  <si>
    <t>Товарно-материальные запасы</t>
  </si>
  <si>
    <t>Предоплата по корпоративному подоходному налогу</t>
  </si>
  <si>
    <t>НДС к возмещению</t>
  </si>
  <si>
    <t>Прочие краткосрочные активы</t>
  </si>
  <si>
    <t>Итого краткосрочные активы</t>
  </si>
  <si>
    <t>ИТОГО АКТИВЫ</t>
  </si>
  <si>
    <t xml:space="preserve">КАПИТАЛ И ОБЯЗАТЕЛЬСТВА </t>
  </si>
  <si>
    <t>Капитал</t>
  </si>
  <si>
    <t>Уставный капитал</t>
  </si>
  <si>
    <t>Привилегированные акции, удерживаемые внутри Компании</t>
  </si>
  <si>
    <t>Эмиссионный доход</t>
  </si>
  <si>
    <t>Нераспределённая прибыль</t>
  </si>
  <si>
    <t>ИТОГО КАПИТАЛ</t>
  </si>
  <si>
    <t>Долгосрочные обязательства</t>
  </si>
  <si>
    <t>Обязательство по привилегированным акциям</t>
  </si>
  <si>
    <t>Обязательства по облигациям</t>
  </si>
  <si>
    <t>Итого долгосрочные обязательства</t>
  </si>
  <si>
    <t>Краткосрочные обязательства</t>
  </si>
  <si>
    <t>Кредиторская задолженность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</si>
  <si>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</si>
  <si>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</si>
  <si>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</si>
  <si>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КАПИТАЛ И ОБЯЗАТЕЛЬСТВА</t>
  </si>
  <si>
    <t>Выручка по договорам с покупателями</t>
  </si>
  <si>
    <t>Себестоимость реализованных товаров и оказанных услуг</t>
  </si>
  <si>
    <t>Валовой доход</t>
  </si>
  <si>
    <t xml:space="preserve">   Административные расходы</t>
  </si>
  <si>
    <t>Прочие  доходы</t>
  </si>
  <si>
    <t>Прочие расходы</t>
  </si>
  <si>
    <t xml:space="preserve">Доходы/Убытки от обесценения финансовых активов </t>
  </si>
  <si>
    <t>Финансовые расходы</t>
  </si>
  <si>
    <t>Финансовые доходы</t>
  </si>
  <si>
    <t>ДЕНЕЖНЫЕ ПОТОКИ ОТ ОПЕРАЦИОННОЙ ДЕЯТЕЛЬНОСТИ:</t>
  </si>
  <si>
    <t>Поступления денежных средств:</t>
  </si>
  <si>
    <t>Реализация товаров и услуг</t>
  </si>
  <si>
    <t>Прочие поступления</t>
  </si>
  <si>
    <t>Выбытие денежных средств:</t>
  </si>
  <si>
    <t>Платежи поставщикам за товары и услуги</t>
  </si>
  <si>
    <t>Выплаты по вознаграждениям работников</t>
  </si>
  <si>
    <t>Выплаты по корпоративному подоходному налогу</t>
  </si>
  <si>
    <t xml:space="preserve">Выплаты по прочим налогам и другим обязательным платежам 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</si>
  <si>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</si>
  <si>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</si>
  <si>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</si>
  <si>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Поступления от продажи основных средств</t>
  </si>
  <si>
    <t>Приобретения основных средств</t>
  </si>
  <si>
    <t>Чистый отток денежных средств от инвестиционной деятельности</t>
  </si>
  <si>
    <t>ДЕНЕЖНЫЕ ПОТОКИ ОТ ФИНАНСОВОЙ ДЕЯТЕЛЬНОСТИ:</t>
  </si>
  <si>
    <t>Чистое поступление денежных средств от финансовой деятельности</t>
  </si>
  <si>
    <t xml:space="preserve">Уставный капитал </t>
  </si>
  <si>
    <t>Нераспределенная прибыль</t>
  </si>
  <si>
    <t xml:space="preserve">Итого </t>
  </si>
  <si>
    <t>Прибыль за период</t>
  </si>
  <si>
    <t>ОТЧЕТ О ФИНАНСОВОМ ПОЛОЖЕНИИ</t>
  </si>
  <si>
    <t>ПРОМЕЖУТОЧНЫЙ ОТЧЕТ О СОВОКУПНОМ ДОХОДЕ</t>
  </si>
  <si>
    <t>ПРОМЕЖУТОЧНЫЙ ОТЧЕТ О ДВИЖЕНИИ ДЕНЕЖНЫХ СРЕДСТВ (ПРЯМОЙ МЕТОД)</t>
  </si>
  <si>
    <t>ПРОМЕЖУТОЧНЫЙ ОТЧЕТ ОБ ИЗМЕНЕНИЯХ В КАПИТАЛЕ</t>
  </si>
  <si>
    <t xml:space="preserve">   Поступления вознаграждения по депозиту</t>
  </si>
  <si>
    <t>Авансы выданные под приобретение долгосрочных активов</t>
  </si>
  <si>
    <t>Выплата дивидендов</t>
  </si>
  <si>
    <t>Прибыль на акцию, тенге</t>
  </si>
  <si>
    <t>На 31 декабря 2021 года</t>
  </si>
  <si>
    <t>Выкуп облигаций</t>
  </si>
  <si>
    <t xml:space="preserve">   Доходы от изменения справедливой стоимости инвестиционной недвижимости</t>
  </si>
  <si>
    <t>Доходы от субсидий</t>
  </si>
  <si>
    <t>Чистая прибыль</t>
  </si>
  <si>
    <t>Обязательство по отложенному корпоративному подоходному налогу</t>
  </si>
  <si>
    <t>Долгосрочные банковские займы</t>
  </si>
  <si>
    <t>Краткосрочные банковские займы</t>
  </si>
  <si>
    <t>Расходы по корпоративному подоходному налогу</t>
  </si>
  <si>
    <t>Прочий совокупный доход</t>
  </si>
  <si>
    <t xml:space="preserve">Итого совокупный доход </t>
  </si>
  <si>
    <t xml:space="preserve">   Прибыль до корпоративного подоходного налога</t>
  </si>
  <si>
    <t xml:space="preserve">  Прочий совокупный доход</t>
  </si>
  <si>
    <t>Погашение вознаграждения по займу</t>
  </si>
  <si>
    <t>Поступление от продажи инвестиционного имущества</t>
  </si>
  <si>
    <t>Приобретение инвестиционной недвижимости</t>
  </si>
  <si>
    <t>Поступления по облигациям</t>
  </si>
  <si>
    <t>Поступления по займам</t>
  </si>
  <si>
    <t>Погашение по займам</t>
  </si>
  <si>
    <t>Погашение купонного вознаграждения по облигациям</t>
  </si>
  <si>
    <t>Получение премии по облигациям</t>
  </si>
  <si>
    <t>Эффект курсовой разницы на денежные средства</t>
  </si>
  <si>
    <t>Доход от восстановления от ожидаемых кредитных убытков денежных средств</t>
  </si>
  <si>
    <t>Чистое увеличение (уменьшение) денежных средств</t>
  </si>
  <si>
    <t>Прочие выбытия</t>
  </si>
  <si>
    <t>На 31.12.2022г.</t>
  </si>
  <si>
    <t>На 31 декабря 2022 года</t>
  </si>
  <si>
    <t xml:space="preserve"> Авансы, полученные от покупателей, заказчиков</t>
  </si>
  <si>
    <t>Денежные средства на начало периода</t>
  </si>
  <si>
    <t>Денежные средства на конец периода</t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</si>
  <si>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Л.Б._________</t>
    </r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</si>
  <si>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Л.Б.__________________________</t>
    </r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</si>
  <si>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 ___________________________</t>
    </r>
  </si>
  <si>
    <r>
      <t>Главный бухгалтер</t>
    </r>
    <r>
      <rPr>
        <sz val="11"/>
        <rFont val="Times New Roman"/>
        <family val="1"/>
        <charset val="204"/>
      </rPr>
      <t xml:space="preserve"> Рахимова Л.Б.             ___________________________</t>
    </r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</si>
  <si>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Ли К.В._______________</t>
    </r>
  </si>
  <si>
    <t>На 31.12.2023 г.</t>
  </si>
  <si>
    <t>За период с 01.01.2023 по 31.12.2023 г.</t>
  </si>
  <si>
    <t>За период с 01.01.2022 по 31.12.2022 г.</t>
  </si>
  <si>
    <t>За период, закончившийся 31.12.2023 года</t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</si>
  <si>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Ли К.В.                                 _____________________________</t>
    </r>
  </si>
  <si>
    <t xml:space="preserve">За период с 01.01.2023 по 31.12.2023 г. </t>
  </si>
  <si>
    <t xml:space="preserve">За период с 01.01.2022 по 31.12.2022 г. </t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</si>
  <si>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Ли К.В.                    _____________________________</t>
    </r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</si>
  <si>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Ли К.В.                                _____________________________</t>
    </r>
  </si>
  <si>
    <t>На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</si>
</sst>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_);_(* \(#,##0\);_(* &quot;-&quot;??_);_(@_)"/>
    <numFmt numFmtId="166" formatCode="_(* #,##0_);_(* \(#,##0\);_(* &quot;-&quot;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0" fillId="0" borderId="0"/>
    <xf numFmtId="0" fontId="8" fillId="0" borderId="0"/>
    <xf numFmtId="164" fontId="2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</cellStyleXfs>
  <cellXfs count="124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3" fillId="0" borderId="0" xfId="0" applyFont="1" applyBorder="1" applyAlignment="1"/>
    <xf numFmtId="3" fontId="7" fillId="0" borderId="0" xfId="0" applyNumberFormat="1" applyFont="1"/>
    <xf numFmtId="0" fontId="0" fillId="4" borderId="0" xfId="0" applyFill="1"/>
    <xf numFmtId="3" fontId="7" fillId="4" borderId="0" xfId="0" applyNumberFormat="1" applyFont="1" applyFill="1"/>
    <xf numFmtId="0" fontId="6" fillId="4" borderId="0" xfId="0" applyFont="1" applyFill="1"/>
    <xf numFmtId="0" fontId="7" fillId="4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4" borderId="0" xfId="0" applyFont="1" applyFill="1"/>
    <xf numFmtId="0" fontId="11" fillId="0" borderId="0" xfId="0" applyFont="1" applyFill="1" applyAlignment="1">
      <alignment wrapText="1"/>
    </xf>
    <xf numFmtId="3" fontId="11" fillId="4" borderId="0" xfId="0" applyNumberFormat="1" applyFont="1" applyFill="1"/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vertical="top"/>
    </xf>
    <xf numFmtId="0" fontId="14" fillId="4" borderId="1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 wrapText="1"/>
    </xf>
    <xf numFmtId="3" fontId="15" fillId="4" borderId="1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/>
    </xf>
    <xf numFmtId="1" fontId="14" fillId="4" borderId="1" xfId="1" applyNumberFormat="1" applyFont="1" applyFill="1" applyBorder="1"/>
    <xf numFmtId="3" fontId="16" fillId="4" borderId="1" xfId="2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 wrapText="1" indent="1"/>
    </xf>
    <xf numFmtId="3" fontId="11" fillId="4" borderId="1" xfId="0" applyNumberFormat="1" applyFont="1" applyFill="1" applyBorder="1"/>
    <xf numFmtId="0" fontId="11" fillId="0" borderId="0" xfId="0" applyFont="1" applyFill="1" applyAlignment="1">
      <alignment vertical="center"/>
    </xf>
    <xf numFmtId="0" fontId="16" fillId="0" borderId="0" xfId="2" applyFont="1" applyBorder="1" applyAlignment="1">
      <alignment vertical="center"/>
    </xf>
    <xf numFmtId="3" fontId="16" fillId="4" borderId="0" xfId="2" applyNumberFormat="1" applyFont="1" applyFill="1" applyBorder="1" applyAlignment="1">
      <alignment vertical="center"/>
    </xf>
    <xf numFmtId="0" fontId="11" fillId="0" borderId="0" xfId="0" applyFont="1" applyFill="1"/>
    <xf numFmtId="165" fontId="11" fillId="0" borderId="0" xfId="0" applyNumberFormat="1" applyFont="1" applyFill="1"/>
    <xf numFmtId="4" fontId="11" fillId="4" borderId="0" xfId="0" applyNumberFormat="1" applyFont="1" applyFill="1"/>
    <xf numFmtId="0" fontId="11" fillId="0" borderId="0" xfId="0" applyFont="1"/>
    <xf numFmtId="4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vertical="top" wrapText="1"/>
    </xf>
    <xf numFmtId="3" fontId="11" fillId="4" borderId="1" xfId="0" applyNumberFormat="1" applyFont="1" applyFill="1" applyBorder="1" applyAlignment="1">
      <alignment horizontal="right" vertical="center" wrapText="1"/>
    </xf>
    <xf numFmtId="164" fontId="14" fillId="4" borderId="1" xfId="0" applyNumberFormat="1" applyFont="1" applyFill="1" applyBorder="1" applyAlignment="1">
      <alignment horizontal="right" vertical="center" wrapText="1"/>
    </xf>
    <xf numFmtId="3" fontId="15" fillId="4" borderId="1" xfId="0" applyNumberFormat="1" applyFont="1" applyFill="1" applyBorder="1" applyAlignment="1">
      <alignment horizontal="right" vertical="center" wrapText="1"/>
    </xf>
    <xf numFmtId="166" fontId="13" fillId="4" borderId="1" xfId="0" applyNumberFormat="1" applyFont="1" applyFill="1" applyBorder="1" applyAlignment="1">
      <alignment horizontal="right" vertical="center" wrapText="1"/>
    </xf>
    <xf numFmtId="166" fontId="14" fillId="4" borderId="1" xfId="0" applyNumberFormat="1" applyFont="1" applyFill="1" applyBorder="1" applyAlignment="1">
      <alignment horizontal="right" vertical="center" wrapText="1"/>
    </xf>
    <xf numFmtId="165" fontId="13" fillId="4" borderId="1" xfId="1" applyNumberFormat="1" applyFont="1" applyFill="1" applyBorder="1" applyAlignment="1">
      <alignment vertical="center"/>
    </xf>
    <xf numFmtId="165" fontId="13" fillId="4" borderId="1" xfId="1" applyNumberFormat="1" applyFont="1" applyFill="1" applyBorder="1"/>
    <xf numFmtId="3" fontId="16" fillId="4" borderId="1" xfId="0" applyNumberFormat="1" applyFont="1" applyFill="1" applyBorder="1" applyAlignment="1">
      <alignment horizontal="right" vertical="center" wrapText="1"/>
    </xf>
    <xf numFmtId="3" fontId="15" fillId="4" borderId="0" xfId="0" applyNumberFormat="1" applyFont="1" applyFill="1" applyAlignment="1">
      <alignment horizontal="right" vertical="center"/>
    </xf>
    <xf numFmtId="0" fontId="14" fillId="0" borderId="0" xfId="0" applyFont="1" applyBorder="1" applyAlignment="1"/>
    <xf numFmtId="165" fontId="14" fillId="0" borderId="0" xfId="1" applyNumberFormat="1" applyFont="1" applyFill="1" applyBorder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3" fontId="14" fillId="0" borderId="0" xfId="0" applyNumberFormat="1" applyFont="1"/>
    <xf numFmtId="0" fontId="15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vertical="center" wrapText="1"/>
    </xf>
    <xf numFmtId="0" fontId="16" fillId="0" borderId="1" xfId="2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2"/>
    </xf>
    <xf numFmtId="0" fontId="15" fillId="0" borderId="1" xfId="0" applyFont="1" applyBorder="1" applyAlignment="1">
      <alignment horizontal="left" vertical="center" wrapText="1" indent="2"/>
    </xf>
    <xf numFmtId="3" fontId="13" fillId="4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 wrapText="1" indent="1"/>
    </xf>
    <xf numFmtId="3" fontId="18" fillId="4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3" fontId="18" fillId="4" borderId="1" xfId="0" applyNumberFormat="1" applyFont="1" applyFill="1" applyBorder="1" applyAlignment="1">
      <alignment horizontal="right" vertical="center" wrapText="1"/>
    </xf>
    <xf numFmtId="165" fontId="14" fillId="4" borderId="1" xfId="1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 wrapText="1" indent="1"/>
    </xf>
    <xf numFmtId="0" fontId="18" fillId="4" borderId="1" xfId="0" applyFont="1" applyFill="1" applyBorder="1" applyAlignment="1">
      <alignment horizontal="left" vertical="center" wrapText="1" indent="1"/>
    </xf>
    <xf numFmtId="3" fontId="19" fillId="4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left" vertical="center" wrapText="1" indent="1"/>
    </xf>
    <xf numFmtId="1" fontId="14" fillId="4" borderId="1" xfId="5" applyNumberFormat="1" applyFont="1" applyFill="1" applyBorder="1" applyAlignment="1">
      <alignment horizontal="right"/>
    </xf>
    <xf numFmtId="0" fontId="16" fillId="4" borderId="1" xfId="0" applyFont="1" applyFill="1" applyBorder="1" applyAlignment="1">
      <alignment horizontal="left" vertical="center" wrapText="1" indent="1"/>
    </xf>
    <xf numFmtId="1" fontId="16" fillId="4" borderId="1" xfId="0" applyNumberFormat="1" applyFont="1" applyFill="1" applyBorder="1" applyAlignment="1">
      <alignment horizontal="right" vertical="center" wrapText="1"/>
    </xf>
    <xf numFmtId="3" fontId="16" fillId="4" borderId="1" xfId="0" applyNumberFormat="1" applyFont="1" applyFill="1" applyBorder="1" applyAlignment="1">
      <alignment vertical="center" wrapText="1"/>
    </xf>
    <xf numFmtId="165" fontId="13" fillId="4" borderId="1" xfId="1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indent="1"/>
    </xf>
    <xf numFmtId="3" fontId="13" fillId="3" borderId="1" xfId="0" applyNumberFormat="1" applyFont="1" applyFill="1" applyBorder="1" applyAlignment="1">
      <alignment horizontal="right" vertical="center" indent="1"/>
    </xf>
    <xf numFmtId="0" fontId="12" fillId="4" borderId="1" xfId="0" applyFont="1" applyFill="1" applyBorder="1" applyAlignment="1">
      <alignment horizontal="left" vertical="center" wrapText="1" indent="1"/>
    </xf>
    <xf numFmtId="0" fontId="13" fillId="5" borderId="1" xfId="0" applyFont="1" applyFill="1" applyBorder="1" applyAlignment="1">
      <alignment horizontal="left" vertical="center" wrapText="1"/>
    </xf>
    <xf numFmtId="3" fontId="13" fillId="5" borderId="1" xfId="0" applyNumberFormat="1" applyFont="1" applyFill="1" applyBorder="1" applyAlignment="1">
      <alignment horizontal="right" vertical="center" indent="1"/>
    </xf>
    <xf numFmtId="3" fontId="14" fillId="4" borderId="1" xfId="0" applyNumberFormat="1" applyFont="1" applyFill="1" applyBorder="1" applyAlignment="1">
      <alignment vertical="center" wrapText="1"/>
    </xf>
    <xf numFmtId="3" fontId="14" fillId="4" borderId="1" xfId="0" applyNumberFormat="1" applyFont="1" applyFill="1" applyBorder="1" applyAlignment="1">
      <alignment horizontal="right" vertical="center"/>
    </xf>
    <xf numFmtId="3" fontId="15" fillId="4" borderId="1" xfId="0" applyNumberFormat="1" applyFont="1" applyFill="1" applyBorder="1" applyAlignment="1">
      <alignment vertical="center" wrapText="1"/>
    </xf>
    <xf numFmtId="3" fontId="14" fillId="4" borderId="1" xfId="7" applyNumberFormat="1" applyFont="1" applyFill="1" applyBorder="1" applyAlignment="1">
      <alignment horizontal="right" vertical="center" wrapText="1"/>
    </xf>
    <xf numFmtId="166" fontId="14" fillId="4" borderId="1" xfId="7" applyNumberFormat="1" applyFont="1" applyFill="1" applyBorder="1" applyAlignment="1">
      <alignment horizontal="right" vertical="top" wrapText="1"/>
    </xf>
    <xf numFmtId="166" fontId="14" fillId="4" borderId="1" xfId="1" applyNumberFormat="1" applyFont="1" applyFill="1" applyBorder="1"/>
    <xf numFmtId="3" fontId="14" fillId="4" borderId="1" xfId="1" applyNumberFormat="1" applyFont="1" applyFill="1" applyBorder="1" applyAlignment="1">
      <alignment horizontal="right"/>
    </xf>
    <xf numFmtId="166" fontId="14" fillId="4" borderId="1" xfId="1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right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3" fontId="0" fillId="4" borderId="0" xfId="0" applyNumberFormat="1" applyFill="1"/>
    <xf numFmtId="3" fontId="13" fillId="0" borderId="1" xfId="0" applyNumberFormat="1" applyFont="1" applyFill="1" applyBorder="1" applyAlignment="1">
      <alignment horizontal="right" vertical="center"/>
    </xf>
    <xf numFmtId="165" fontId="13" fillId="0" borderId="1" xfId="1" applyNumberFormat="1" applyFont="1" applyFill="1" applyBorder="1"/>
    <xf numFmtId="3" fontId="18" fillId="0" borderId="1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left" vertical="center" wrapText="1"/>
    </xf>
    <xf numFmtId="166" fontId="21" fillId="4" borderId="0" xfId="0" applyNumberFormat="1" applyFont="1" applyFill="1"/>
    <xf numFmtId="0" fontId="22" fillId="0" borderId="0" xfId="0" applyFont="1"/>
    <xf numFmtId="0" fontId="12" fillId="0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1" fillId="4" borderId="0" xfId="0" applyFont="1" applyFill="1" applyBorder="1" applyAlignment="1">
      <alignment horizontal="right"/>
    </xf>
    <xf numFmtId="3" fontId="11" fillId="4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 indent="1"/>
    </xf>
    <xf numFmtId="0" fontId="13" fillId="2" borderId="1" xfId="0" applyFont="1" applyFill="1" applyBorder="1" applyAlignment="1">
      <alignment horizontal="center" vertical="center" wrapText="1"/>
    </xf>
    <xf numFmtId="3" fontId="14" fillId="4" borderId="1" xfId="7" applyNumberFormat="1" applyFont="1" applyFill="1" applyBorder="1" applyAlignment="1">
      <alignment horizontal="right" wrapText="1"/>
    </xf>
  </cellXfs>
  <cellStyles count="9">
    <cellStyle name="Обычный" xfId="0" builtinId="0"/>
    <cellStyle name="Обычный 2" xfId="2"/>
    <cellStyle name="Обычный 3" xfId="3"/>
    <cellStyle name="Обычный 3 2" xfId="8"/>
    <cellStyle name="Обычный 4" xfId="4"/>
    <cellStyle name="Обычный 5" xfId="6"/>
    <cellStyle name="Обычный_Ф2" xfId="7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opLeftCell="A16" zoomScaleNormal="100" workbookViewId="0">
      <selection activeCell="C50" sqref="C50"/>
    </sheetView>
  </sheetViews>
  <sheetFormatPr defaultColWidth="9.140625" defaultRowHeight="15" x14ac:dyDescent="0.25"/>
  <cols>
    <col min="1" max="1" width="51.28515625" style="15" customWidth="1"/>
    <col min="2" max="2" width="23.42578125" style="14" customWidth="1"/>
    <col min="3" max="3" width="23" style="14" customWidth="1"/>
    <col min="4" max="174" width="9.140625" style="1"/>
    <col min="175" max="175" width="44.5703125" style="1" customWidth="1"/>
    <col min="176" max="176" width="21.7109375" style="1" customWidth="1"/>
    <col min="177" max="177" width="18.7109375" style="1" customWidth="1"/>
    <col min="178" max="178" width="11.7109375" style="1" bestFit="1" customWidth="1"/>
    <col min="179" max="430" width="9.140625" style="1"/>
    <col min="431" max="431" width="44.5703125" style="1" customWidth="1"/>
    <col min="432" max="432" width="21.7109375" style="1" customWidth="1"/>
    <col min="433" max="433" width="18.7109375" style="1" customWidth="1"/>
    <col min="434" max="434" width="11.7109375" style="1" bestFit="1" customWidth="1"/>
    <col min="435" max="686" width="9.140625" style="1"/>
    <col min="687" max="687" width="44.5703125" style="1" customWidth="1"/>
    <col min="688" max="688" width="21.7109375" style="1" customWidth="1"/>
    <col min="689" max="689" width="18.7109375" style="1" customWidth="1"/>
    <col min="690" max="690" width="11.7109375" style="1" bestFit="1" customWidth="1"/>
    <col min="691" max="942" width="9.140625" style="1"/>
    <col min="943" max="943" width="44.5703125" style="1" customWidth="1"/>
    <col min="944" max="944" width="21.7109375" style="1" customWidth="1"/>
    <col min="945" max="945" width="18.7109375" style="1" customWidth="1"/>
    <col min="946" max="946" width="11.7109375" style="1" bestFit="1" customWidth="1"/>
    <col min="947" max="1198" width="9.140625" style="1"/>
    <col min="1199" max="1199" width="44.5703125" style="1" customWidth="1"/>
    <col min="1200" max="1200" width="21.7109375" style="1" customWidth="1"/>
    <col min="1201" max="1201" width="18.7109375" style="1" customWidth="1"/>
    <col min="1202" max="1202" width="11.7109375" style="1" bestFit="1" customWidth="1"/>
    <col min="1203" max="1454" width="9.140625" style="1"/>
    <col min="1455" max="1455" width="44.5703125" style="1" customWidth="1"/>
    <col min="1456" max="1456" width="21.7109375" style="1" customWidth="1"/>
    <col min="1457" max="1457" width="18.7109375" style="1" customWidth="1"/>
    <col min="1458" max="1458" width="11.7109375" style="1" bestFit="1" customWidth="1"/>
    <col min="1459" max="1710" width="9.140625" style="1"/>
    <col min="1711" max="1711" width="44.5703125" style="1" customWidth="1"/>
    <col min="1712" max="1712" width="21.7109375" style="1" customWidth="1"/>
    <col min="1713" max="1713" width="18.7109375" style="1" customWidth="1"/>
    <col min="1714" max="1714" width="11.7109375" style="1" bestFit="1" customWidth="1"/>
    <col min="1715" max="1966" width="9.140625" style="1"/>
    <col min="1967" max="1967" width="44.5703125" style="1" customWidth="1"/>
    <col min="1968" max="1968" width="21.7109375" style="1" customWidth="1"/>
    <col min="1969" max="1969" width="18.7109375" style="1" customWidth="1"/>
    <col min="1970" max="1970" width="11.7109375" style="1" bestFit="1" customWidth="1"/>
    <col min="1971" max="2222" width="9.140625" style="1"/>
    <col min="2223" max="2223" width="44.5703125" style="1" customWidth="1"/>
    <col min="2224" max="2224" width="21.7109375" style="1" customWidth="1"/>
    <col min="2225" max="2225" width="18.7109375" style="1" customWidth="1"/>
    <col min="2226" max="2226" width="11.7109375" style="1" bestFit="1" customWidth="1"/>
    <col min="2227" max="2478" width="9.140625" style="1"/>
    <col min="2479" max="2479" width="44.5703125" style="1" customWidth="1"/>
    <col min="2480" max="2480" width="21.7109375" style="1" customWidth="1"/>
    <col min="2481" max="2481" width="18.7109375" style="1" customWidth="1"/>
    <col min="2482" max="2482" width="11.7109375" style="1" bestFit="1" customWidth="1"/>
    <col min="2483" max="2734" width="9.140625" style="1"/>
    <col min="2735" max="2735" width="44.5703125" style="1" customWidth="1"/>
    <col min="2736" max="2736" width="21.7109375" style="1" customWidth="1"/>
    <col min="2737" max="2737" width="18.7109375" style="1" customWidth="1"/>
    <col min="2738" max="2738" width="11.7109375" style="1" bestFit="1" customWidth="1"/>
    <col min="2739" max="2990" width="9.140625" style="1"/>
    <col min="2991" max="2991" width="44.5703125" style="1" customWidth="1"/>
    <col min="2992" max="2992" width="21.7109375" style="1" customWidth="1"/>
    <col min="2993" max="2993" width="18.7109375" style="1" customWidth="1"/>
    <col min="2994" max="2994" width="11.7109375" style="1" bestFit="1" customWidth="1"/>
    <col min="2995" max="3246" width="9.140625" style="1"/>
    <col min="3247" max="3247" width="44.5703125" style="1" customWidth="1"/>
    <col min="3248" max="3248" width="21.7109375" style="1" customWidth="1"/>
    <col min="3249" max="3249" width="18.7109375" style="1" customWidth="1"/>
    <col min="3250" max="3250" width="11.7109375" style="1" bestFit="1" customWidth="1"/>
    <col min="3251" max="3502" width="9.140625" style="1"/>
    <col min="3503" max="3503" width="44.5703125" style="1" customWidth="1"/>
    <col min="3504" max="3504" width="21.7109375" style="1" customWidth="1"/>
    <col min="3505" max="3505" width="18.7109375" style="1" customWidth="1"/>
    <col min="3506" max="3506" width="11.7109375" style="1" bestFit="1" customWidth="1"/>
    <col min="3507" max="3758" width="9.140625" style="1"/>
    <col min="3759" max="3759" width="44.5703125" style="1" customWidth="1"/>
    <col min="3760" max="3760" width="21.7109375" style="1" customWidth="1"/>
    <col min="3761" max="3761" width="18.7109375" style="1" customWidth="1"/>
    <col min="3762" max="3762" width="11.7109375" style="1" bestFit="1" customWidth="1"/>
    <col min="3763" max="4014" width="9.140625" style="1"/>
    <col min="4015" max="4015" width="44.5703125" style="1" customWidth="1"/>
    <col min="4016" max="4016" width="21.7109375" style="1" customWidth="1"/>
    <col min="4017" max="4017" width="18.7109375" style="1" customWidth="1"/>
    <col min="4018" max="4018" width="11.7109375" style="1" bestFit="1" customWidth="1"/>
    <col min="4019" max="4270" width="9.140625" style="1"/>
    <col min="4271" max="4271" width="44.5703125" style="1" customWidth="1"/>
    <col min="4272" max="4272" width="21.7109375" style="1" customWidth="1"/>
    <col min="4273" max="4273" width="18.7109375" style="1" customWidth="1"/>
    <col min="4274" max="4274" width="11.7109375" style="1" bestFit="1" customWidth="1"/>
    <col min="4275" max="4526" width="9.140625" style="1"/>
    <col min="4527" max="4527" width="44.5703125" style="1" customWidth="1"/>
    <col min="4528" max="4528" width="21.7109375" style="1" customWidth="1"/>
    <col min="4529" max="4529" width="18.7109375" style="1" customWidth="1"/>
    <col min="4530" max="4530" width="11.7109375" style="1" bestFit="1" customWidth="1"/>
    <col min="4531" max="4782" width="9.140625" style="1"/>
    <col min="4783" max="4783" width="44.5703125" style="1" customWidth="1"/>
    <col min="4784" max="4784" width="21.7109375" style="1" customWidth="1"/>
    <col min="4785" max="4785" width="18.7109375" style="1" customWidth="1"/>
    <col min="4786" max="4786" width="11.7109375" style="1" bestFit="1" customWidth="1"/>
    <col min="4787" max="5038" width="9.140625" style="1"/>
    <col min="5039" max="5039" width="44.5703125" style="1" customWidth="1"/>
    <col min="5040" max="5040" width="21.7109375" style="1" customWidth="1"/>
    <col min="5041" max="5041" width="18.7109375" style="1" customWidth="1"/>
    <col min="5042" max="5042" width="11.7109375" style="1" bestFit="1" customWidth="1"/>
    <col min="5043" max="5294" width="9.140625" style="1"/>
    <col min="5295" max="5295" width="44.5703125" style="1" customWidth="1"/>
    <col min="5296" max="5296" width="21.7109375" style="1" customWidth="1"/>
    <col min="5297" max="5297" width="18.7109375" style="1" customWidth="1"/>
    <col min="5298" max="5298" width="11.7109375" style="1" bestFit="1" customWidth="1"/>
    <col min="5299" max="5550" width="9.140625" style="1"/>
    <col min="5551" max="5551" width="44.5703125" style="1" customWidth="1"/>
    <col min="5552" max="5552" width="21.7109375" style="1" customWidth="1"/>
    <col min="5553" max="5553" width="18.7109375" style="1" customWidth="1"/>
    <col min="5554" max="5554" width="11.7109375" style="1" bestFit="1" customWidth="1"/>
    <col min="5555" max="5806" width="9.140625" style="1"/>
    <col min="5807" max="5807" width="44.5703125" style="1" customWidth="1"/>
    <col min="5808" max="5808" width="21.7109375" style="1" customWidth="1"/>
    <col min="5809" max="5809" width="18.7109375" style="1" customWidth="1"/>
    <col min="5810" max="5810" width="11.7109375" style="1" bestFit="1" customWidth="1"/>
    <col min="5811" max="6062" width="9.140625" style="1"/>
    <col min="6063" max="6063" width="44.5703125" style="1" customWidth="1"/>
    <col min="6064" max="6064" width="21.7109375" style="1" customWidth="1"/>
    <col min="6065" max="6065" width="18.7109375" style="1" customWidth="1"/>
    <col min="6066" max="6066" width="11.7109375" style="1" bestFit="1" customWidth="1"/>
    <col min="6067" max="6318" width="9.140625" style="1"/>
    <col min="6319" max="6319" width="44.5703125" style="1" customWidth="1"/>
    <col min="6320" max="6320" width="21.7109375" style="1" customWidth="1"/>
    <col min="6321" max="6321" width="18.7109375" style="1" customWidth="1"/>
    <col min="6322" max="6322" width="11.7109375" style="1" bestFit="1" customWidth="1"/>
    <col min="6323" max="6574" width="9.140625" style="1"/>
    <col min="6575" max="6575" width="44.5703125" style="1" customWidth="1"/>
    <col min="6576" max="6576" width="21.7109375" style="1" customWidth="1"/>
    <col min="6577" max="6577" width="18.7109375" style="1" customWidth="1"/>
    <col min="6578" max="6578" width="11.7109375" style="1" bestFit="1" customWidth="1"/>
    <col min="6579" max="6830" width="9.140625" style="1"/>
    <col min="6831" max="6831" width="44.5703125" style="1" customWidth="1"/>
    <col min="6832" max="6832" width="21.7109375" style="1" customWidth="1"/>
    <col min="6833" max="6833" width="18.7109375" style="1" customWidth="1"/>
    <col min="6834" max="6834" width="11.7109375" style="1" bestFit="1" customWidth="1"/>
    <col min="6835" max="7086" width="9.140625" style="1"/>
    <col min="7087" max="7087" width="44.5703125" style="1" customWidth="1"/>
    <col min="7088" max="7088" width="21.7109375" style="1" customWidth="1"/>
    <col min="7089" max="7089" width="18.7109375" style="1" customWidth="1"/>
    <col min="7090" max="7090" width="11.7109375" style="1" bestFit="1" customWidth="1"/>
    <col min="7091" max="7342" width="9.140625" style="1"/>
    <col min="7343" max="7343" width="44.5703125" style="1" customWidth="1"/>
    <col min="7344" max="7344" width="21.7109375" style="1" customWidth="1"/>
    <col min="7345" max="7345" width="18.7109375" style="1" customWidth="1"/>
    <col min="7346" max="7346" width="11.7109375" style="1" bestFit="1" customWidth="1"/>
    <col min="7347" max="7598" width="9.140625" style="1"/>
    <col min="7599" max="7599" width="44.5703125" style="1" customWidth="1"/>
    <col min="7600" max="7600" width="21.7109375" style="1" customWidth="1"/>
    <col min="7601" max="7601" width="18.7109375" style="1" customWidth="1"/>
    <col min="7602" max="7602" width="11.7109375" style="1" bestFit="1" customWidth="1"/>
    <col min="7603" max="7854" width="9.140625" style="1"/>
    <col min="7855" max="7855" width="44.5703125" style="1" customWidth="1"/>
    <col min="7856" max="7856" width="21.7109375" style="1" customWidth="1"/>
    <col min="7857" max="7857" width="18.7109375" style="1" customWidth="1"/>
    <col min="7858" max="7858" width="11.7109375" style="1" bestFit="1" customWidth="1"/>
    <col min="7859" max="8110" width="9.140625" style="1"/>
    <col min="8111" max="8111" width="44.5703125" style="1" customWidth="1"/>
    <col min="8112" max="8112" width="21.7109375" style="1" customWidth="1"/>
    <col min="8113" max="8113" width="18.7109375" style="1" customWidth="1"/>
    <col min="8114" max="8114" width="11.7109375" style="1" bestFit="1" customWidth="1"/>
    <col min="8115" max="8366" width="9.140625" style="1"/>
    <col min="8367" max="8367" width="44.5703125" style="1" customWidth="1"/>
    <col min="8368" max="8368" width="21.7109375" style="1" customWidth="1"/>
    <col min="8369" max="8369" width="18.7109375" style="1" customWidth="1"/>
    <col min="8370" max="8370" width="11.7109375" style="1" bestFit="1" customWidth="1"/>
    <col min="8371" max="8622" width="9.140625" style="1"/>
    <col min="8623" max="8623" width="44.5703125" style="1" customWidth="1"/>
    <col min="8624" max="8624" width="21.7109375" style="1" customWidth="1"/>
    <col min="8625" max="8625" width="18.7109375" style="1" customWidth="1"/>
    <col min="8626" max="8626" width="11.7109375" style="1" bestFit="1" customWidth="1"/>
    <col min="8627" max="8878" width="9.140625" style="1"/>
    <col min="8879" max="8879" width="44.5703125" style="1" customWidth="1"/>
    <col min="8880" max="8880" width="21.7109375" style="1" customWidth="1"/>
    <col min="8881" max="8881" width="18.7109375" style="1" customWidth="1"/>
    <col min="8882" max="8882" width="11.7109375" style="1" bestFit="1" customWidth="1"/>
    <col min="8883" max="9134" width="9.140625" style="1"/>
    <col min="9135" max="9135" width="44.5703125" style="1" customWidth="1"/>
    <col min="9136" max="9136" width="21.7109375" style="1" customWidth="1"/>
    <col min="9137" max="9137" width="18.7109375" style="1" customWidth="1"/>
    <col min="9138" max="9138" width="11.7109375" style="1" bestFit="1" customWidth="1"/>
    <col min="9139" max="9390" width="9.140625" style="1"/>
    <col min="9391" max="9391" width="44.5703125" style="1" customWidth="1"/>
    <col min="9392" max="9392" width="21.7109375" style="1" customWidth="1"/>
    <col min="9393" max="9393" width="18.7109375" style="1" customWidth="1"/>
    <col min="9394" max="9394" width="11.7109375" style="1" bestFit="1" customWidth="1"/>
    <col min="9395" max="9646" width="9.140625" style="1"/>
    <col min="9647" max="9647" width="44.5703125" style="1" customWidth="1"/>
    <col min="9648" max="9648" width="21.7109375" style="1" customWidth="1"/>
    <col min="9649" max="9649" width="18.7109375" style="1" customWidth="1"/>
    <col min="9650" max="9650" width="11.7109375" style="1" bestFit="1" customWidth="1"/>
    <col min="9651" max="9902" width="9.140625" style="1"/>
    <col min="9903" max="9903" width="44.5703125" style="1" customWidth="1"/>
    <col min="9904" max="9904" width="21.7109375" style="1" customWidth="1"/>
    <col min="9905" max="9905" width="18.7109375" style="1" customWidth="1"/>
    <col min="9906" max="9906" width="11.7109375" style="1" bestFit="1" customWidth="1"/>
    <col min="9907" max="10158" width="9.140625" style="1"/>
    <col min="10159" max="10159" width="44.5703125" style="1" customWidth="1"/>
    <col min="10160" max="10160" width="21.7109375" style="1" customWidth="1"/>
    <col min="10161" max="10161" width="18.7109375" style="1" customWidth="1"/>
    <col min="10162" max="10162" width="11.7109375" style="1" bestFit="1" customWidth="1"/>
    <col min="10163" max="10414" width="9.140625" style="1"/>
    <col min="10415" max="10415" width="44.5703125" style="1" customWidth="1"/>
    <col min="10416" max="10416" width="21.7109375" style="1" customWidth="1"/>
    <col min="10417" max="10417" width="18.7109375" style="1" customWidth="1"/>
    <col min="10418" max="10418" width="11.7109375" style="1" bestFit="1" customWidth="1"/>
    <col min="10419" max="10670" width="9.140625" style="1"/>
    <col min="10671" max="10671" width="44.5703125" style="1" customWidth="1"/>
    <col min="10672" max="10672" width="21.7109375" style="1" customWidth="1"/>
    <col min="10673" max="10673" width="18.7109375" style="1" customWidth="1"/>
    <col min="10674" max="10674" width="11.7109375" style="1" bestFit="1" customWidth="1"/>
    <col min="10675" max="10926" width="9.140625" style="1"/>
    <col min="10927" max="10927" width="44.5703125" style="1" customWidth="1"/>
    <col min="10928" max="10928" width="21.7109375" style="1" customWidth="1"/>
    <col min="10929" max="10929" width="18.7109375" style="1" customWidth="1"/>
    <col min="10930" max="10930" width="11.7109375" style="1" bestFit="1" customWidth="1"/>
    <col min="10931" max="11182" width="9.140625" style="1"/>
    <col min="11183" max="11183" width="44.5703125" style="1" customWidth="1"/>
    <col min="11184" max="11184" width="21.7109375" style="1" customWidth="1"/>
    <col min="11185" max="11185" width="18.7109375" style="1" customWidth="1"/>
    <col min="11186" max="11186" width="11.7109375" style="1" bestFit="1" customWidth="1"/>
    <col min="11187" max="11438" width="9.140625" style="1"/>
    <col min="11439" max="11439" width="44.5703125" style="1" customWidth="1"/>
    <col min="11440" max="11440" width="21.7109375" style="1" customWidth="1"/>
    <col min="11441" max="11441" width="18.7109375" style="1" customWidth="1"/>
    <col min="11442" max="11442" width="11.7109375" style="1" bestFit="1" customWidth="1"/>
    <col min="11443" max="11694" width="9.140625" style="1"/>
    <col min="11695" max="11695" width="44.5703125" style="1" customWidth="1"/>
    <col min="11696" max="11696" width="21.7109375" style="1" customWidth="1"/>
    <col min="11697" max="11697" width="18.7109375" style="1" customWidth="1"/>
    <col min="11698" max="11698" width="11.7109375" style="1" bestFit="1" customWidth="1"/>
    <col min="11699" max="11950" width="9.140625" style="1"/>
    <col min="11951" max="11951" width="44.5703125" style="1" customWidth="1"/>
    <col min="11952" max="11952" width="21.7109375" style="1" customWidth="1"/>
    <col min="11953" max="11953" width="18.7109375" style="1" customWidth="1"/>
    <col min="11954" max="11954" width="11.7109375" style="1" bestFit="1" customWidth="1"/>
    <col min="11955" max="12206" width="9.140625" style="1"/>
    <col min="12207" max="12207" width="44.5703125" style="1" customWidth="1"/>
    <col min="12208" max="12208" width="21.7109375" style="1" customWidth="1"/>
    <col min="12209" max="12209" width="18.7109375" style="1" customWidth="1"/>
    <col min="12210" max="12210" width="11.7109375" style="1" bestFit="1" customWidth="1"/>
    <col min="12211" max="12462" width="9.140625" style="1"/>
    <col min="12463" max="12463" width="44.5703125" style="1" customWidth="1"/>
    <col min="12464" max="12464" width="21.7109375" style="1" customWidth="1"/>
    <col min="12465" max="12465" width="18.7109375" style="1" customWidth="1"/>
    <col min="12466" max="12466" width="11.7109375" style="1" bestFit="1" customWidth="1"/>
    <col min="12467" max="12718" width="9.140625" style="1"/>
    <col min="12719" max="12719" width="44.5703125" style="1" customWidth="1"/>
    <col min="12720" max="12720" width="21.7109375" style="1" customWidth="1"/>
    <col min="12721" max="12721" width="18.7109375" style="1" customWidth="1"/>
    <col min="12722" max="12722" width="11.7109375" style="1" bestFit="1" customWidth="1"/>
    <col min="12723" max="12974" width="9.140625" style="1"/>
    <col min="12975" max="12975" width="44.5703125" style="1" customWidth="1"/>
    <col min="12976" max="12976" width="21.7109375" style="1" customWidth="1"/>
    <col min="12977" max="12977" width="18.7109375" style="1" customWidth="1"/>
    <col min="12978" max="12978" width="11.7109375" style="1" bestFit="1" customWidth="1"/>
    <col min="12979" max="13230" width="9.140625" style="1"/>
    <col min="13231" max="13231" width="44.5703125" style="1" customWidth="1"/>
    <col min="13232" max="13232" width="21.7109375" style="1" customWidth="1"/>
    <col min="13233" max="13233" width="18.7109375" style="1" customWidth="1"/>
    <col min="13234" max="13234" width="11.7109375" style="1" bestFit="1" customWidth="1"/>
    <col min="13235" max="13486" width="9.140625" style="1"/>
    <col min="13487" max="13487" width="44.5703125" style="1" customWidth="1"/>
    <col min="13488" max="13488" width="21.7109375" style="1" customWidth="1"/>
    <col min="13489" max="13489" width="18.7109375" style="1" customWidth="1"/>
    <col min="13490" max="13490" width="11.7109375" style="1" bestFit="1" customWidth="1"/>
    <col min="13491" max="13742" width="9.140625" style="1"/>
    <col min="13743" max="13743" width="44.5703125" style="1" customWidth="1"/>
    <col min="13744" max="13744" width="21.7109375" style="1" customWidth="1"/>
    <col min="13745" max="13745" width="18.7109375" style="1" customWidth="1"/>
    <col min="13746" max="13746" width="11.7109375" style="1" bestFit="1" customWidth="1"/>
    <col min="13747" max="13998" width="9.140625" style="1"/>
    <col min="13999" max="13999" width="44.5703125" style="1" customWidth="1"/>
    <col min="14000" max="14000" width="21.7109375" style="1" customWidth="1"/>
    <col min="14001" max="14001" width="18.7109375" style="1" customWidth="1"/>
    <col min="14002" max="14002" width="11.7109375" style="1" bestFit="1" customWidth="1"/>
    <col min="14003" max="14254" width="9.140625" style="1"/>
    <col min="14255" max="14255" width="44.5703125" style="1" customWidth="1"/>
    <col min="14256" max="14256" width="21.7109375" style="1" customWidth="1"/>
    <col min="14257" max="14257" width="18.7109375" style="1" customWidth="1"/>
    <col min="14258" max="14258" width="11.7109375" style="1" bestFit="1" customWidth="1"/>
    <col min="14259" max="14510" width="9.140625" style="1"/>
    <col min="14511" max="14511" width="44.5703125" style="1" customWidth="1"/>
    <col min="14512" max="14512" width="21.7109375" style="1" customWidth="1"/>
    <col min="14513" max="14513" width="18.7109375" style="1" customWidth="1"/>
    <col min="14514" max="14514" width="11.7109375" style="1" bestFit="1" customWidth="1"/>
    <col min="14515" max="14766" width="9.140625" style="1"/>
    <col min="14767" max="14767" width="44.5703125" style="1" customWidth="1"/>
    <col min="14768" max="14768" width="21.7109375" style="1" customWidth="1"/>
    <col min="14769" max="14769" width="18.7109375" style="1" customWidth="1"/>
    <col min="14770" max="14770" width="11.7109375" style="1" bestFit="1" customWidth="1"/>
    <col min="14771" max="15022" width="9.140625" style="1"/>
    <col min="15023" max="15023" width="44.5703125" style="1" customWidth="1"/>
    <col min="15024" max="15024" width="21.7109375" style="1" customWidth="1"/>
    <col min="15025" max="15025" width="18.7109375" style="1" customWidth="1"/>
    <col min="15026" max="15026" width="11.7109375" style="1" bestFit="1" customWidth="1"/>
    <col min="15027" max="15278" width="9.140625" style="1"/>
    <col min="15279" max="15279" width="44.5703125" style="1" customWidth="1"/>
    <col min="15280" max="15280" width="21.7109375" style="1" customWidth="1"/>
    <col min="15281" max="15281" width="18.7109375" style="1" customWidth="1"/>
    <col min="15282" max="15282" width="11.7109375" style="1" bestFit="1" customWidth="1"/>
    <col min="15283" max="15534" width="9.140625" style="1"/>
    <col min="15535" max="15535" width="44.5703125" style="1" customWidth="1"/>
    <col min="15536" max="15536" width="21.7109375" style="1" customWidth="1"/>
    <col min="15537" max="15537" width="18.7109375" style="1" customWidth="1"/>
    <col min="15538" max="15538" width="11.7109375" style="1" bestFit="1" customWidth="1"/>
    <col min="15539" max="15790" width="9.140625" style="1"/>
    <col min="15791" max="15791" width="44.5703125" style="1" customWidth="1"/>
    <col min="15792" max="15792" width="21.7109375" style="1" customWidth="1"/>
    <col min="15793" max="15793" width="18.7109375" style="1" customWidth="1"/>
    <col min="15794" max="15794" width="11.7109375" style="1" bestFit="1" customWidth="1"/>
    <col min="15795" max="16046" width="9.140625" style="1"/>
    <col min="16047" max="16047" width="44.5703125" style="1" customWidth="1"/>
    <col min="16048" max="16048" width="21.7109375" style="1" customWidth="1"/>
    <col min="16049" max="16049" width="18.7109375" style="1" customWidth="1"/>
    <col min="16050" max="16050" width="11.7109375" style="1" bestFit="1" customWidth="1"/>
    <col min="16051" max="16384" width="9.140625" style="1"/>
  </cols>
  <sheetData>
    <row r="1" spans="1:3" x14ac:dyDescent="0.25">
      <c r="A1" s="114" t="s">
        <v>4</v>
      </c>
      <c r="B1" s="114"/>
      <c r="C1" s="114"/>
    </row>
    <row r="2" spans="1:3" x14ac:dyDescent="0.25">
      <c r="A2" s="114" t="s">
        <v>69</v>
      </c>
      <c r="B2" s="114"/>
      <c r="C2" s="114"/>
    </row>
    <row r="3" spans="1:3" x14ac:dyDescent="0.25">
      <c r="A3" s="115" t="s">
        <v>115</v>
      </c>
      <c r="B3" s="115"/>
      <c r="C3" s="115"/>
    </row>
    <row r="4" spans="1:3" x14ac:dyDescent="0.25">
      <c r="A4" s="18"/>
      <c r="B4" s="116"/>
      <c r="C4" s="116"/>
    </row>
    <row r="5" spans="1:3" ht="33" customHeight="1" x14ac:dyDescent="0.25">
      <c r="A5" s="90" t="s">
        <v>5</v>
      </c>
      <c r="B5" s="91" t="s">
        <v>112</v>
      </c>
      <c r="C5" s="91" t="s">
        <v>102</v>
      </c>
    </row>
    <row r="6" spans="1:3" x14ac:dyDescent="0.25">
      <c r="A6" s="60" t="s">
        <v>6</v>
      </c>
      <c r="B6" s="19"/>
      <c r="C6" s="20"/>
    </row>
    <row r="7" spans="1:3" x14ac:dyDescent="0.25">
      <c r="A7" s="60" t="s">
        <v>7</v>
      </c>
      <c r="B7" s="19"/>
      <c r="C7" s="20"/>
    </row>
    <row r="8" spans="1:3" x14ac:dyDescent="0.25">
      <c r="A8" s="61" t="s">
        <v>8</v>
      </c>
      <c r="B8" s="96">
        <v>7342832</v>
      </c>
      <c r="C8" s="97">
        <v>6461377</v>
      </c>
    </row>
    <row r="9" spans="1:3" x14ac:dyDescent="0.25">
      <c r="A9" s="89" t="s">
        <v>9</v>
      </c>
      <c r="B9" s="96">
        <v>13510519</v>
      </c>
      <c r="C9" s="97">
        <v>7203611</v>
      </c>
    </row>
    <row r="10" spans="1:3" x14ac:dyDescent="0.25">
      <c r="A10" s="62" t="s">
        <v>10</v>
      </c>
      <c r="B10" s="96">
        <v>1906404</v>
      </c>
      <c r="C10" s="97">
        <v>1932404</v>
      </c>
    </row>
    <row r="11" spans="1:3" x14ac:dyDescent="0.25">
      <c r="A11" s="62" t="s">
        <v>11</v>
      </c>
      <c r="B11" s="98">
        <v>292</v>
      </c>
      <c r="C11" s="97">
        <v>354</v>
      </c>
    </row>
    <row r="12" spans="1:3" x14ac:dyDescent="0.25">
      <c r="A12" s="90" t="s">
        <v>12</v>
      </c>
      <c r="B12" s="92">
        <f>SUM(B8:B11)</f>
        <v>22760047</v>
      </c>
      <c r="C12" s="92">
        <f>SUM(C8:C11)</f>
        <v>15597746</v>
      </c>
    </row>
    <row r="13" spans="1:3" x14ac:dyDescent="0.25">
      <c r="A13" s="60" t="s">
        <v>13</v>
      </c>
      <c r="B13" s="21"/>
      <c r="C13" s="22"/>
    </row>
    <row r="14" spans="1:3" x14ac:dyDescent="0.25">
      <c r="A14" s="61" t="s">
        <v>14</v>
      </c>
      <c r="B14" s="105">
        <v>895</v>
      </c>
      <c r="C14" s="106">
        <v>1971</v>
      </c>
    </row>
    <row r="15" spans="1:3" x14ac:dyDescent="0.25">
      <c r="A15" s="111" t="s">
        <v>15</v>
      </c>
      <c r="B15" s="23">
        <v>36442</v>
      </c>
      <c r="C15" s="97">
        <v>21640</v>
      </c>
    </row>
    <row r="16" spans="1:3" x14ac:dyDescent="0.25">
      <c r="A16" s="89" t="s">
        <v>16</v>
      </c>
      <c r="B16" s="23">
        <v>56407</v>
      </c>
      <c r="C16" s="24">
        <v>58383</v>
      </c>
    </row>
    <row r="17" spans="1:3" x14ac:dyDescent="0.25">
      <c r="A17" s="89" t="s">
        <v>17</v>
      </c>
      <c r="B17" s="23">
        <v>35828</v>
      </c>
      <c r="C17" s="24">
        <v>36767</v>
      </c>
    </row>
    <row r="18" spans="1:3" x14ac:dyDescent="0.25">
      <c r="A18" s="89" t="s">
        <v>18</v>
      </c>
      <c r="B18" s="23">
        <v>888815</v>
      </c>
      <c r="C18" s="24">
        <v>394264</v>
      </c>
    </row>
    <row r="19" spans="1:3" x14ac:dyDescent="0.25">
      <c r="A19" s="89" t="s">
        <v>0</v>
      </c>
      <c r="B19" s="23">
        <v>49915</v>
      </c>
      <c r="C19" s="97">
        <v>363808</v>
      </c>
    </row>
    <row r="20" spans="1:3" x14ac:dyDescent="0.25">
      <c r="A20" s="111" t="s">
        <v>19</v>
      </c>
      <c r="B20" s="24">
        <v>67747</v>
      </c>
      <c r="C20" s="24">
        <v>67029</v>
      </c>
    </row>
    <row r="21" spans="1:3" x14ac:dyDescent="0.25">
      <c r="A21" s="94" t="s">
        <v>20</v>
      </c>
      <c r="B21" s="95">
        <f>SUM(B14:B20)</f>
        <v>1136049</v>
      </c>
      <c r="C21" s="95">
        <f>SUM(C14:C20)</f>
        <v>943862</v>
      </c>
    </row>
    <row r="22" spans="1:3" x14ac:dyDescent="0.25">
      <c r="A22" s="94" t="s">
        <v>21</v>
      </c>
      <c r="B22" s="95">
        <f>B12+B21</f>
        <v>23896096</v>
      </c>
      <c r="C22" s="95">
        <f>C12+C21</f>
        <v>16541608</v>
      </c>
    </row>
    <row r="23" spans="1:3" x14ac:dyDescent="0.25">
      <c r="A23" s="60" t="s">
        <v>22</v>
      </c>
      <c r="B23" s="21"/>
      <c r="C23" s="22"/>
    </row>
    <row r="24" spans="1:3" x14ac:dyDescent="0.25">
      <c r="A24" s="63" t="s">
        <v>23</v>
      </c>
      <c r="B24" s="21"/>
      <c r="C24" s="22"/>
    </row>
    <row r="25" spans="1:3" ht="24" customHeight="1" x14ac:dyDescent="0.25">
      <c r="A25" s="62" t="s">
        <v>24</v>
      </c>
      <c r="B25" s="23">
        <v>53801</v>
      </c>
      <c r="C25" s="24">
        <f>75000-21199</f>
        <v>53801</v>
      </c>
    </row>
    <row r="26" spans="1:3" ht="30" x14ac:dyDescent="0.25">
      <c r="A26" s="62" t="s">
        <v>25</v>
      </c>
      <c r="B26" s="23">
        <v>-9810</v>
      </c>
      <c r="C26" s="24">
        <v>-9810</v>
      </c>
    </row>
    <row r="27" spans="1:3" x14ac:dyDescent="0.25">
      <c r="A27" s="61" t="s">
        <v>26</v>
      </c>
      <c r="B27" s="23">
        <v>3182</v>
      </c>
      <c r="C27" s="24">
        <v>3182</v>
      </c>
    </row>
    <row r="28" spans="1:3" x14ac:dyDescent="0.25">
      <c r="A28" s="62" t="s">
        <v>27</v>
      </c>
      <c r="B28" s="23">
        <v>3682014</v>
      </c>
      <c r="C28" s="24">
        <v>3040226</v>
      </c>
    </row>
    <row r="29" spans="1:3" x14ac:dyDescent="0.25">
      <c r="A29" s="90" t="s">
        <v>28</v>
      </c>
      <c r="B29" s="92">
        <f>SUM(B25:B28)</f>
        <v>3729187</v>
      </c>
      <c r="C29" s="92">
        <f>SUM(C25:C28)</f>
        <v>3087399</v>
      </c>
    </row>
    <row r="30" spans="1:3" x14ac:dyDescent="0.25">
      <c r="A30" s="60" t="s">
        <v>29</v>
      </c>
      <c r="B30" s="19"/>
      <c r="C30" s="22"/>
    </row>
    <row r="31" spans="1:3" x14ac:dyDescent="0.25">
      <c r="A31" s="61" t="s">
        <v>30</v>
      </c>
      <c r="B31" s="23">
        <v>9810</v>
      </c>
      <c r="C31" s="24">
        <v>9810</v>
      </c>
    </row>
    <row r="32" spans="1:3" ht="30" x14ac:dyDescent="0.25">
      <c r="A32" s="61" t="s">
        <v>82</v>
      </c>
      <c r="B32" s="23">
        <v>446618</v>
      </c>
      <c r="C32" s="24">
        <v>446617</v>
      </c>
    </row>
    <row r="33" spans="1:3" x14ac:dyDescent="0.25">
      <c r="A33" s="61" t="s">
        <v>83</v>
      </c>
      <c r="B33" s="23">
        <v>8180207</v>
      </c>
      <c r="C33" s="24">
        <v>7000000</v>
      </c>
    </row>
    <row r="34" spans="1:3" x14ac:dyDescent="0.25">
      <c r="A34" s="61" t="s">
        <v>31</v>
      </c>
      <c r="B34" s="23">
        <v>5342600</v>
      </c>
      <c r="C34" s="24">
        <v>5342600</v>
      </c>
    </row>
    <row r="35" spans="1:3" x14ac:dyDescent="0.25">
      <c r="A35" s="90" t="s">
        <v>32</v>
      </c>
      <c r="B35" s="92">
        <f>SUM(B31:B34)</f>
        <v>13979235</v>
      </c>
      <c r="C35" s="92">
        <f>SUM(C31:C34)</f>
        <v>12799027</v>
      </c>
    </row>
    <row r="36" spans="1:3" x14ac:dyDescent="0.25">
      <c r="A36" s="60" t="s">
        <v>33</v>
      </c>
      <c r="B36" s="21"/>
      <c r="C36" s="22"/>
    </row>
    <row r="37" spans="1:3" x14ac:dyDescent="0.25">
      <c r="A37" s="111" t="s">
        <v>34</v>
      </c>
      <c r="B37" s="23">
        <v>2949974</v>
      </c>
      <c r="C37" s="24">
        <v>68476</v>
      </c>
    </row>
    <row r="38" spans="1:3" x14ac:dyDescent="0.25">
      <c r="A38" s="111" t="s">
        <v>84</v>
      </c>
      <c r="B38" s="23">
        <v>78376</v>
      </c>
      <c r="C38" s="24">
        <v>86043</v>
      </c>
    </row>
    <row r="39" spans="1:3" x14ac:dyDescent="0.25">
      <c r="A39" s="111" t="s">
        <v>30</v>
      </c>
      <c r="B39" s="23">
        <v>119900</v>
      </c>
      <c r="C39" s="24">
        <v>1090</v>
      </c>
    </row>
    <row r="40" spans="1:3" x14ac:dyDescent="0.25">
      <c r="A40" s="111" t="s">
        <v>31</v>
      </c>
      <c r="B40" s="23">
        <v>200253</v>
      </c>
      <c r="C40" s="24">
        <v>200253</v>
      </c>
    </row>
    <row r="41" spans="1:3" ht="15.75" customHeight="1" x14ac:dyDescent="0.25">
      <c r="A41" s="111" t="s">
        <v>35</v>
      </c>
      <c r="B41" s="23">
        <v>2839171</v>
      </c>
      <c r="C41" s="97">
        <v>299320</v>
      </c>
    </row>
    <row r="42" spans="1:3" ht="22.5" customHeight="1" x14ac:dyDescent="0.25">
      <c r="A42" s="90" t="s">
        <v>36</v>
      </c>
      <c r="B42" s="92">
        <f>SUM(B37:B41)</f>
        <v>6187674</v>
      </c>
      <c r="C42" s="92">
        <f>SUM(C37:C41)</f>
        <v>655182</v>
      </c>
    </row>
    <row r="43" spans="1:3" s="2" customFormat="1" ht="20.25" customHeight="1" x14ac:dyDescent="0.25">
      <c r="A43" s="90" t="s">
        <v>37</v>
      </c>
      <c r="B43" s="92">
        <f>B42+B35</f>
        <v>20166909</v>
      </c>
      <c r="C43" s="92">
        <f>C35+C42</f>
        <v>13454209</v>
      </c>
    </row>
    <row r="44" spans="1:3" ht="36" customHeight="1" x14ac:dyDescent="0.25">
      <c r="A44" s="90" t="s">
        <v>38</v>
      </c>
      <c r="B44" s="92">
        <f>B43+B29</f>
        <v>23896096</v>
      </c>
      <c r="C44" s="92">
        <f>C43+C29</f>
        <v>16541608</v>
      </c>
    </row>
    <row r="45" spans="1:3" x14ac:dyDescent="0.25">
      <c r="B45" s="16"/>
      <c r="C45" s="16"/>
    </row>
    <row r="46" spans="1:3" x14ac:dyDescent="0.25">
      <c r="B46" s="107"/>
      <c r="C46" s="107"/>
    </row>
    <row r="47" spans="1:3" x14ac:dyDescent="0.25">
      <c r="A47" s="25" t="s">
        <v>111</v>
      </c>
      <c r="B47" s="107"/>
      <c r="C47" s="107"/>
    </row>
    <row r="48" spans="1:3" ht="30" x14ac:dyDescent="0.25">
      <c r="A48" s="17" t="s">
        <v>1</v>
      </c>
    </row>
    <row r="50" spans="1:1" x14ac:dyDescent="0.25">
      <c r="A50" s="17"/>
    </row>
    <row r="51" spans="1:1" ht="30" customHeight="1" x14ac:dyDescent="0.25">
      <c r="A51" s="25" t="s">
        <v>107</v>
      </c>
    </row>
    <row r="52" spans="1:1" ht="30" x14ac:dyDescent="0.25">
      <c r="A52" s="17" t="s">
        <v>2</v>
      </c>
    </row>
    <row r="53" spans="1:1" ht="15" customHeight="1" x14ac:dyDescent="0.25"/>
    <row r="54" spans="1:1" x14ac:dyDescent="0.25">
      <c r="A54" s="17" t="s">
        <v>3</v>
      </c>
    </row>
  </sheetData>
  <mergeCells count="4">
    <mergeCell ref="A1:C1"/>
    <mergeCell ref="A2:C2"/>
    <mergeCell ref="A3:C3"/>
    <mergeCell ref="B4:C4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tabSelected="1" zoomScale="85" zoomScaleNormal="85" workbookViewId="0">
      <selection activeCell="C16" sqref="C16"/>
    </sheetView>
  </sheetViews>
  <sheetFormatPr defaultColWidth="9.140625" defaultRowHeight="15" x14ac:dyDescent="0.25"/>
  <cols>
    <col min="1" max="1" width="59.7109375" style="36" customWidth="1"/>
    <col min="2" max="2" width="20.85546875" style="14" customWidth="1"/>
    <col min="3" max="3" width="22.5703125" style="36" customWidth="1"/>
    <col min="4" max="109" width="9.140625" style="1"/>
    <col min="110" max="110" width="49.28515625" style="1" customWidth="1"/>
    <col min="111" max="111" width="19.42578125" style="1" customWidth="1"/>
    <col min="112" max="365" width="9.140625" style="1"/>
    <col min="366" max="366" width="49.28515625" style="1" customWidth="1"/>
    <col min="367" max="367" width="19.42578125" style="1" customWidth="1"/>
    <col min="368" max="621" width="9.140625" style="1"/>
    <col min="622" max="622" width="49.28515625" style="1" customWidth="1"/>
    <col min="623" max="623" width="19.42578125" style="1" customWidth="1"/>
    <col min="624" max="877" width="9.140625" style="1"/>
    <col min="878" max="878" width="49.28515625" style="1" customWidth="1"/>
    <col min="879" max="879" width="19.42578125" style="1" customWidth="1"/>
    <col min="880" max="1133" width="9.140625" style="1"/>
    <col min="1134" max="1134" width="49.28515625" style="1" customWidth="1"/>
    <col min="1135" max="1135" width="19.42578125" style="1" customWidth="1"/>
    <col min="1136" max="1389" width="9.140625" style="1"/>
    <col min="1390" max="1390" width="49.28515625" style="1" customWidth="1"/>
    <col min="1391" max="1391" width="19.42578125" style="1" customWidth="1"/>
    <col min="1392" max="1645" width="9.140625" style="1"/>
    <col min="1646" max="1646" width="49.28515625" style="1" customWidth="1"/>
    <col min="1647" max="1647" width="19.42578125" style="1" customWidth="1"/>
    <col min="1648" max="1901" width="9.140625" style="1"/>
    <col min="1902" max="1902" width="49.28515625" style="1" customWidth="1"/>
    <col min="1903" max="1903" width="19.42578125" style="1" customWidth="1"/>
    <col min="1904" max="2157" width="9.140625" style="1"/>
    <col min="2158" max="2158" width="49.28515625" style="1" customWidth="1"/>
    <col min="2159" max="2159" width="19.42578125" style="1" customWidth="1"/>
    <col min="2160" max="2413" width="9.140625" style="1"/>
    <col min="2414" max="2414" width="49.28515625" style="1" customWidth="1"/>
    <col min="2415" max="2415" width="19.42578125" style="1" customWidth="1"/>
    <col min="2416" max="2669" width="9.140625" style="1"/>
    <col min="2670" max="2670" width="49.28515625" style="1" customWidth="1"/>
    <col min="2671" max="2671" width="19.42578125" style="1" customWidth="1"/>
    <col min="2672" max="2925" width="9.140625" style="1"/>
    <col min="2926" max="2926" width="49.28515625" style="1" customWidth="1"/>
    <col min="2927" max="2927" width="19.42578125" style="1" customWidth="1"/>
    <col min="2928" max="3181" width="9.140625" style="1"/>
    <col min="3182" max="3182" width="49.28515625" style="1" customWidth="1"/>
    <col min="3183" max="3183" width="19.42578125" style="1" customWidth="1"/>
    <col min="3184" max="3437" width="9.140625" style="1"/>
    <col min="3438" max="3438" width="49.28515625" style="1" customWidth="1"/>
    <col min="3439" max="3439" width="19.42578125" style="1" customWidth="1"/>
    <col min="3440" max="3693" width="9.140625" style="1"/>
    <col min="3694" max="3694" width="49.28515625" style="1" customWidth="1"/>
    <col min="3695" max="3695" width="19.42578125" style="1" customWidth="1"/>
    <col min="3696" max="3949" width="9.140625" style="1"/>
    <col min="3950" max="3950" width="49.28515625" style="1" customWidth="1"/>
    <col min="3951" max="3951" width="19.42578125" style="1" customWidth="1"/>
    <col min="3952" max="4205" width="9.140625" style="1"/>
    <col min="4206" max="4206" width="49.28515625" style="1" customWidth="1"/>
    <col min="4207" max="4207" width="19.42578125" style="1" customWidth="1"/>
    <col min="4208" max="4461" width="9.140625" style="1"/>
    <col min="4462" max="4462" width="49.28515625" style="1" customWidth="1"/>
    <col min="4463" max="4463" width="19.42578125" style="1" customWidth="1"/>
    <col min="4464" max="4717" width="9.140625" style="1"/>
    <col min="4718" max="4718" width="49.28515625" style="1" customWidth="1"/>
    <col min="4719" max="4719" width="19.42578125" style="1" customWidth="1"/>
    <col min="4720" max="4973" width="9.140625" style="1"/>
    <col min="4974" max="4974" width="49.28515625" style="1" customWidth="1"/>
    <col min="4975" max="4975" width="19.42578125" style="1" customWidth="1"/>
    <col min="4976" max="5229" width="9.140625" style="1"/>
    <col min="5230" max="5230" width="49.28515625" style="1" customWidth="1"/>
    <col min="5231" max="5231" width="19.42578125" style="1" customWidth="1"/>
    <col min="5232" max="5485" width="9.140625" style="1"/>
    <col min="5486" max="5486" width="49.28515625" style="1" customWidth="1"/>
    <col min="5487" max="5487" width="19.42578125" style="1" customWidth="1"/>
    <col min="5488" max="5741" width="9.140625" style="1"/>
    <col min="5742" max="5742" width="49.28515625" style="1" customWidth="1"/>
    <col min="5743" max="5743" width="19.42578125" style="1" customWidth="1"/>
    <col min="5744" max="5997" width="9.140625" style="1"/>
    <col min="5998" max="5998" width="49.28515625" style="1" customWidth="1"/>
    <col min="5999" max="5999" width="19.42578125" style="1" customWidth="1"/>
    <col min="6000" max="6253" width="9.140625" style="1"/>
    <col min="6254" max="6254" width="49.28515625" style="1" customWidth="1"/>
    <col min="6255" max="6255" width="19.42578125" style="1" customWidth="1"/>
    <col min="6256" max="6509" width="9.140625" style="1"/>
    <col min="6510" max="6510" width="49.28515625" style="1" customWidth="1"/>
    <col min="6511" max="6511" width="19.42578125" style="1" customWidth="1"/>
    <col min="6512" max="6765" width="9.140625" style="1"/>
    <col min="6766" max="6766" width="49.28515625" style="1" customWidth="1"/>
    <col min="6767" max="6767" width="19.42578125" style="1" customWidth="1"/>
    <col min="6768" max="7021" width="9.140625" style="1"/>
    <col min="7022" max="7022" width="49.28515625" style="1" customWidth="1"/>
    <col min="7023" max="7023" width="19.42578125" style="1" customWidth="1"/>
    <col min="7024" max="7277" width="9.140625" style="1"/>
    <col min="7278" max="7278" width="49.28515625" style="1" customWidth="1"/>
    <col min="7279" max="7279" width="19.42578125" style="1" customWidth="1"/>
    <col min="7280" max="7533" width="9.140625" style="1"/>
    <col min="7534" max="7534" width="49.28515625" style="1" customWidth="1"/>
    <col min="7535" max="7535" width="19.42578125" style="1" customWidth="1"/>
    <col min="7536" max="7789" width="9.140625" style="1"/>
    <col min="7790" max="7790" width="49.28515625" style="1" customWidth="1"/>
    <col min="7791" max="7791" width="19.42578125" style="1" customWidth="1"/>
    <col min="7792" max="8045" width="9.140625" style="1"/>
    <col min="8046" max="8046" width="49.28515625" style="1" customWidth="1"/>
    <col min="8047" max="8047" width="19.42578125" style="1" customWidth="1"/>
    <col min="8048" max="8301" width="9.140625" style="1"/>
    <col min="8302" max="8302" width="49.28515625" style="1" customWidth="1"/>
    <col min="8303" max="8303" width="19.42578125" style="1" customWidth="1"/>
    <col min="8304" max="8557" width="9.140625" style="1"/>
    <col min="8558" max="8558" width="49.28515625" style="1" customWidth="1"/>
    <col min="8559" max="8559" width="19.42578125" style="1" customWidth="1"/>
    <col min="8560" max="8813" width="9.140625" style="1"/>
    <col min="8814" max="8814" width="49.28515625" style="1" customWidth="1"/>
    <col min="8815" max="8815" width="19.42578125" style="1" customWidth="1"/>
    <col min="8816" max="9069" width="9.140625" style="1"/>
    <col min="9070" max="9070" width="49.28515625" style="1" customWidth="1"/>
    <col min="9071" max="9071" width="19.42578125" style="1" customWidth="1"/>
    <col min="9072" max="9325" width="9.140625" style="1"/>
    <col min="9326" max="9326" width="49.28515625" style="1" customWidth="1"/>
    <col min="9327" max="9327" width="19.42578125" style="1" customWidth="1"/>
    <col min="9328" max="9581" width="9.140625" style="1"/>
    <col min="9582" max="9582" width="49.28515625" style="1" customWidth="1"/>
    <col min="9583" max="9583" width="19.42578125" style="1" customWidth="1"/>
    <col min="9584" max="9837" width="9.140625" style="1"/>
    <col min="9838" max="9838" width="49.28515625" style="1" customWidth="1"/>
    <col min="9839" max="9839" width="19.42578125" style="1" customWidth="1"/>
    <col min="9840" max="10093" width="9.140625" style="1"/>
    <col min="10094" max="10094" width="49.28515625" style="1" customWidth="1"/>
    <col min="10095" max="10095" width="19.42578125" style="1" customWidth="1"/>
    <col min="10096" max="10349" width="9.140625" style="1"/>
    <col min="10350" max="10350" width="49.28515625" style="1" customWidth="1"/>
    <col min="10351" max="10351" width="19.42578125" style="1" customWidth="1"/>
    <col min="10352" max="10605" width="9.140625" style="1"/>
    <col min="10606" max="10606" width="49.28515625" style="1" customWidth="1"/>
    <col min="10607" max="10607" width="19.42578125" style="1" customWidth="1"/>
    <col min="10608" max="10861" width="9.140625" style="1"/>
    <col min="10862" max="10862" width="49.28515625" style="1" customWidth="1"/>
    <col min="10863" max="10863" width="19.42578125" style="1" customWidth="1"/>
    <col min="10864" max="11117" width="9.140625" style="1"/>
    <col min="11118" max="11118" width="49.28515625" style="1" customWidth="1"/>
    <col min="11119" max="11119" width="19.42578125" style="1" customWidth="1"/>
    <col min="11120" max="11373" width="9.140625" style="1"/>
    <col min="11374" max="11374" width="49.28515625" style="1" customWidth="1"/>
    <col min="11375" max="11375" width="19.42578125" style="1" customWidth="1"/>
    <col min="11376" max="11629" width="9.140625" style="1"/>
    <col min="11630" max="11630" width="49.28515625" style="1" customWidth="1"/>
    <col min="11631" max="11631" width="19.42578125" style="1" customWidth="1"/>
    <col min="11632" max="11885" width="9.140625" style="1"/>
    <col min="11886" max="11886" width="49.28515625" style="1" customWidth="1"/>
    <col min="11887" max="11887" width="19.42578125" style="1" customWidth="1"/>
    <col min="11888" max="12141" width="9.140625" style="1"/>
    <col min="12142" max="12142" width="49.28515625" style="1" customWidth="1"/>
    <col min="12143" max="12143" width="19.42578125" style="1" customWidth="1"/>
    <col min="12144" max="12397" width="9.140625" style="1"/>
    <col min="12398" max="12398" width="49.28515625" style="1" customWidth="1"/>
    <col min="12399" max="12399" width="19.42578125" style="1" customWidth="1"/>
    <col min="12400" max="12653" width="9.140625" style="1"/>
    <col min="12654" max="12654" width="49.28515625" style="1" customWidth="1"/>
    <col min="12655" max="12655" width="19.42578125" style="1" customWidth="1"/>
    <col min="12656" max="12909" width="9.140625" style="1"/>
    <col min="12910" max="12910" width="49.28515625" style="1" customWidth="1"/>
    <col min="12911" max="12911" width="19.42578125" style="1" customWidth="1"/>
    <col min="12912" max="13165" width="9.140625" style="1"/>
    <col min="13166" max="13166" width="49.28515625" style="1" customWidth="1"/>
    <col min="13167" max="13167" width="19.42578125" style="1" customWidth="1"/>
    <col min="13168" max="13421" width="9.140625" style="1"/>
    <col min="13422" max="13422" width="49.28515625" style="1" customWidth="1"/>
    <col min="13423" max="13423" width="19.42578125" style="1" customWidth="1"/>
    <col min="13424" max="13677" width="9.140625" style="1"/>
    <col min="13678" max="13678" width="49.28515625" style="1" customWidth="1"/>
    <col min="13679" max="13679" width="19.42578125" style="1" customWidth="1"/>
    <col min="13680" max="13933" width="9.140625" style="1"/>
    <col min="13934" max="13934" width="49.28515625" style="1" customWidth="1"/>
    <col min="13935" max="13935" width="19.42578125" style="1" customWidth="1"/>
    <col min="13936" max="14189" width="9.140625" style="1"/>
    <col min="14190" max="14190" width="49.28515625" style="1" customWidth="1"/>
    <col min="14191" max="14191" width="19.42578125" style="1" customWidth="1"/>
    <col min="14192" max="14445" width="9.140625" style="1"/>
    <col min="14446" max="14446" width="49.28515625" style="1" customWidth="1"/>
    <col min="14447" max="14447" width="19.42578125" style="1" customWidth="1"/>
    <col min="14448" max="14701" width="9.140625" style="1"/>
    <col min="14702" max="14702" width="49.28515625" style="1" customWidth="1"/>
    <col min="14703" max="14703" width="19.42578125" style="1" customWidth="1"/>
    <col min="14704" max="14957" width="9.140625" style="1"/>
    <col min="14958" max="14958" width="49.28515625" style="1" customWidth="1"/>
    <col min="14959" max="14959" width="19.42578125" style="1" customWidth="1"/>
    <col min="14960" max="15213" width="9.140625" style="1"/>
    <col min="15214" max="15214" width="49.28515625" style="1" customWidth="1"/>
    <col min="15215" max="15215" width="19.42578125" style="1" customWidth="1"/>
    <col min="15216" max="15469" width="9.140625" style="1"/>
    <col min="15470" max="15470" width="49.28515625" style="1" customWidth="1"/>
    <col min="15471" max="15471" width="19.42578125" style="1" customWidth="1"/>
    <col min="15472" max="15725" width="9.140625" style="1"/>
    <col min="15726" max="15726" width="49.28515625" style="1" customWidth="1"/>
    <col min="15727" max="15727" width="19.42578125" style="1" customWidth="1"/>
    <col min="15728" max="15981" width="9.140625" style="1"/>
    <col min="15982" max="15982" width="49.28515625" style="1" customWidth="1"/>
    <col min="15983" max="15983" width="19.42578125" style="1" customWidth="1"/>
    <col min="15984" max="16384" width="9.140625" style="1"/>
  </cols>
  <sheetData>
    <row r="1" spans="1:3" ht="26.25" customHeight="1" x14ac:dyDescent="0.25">
      <c r="A1" s="114" t="s">
        <v>4</v>
      </c>
      <c r="B1" s="114"/>
      <c r="C1" s="114"/>
    </row>
    <row r="2" spans="1:3" x14ac:dyDescent="0.25">
      <c r="A2" s="114" t="s">
        <v>70</v>
      </c>
      <c r="B2" s="114"/>
      <c r="C2" s="114"/>
    </row>
    <row r="3" spans="1:3" ht="15" customHeight="1" x14ac:dyDescent="0.25">
      <c r="A3" s="114" t="s">
        <v>115</v>
      </c>
      <c r="B3" s="114"/>
      <c r="C3" s="114"/>
    </row>
    <row r="4" spans="1:3" ht="15.75" customHeight="1" x14ac:dyDescent="0.25">
      <c r="A4" s="27"/>
      <c r="C4" s="28"/>
    </row>
    <row r="5" spans="1:3" ht="39.75" customHeight="1" x14ac:dyDescent="0.25">
      <c r="A5" s="79" t="s">
        <v>5</v>
      </c>
      <c r="B5" s="104" t="s">
        <v>113</v>
      </c>
      <c r="C5" s="104" t="s">
        <v>114</v>
      </c>
    </row>
    <row r="6" spans="1:3" ht="15.75" customHeight="1" x14ac:dyDescent="0.25">
      <c r="A6" s="59" t="s">
        <v>39</v>
      </c>
      <c r="B6" s="99">
        <f>2363804</f>
        <v>2363804</v>
      </c>
      <c r="C6" s="99">
        <f>2674743</f>
        <v>2674743</v>
      </c>
    </row>
    <row r="7" spans="1:3" ht="27" customHeight="1" x14ac:dyDescent="0.25">
      <c r="A7" s="59" t="s">
        <v>40</v>
      </c>
      <c r="B7" s="100">
        <f>-1298608</f>
        <v>-1298608</v>
      </c>
      <c r="C7" s="100">
        <v>-1540326</v>
      </c>
    </row>
    <row r="8" spans="1:3" ht="35.25" customHeight="1" x14ac:dyDescent="0.25">
      <c r="A8" s="65" t="s">
        <v>41</v>
      </c>
      <c r="B8" s="51">
        <f>SUM(B6:B7)</f>
        <v>1065196</v>
      </c>
      <c r="C8" s="51">
        <f>SUM(C6:C7)</f>
        <v>1134417</v>
      </c>
    </row>
    <row r="9" spans="1:3" ht="24" customHeight="1" x14ac:dyDescent="0.25">
      <c r="A9" s="66" t="s">
        <v>42</v>
      </c>
      <c r="B9" s="101">
        <f>-391751</f>
        <v>-391751</v>
      </c>
      <c r="C9" s="101">
        <v>-316919</v>
      </c>
    </row>
    <row r="10" spans="1:3" ht="25.5" customHeight="1" x14ac:dyDescent="0.25">
      <c r="A10" s="66" t="s">
        <v>79</v>
      </c>
      <c r="B10" s="29"/>
      <c r="C10" s="123">
        <v>110302</v>
      </c>
    </row>
    <row r="11" spans="1:3" ht="36.75" customHeight="1" x14ac:dyDescent="0.25">
      <c r="A11" s="59" t="s">
        <v>43</v>
      </c>
      <c r="B11" s="102">
        <f>734251</f>
        <v>734251</v>
      </c>
      <c r="C11" s="102">
        <f>3762</f>
        <v>3762</v>
      </c>
    </row>
    <row r="12" spans="1:3" ht="15" customHeight="1" x14ac:dyDescent="0.25">
      <c r="A12" s="59" t="s">
        <v>44</v>
      </c>
      <c r="B12" s="103">
        <f>-229658</f>
        <v>-229658</v>
      </c>
      <c r="C12" s="103">
        <f>-26785</f>
        <v>-26785</v>
      </c>
    </row>
    <row r="13" spans="1:3" ht="24" customHeight="1" x14ac:dyDescent="0.25">
      <c r="A13" s="59" t="s">
        <v>80</v>
      </c>
      <c r="B13" s="102"/>
      <c r="C13" s="102"/>
    </row>
    <row r="14" spans="1:3" ht="29.25" customHeight="1" x14ac:dyDescent="0.25">
      <c r="A14" s="59" t="s">
        <v>45</v>
      </c>
      <c r="B14" s="103"/>
      <c r="C14" s="101">
        <v>-1206</v>
      </c>
    </row>
    <row r="15" spans="1:3" ht="31.5" customHeight="1" x14ac:dyDescent="0.25">
      <c r="A15" s="59" t="s">
        <v>46</v>
      </c>
      <c r="B15" s="103">
        <f>-1437361</f>
        <v>-1437361</v>
      </c>
      <c r="C15" s="103">
        <f>-573726</f>
        <v>-573726</v>
      </c>
    </row>
    <row r="16" spans="1:3" ht="30" customHeight="1" x14ac:dyDescent="0.25">
      <c r="A16" s="59" t="s">
        <v>47</v>
      </c>
      <c r="B16" s="102">
        <f>901111</f>
        <v>901111</v>
      </c>
      <c r="C16" s="102">
        <f>56</f>
        <v>56</v>
      </c>
    </row>
    <row r="17" spans="1:3" ht="39.75" customHeight="1" x14ac:dyDescent="0.25">
      <c r="A17" s="67" t="s">
        <v>88</v>
      </c>
      <c r="B17" s="30">
        <f>SUM(B8:B16)</f>
        <v>641788</v>
      </c>
      <c r="C17" s="30">
        <f>SUM(C8:C16)</f>
        <v>329901</v>
      </c>
    </row>
    <row r="18" spans="1:3" ht="25.5" customHeight="1" x14ac:dyDescent="0.25">
      <c r="A18" s="83" t="s">
        <v>85</v>
      </c>
      <c r="B18" s="84"/>
      <c r="C18" s="103">
        <v>84999</v>
      </c>
    </row>
    <row r="19" spans="1:3" ht="21" customHeight="1" x14ac:dyDescent="0.25">
      <c r="A19" s="85" t="s">
        <v>81</v>
      </c>
      <c r="B19" s="86"/>
      <c r="C19" s="86"/>
    </row>
    <row r="20" spans="1:3" ht="24.75" customHeight="1" x14ac:dyDescent="0.25">
      <c r="A20" s="85" t="s">
        <v>86</v>
      </c>
      <c r="B20" s="86"/>
      <c r="C20" s="86"/>
    </row>
    <row r="21" spans="1:3" ht="24" customHeight="1" x14ac:dyDescent="0.25">
      <c r="A21" s="85" t="s">
        <v>87</v>
      </c>
      <c r="B21" s="51">
        <f>B17</f>
        <v>641788</v>
      </c>
      <c r="C21" s="51">
        <f>C17-C18</f>
        <v>244902</v>
      </c>
    </row>
    <row r="22" spans="1:3" ht="15" customHeight="1" x14ac:dyDescent="0.25">
      <c r="A22" s="59" t="s">
        <v>76</v>
      </c>
      <c r="B22" s="32">
        <f>B21*1000/214506</f>
        <v>2991.9349575303254</v>
      </c>
      <c r="C22" s="32">
        <f>C21*1000/214506</f>
        <v>1141.7023300047551</v>
      </c>
    </row>
    <row r="23" spans="1:3" ht="15" customHeight="1" x14ac:dyDescent="0.25">
      <c r="A23" s="26"/>
      <c r="C23" s="37"/>
    </row>
    <row r="24" spans="1:3" ht="15" customHeight="1" x14ac:dyDescent="0.25">
      <c r="A24" s="26"/>
      <c r="B24" s="112">
        <f>B6+B7+B9+B11+B12+B15+B16-B17</f>
        <v>0</v>
      </c>
      <c r="C24" s="112"/>
    </row>
    <row r="25" spans="1:3" ht="15" customHeight="1" x14ac:dyDescent="0.25">
      <c r="A25" s="26"/>
    </row>
    <row r="26" spans="1:3" ht="15" customHeight="1" x14ac:dyDescent="0.25">
      <c r="A26" s="26" t="s">
        <v>116</v>
      </c>
    </row>
    <row r="27" spans="1:3" ht="15" customHeight="1" x14ac:dyDescent="0.25">
      <c r="A27" s="33" t="s">
        <v>1</v>
      </c>
    </row>
    <row r="28" spans="1:3" ht="15" customHeight="1" x14ac:dyDescent="0.25"/>
    <row r="29" spans="1:3" ht="15" customHeight="1" x14ac:dyDescent="0.25">
      <c r="A29" s="33"/>
    </row>
    <row r="30" spans="1:3" ht="15" customHeight="1" x14ac:dyDescent="0.25">
      <c r="A30" s="26" t="s">
        <v>108</v>
      </c>
    </row>
    <row r="31" spans="1:3" ht="15" customHeight="1" x14ac:dyDescent="0.25">
      <c r="A31" s="33" t="s">
        <v>2</v>
      </c>
    </row>
    <row r="32" spans="1:3" ht="15" customHeight="1" x14ac:dyDescent="0.25"/>
    <row r="33" spans="1:3" ht="15" customHeight="1" x14ac:dyDescent="0.25">
      <c r="A33" s="33" t="s">
        <v>3</v>
      </c>
    </row>
    <row r="34" spans="1:3" ht="15" customHeight="1" x14ac:dyDescent="0.25"/>
    <row r="35" spans="1:3" ht="15" customHeight="1" x14ac:dyDescent="0.25"/>
    <row r="36" spans="1:3" ht="15.75" customHeight="1" x14ac:dyDescent="0.25"/>
    <row r="37" spans="1:3" ht="24" customHeight="1" x14ac:dyDescent="0.25">
      <c r="A37" s="34"/>
      <c r="B37" s="34"/>
      <c r="C37" s="35"/>
    </row>
    <row r="38" spans="1:3" ht="24" customHeight="1" x14ac:dyDescent="0.25">
      <c r="A38" s="34"/>
      <c r="B38" s="34"/>
      <c r="C38" s="35"/>
    </row>
    <row r="39" spans="1:3" ht="15" customHeight="1" x14ac:dyDescent="0.25">
      <c r="A39" s="31"/>
      <c r="B39" s="31"/>
      <c r="C39" s="38"/>
    </row>
    <row r="40" spans="1:3" ht="15" customHeight="1" x14ac:dyDescent="0.25"/>
    <row r="41" spans="1:3" ht="15" customHeight="1" x14ac:dyDescent="0.25"/>
    <row r="42" spans="1:3" ht="15" customHeight="1" x14ac:dyDescent="0.25"/>
    <row r="43" spans="1:3" ht="15" customHeight="1" x14ac:dyDescent="0.25"/>
    <row r="44" spans="1:3" ht="15" customHeight="1" x14ac:dyDescent="0.25"/>
    <row r="45" spans="1:3" ht="15" customHeight="1" x14ac:dyDescent="0.25"/>
    <row r="46" spans="1:3" ht="15" customHeight="1" x14ac:dyDescent="0.25"/>
    <row r="47" spans="1:3" ht="15" customHeight="1" x14ac:dyDescent="0.25"/>
    <row r="48" spans="1:3" ht="15" customHeight="1" x14ac:dyDescent="0.25"/>
    <row r="49" ht="15.75" customHeight="1" x14ac:dyDescent="0.25"/>
    <row r="50" ht="15.75" customHeight="1" x14ac:dyDescent="0.25"/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4"/>
  <sheetViews>
    <sheetView topLeftCell="A25" workbookViewId="0">
      <selection activeCell="C51" sqref="C51"/>
    </sheetView>
  </sheetViews>
  <sheetFormatPr defaultRowHeight="15" x14ac:dyDescent="0.25"/>
  <cols>
    <col min="1" max="1" width="42.85546875" style="39" customWidth="1"/>
    <col min="2" max="2" width="23.7109375" style="14" customWidth="1"/>
    <col min="3" max="3" width="24.140625" style="14" customWidth="1"/>
  </cols>
  <sheetData>
    <row r="1" spans="1:4" ht="26.25" customHeight="1" x14ac:dyDescent="0.25">
      <c r="A1" s="114" t="s">
        <v>4</v>
      </c>
      <c r="B1" s="114"/>
      <c r="C1" s="114"/>
    </row>
    <row r="2" spans="1:4" ht="46.5" customHeight="1" x14ac:dyDescent="0.25">
      <c r="A2" s="118" t="s">
        <v>71</v>
      </c>
      <c r="B2" s="118"/>
      <c r="C2" s="118"/>
    </row>
    <row r="3" spans="1:4" ht="35.25" customHeight="1" x14ac:dyDescent="0.25">
      <c r="A3" s="114" t="s">
        <v>115</v>
      </c>
      <c r="B3" s="114"/>
      <c r="C3" s="114"/>
    </row>
    <row r="4" spans="1:4" ht="26.45" customHeight="1" x14ac:dyDescent="0.25">
      <c r="A4" s="41"/>
      <c r="B4" s="117"/>
      <c r="C4" s="117"/>
    </row>
    <row r="5" spans="1:4" ht="42.75" customHeight="1" x14ac:dyDescent="0.25">
      <c r="A5" s="93" t="s">
        <v>5</v>
      </c>
      <c r="B5" s="19" t="s">
        <v>117</v>
      </c>
      <c r="C5" s="19" t="s">
        <v>118</v>
      </c>
    </row>
    <row r="6" spans="1:4" ht="33.75" customHeight="1" x14ac:dyDescent="0.25">
      <c r="A6" s="68" t="s">
        <v>48</v>
      </c>
      <c r="B6" s="42"/>
      <c r="C6" s="43"/>
    </row>
    <row r="7" spans="1:4" ht="35.25" customHeight="1" x14ac:dyDescent="0.25">
      <c r="A7" s="69" t="s">
        <v>49</v>
      </c>
      <c r="B7" s="87">
        <f>SUM(B8:B10)</f>
        <v>5734055</v>
      </c>
      <c r="C7" s="87">
        <f>SUM(C8:C10)</f>
        <v>3753875</v>
      </c>
    </row>
    <row r="8" spans="1:4" ht="39.75" customHeight="1" x14ac:dyDescent="0.25">
      <c r="A8" s="59" t="s">
        <v>50</v>
      </c>
      <c r="B8" s="24">
        <v>4799</v>
      </c>
      <c r="C8" s="24">
        <v>24198</v>
      </c>
    </row>
    <row r="9" spans="1:4" ht="39.75" customHeight="1" x14ac:dyDescent="0.25">
      <c r="A9" s="59" t="s">
        <v>104</v>
      </c>
      <c r="B9" s="24">
        <v>3167745</v>
      </c>
      <c r="C9" s="24">
        <v>3716355</v>
      </c>
    </row>
    <row r="10" spans="1:4" ht="26.25" customHeight="1" x14ac:dyDescent="0.25">
      <c r="A10" s="83" t="s">
        <v>51</v>
      </c>
      <c r="B10" s="46">
        <v>2561511</v>
      </c>
      <c r="C10" s="46">
        <v>13322</v>
      </c>
      <c r="D10" s="8"/>
    </row>
    <row r="11" spans="1:4" ht="15" customHeight="1" x14ac:dyDescent="0.25">
      <c r="A11" s="69" t="s">
        <v>52</v>
      </c>
      <c r="B11" s="47">
        <f>SUM(B12:B17)</f>
        <v>-3208978</v>
      </c>
      <c r="C11" s="47">
        <f>SUM(C12:C17)</f>
        <v>-3131500</v>
      </c>
    </row>
    <row r="12" spans="1:4" ht="39.75" customHeight="1" x14ac:dyDescent="0.25">
      <c r="A12" s="59" t="s">
        <v>53</v>
      </c>
      <c r="B12" s="48">
        <v>-682831</v>
      </c>
      <c r="C12" s="48">
        <v>-811956</v>
      </c>
    </row>
    <row r="13" spans="1:4" ht="35.25" customHeight="1" x14ac:dyDescent="0.25">
      <c r="A13" s="59" t="s">
        <v>54</v>
      </c>
      <c r="B13" s="48">
        <f>-545021</f>
        <v>-545021</v>
      </c>
      <c r="C13" s="48">
        <f>-532282</f>
        <v>-532282</v>
      </c>
    </row>
    <row r="14" spans="1:4" ht="33" customHeight="1" x14ac:dyDescent="0.25">
      <c r="A14" s="59" t="s">
        <v>55</v>
      </c>
      <c r="B14" s="48"/>
      <c r="C14" s="48"/>
    </row>
    <row r="15" spans="1:4" ht="54" customHeight="1" x14ac:dyDescent="0.25">
      <c r="A15" s="59" t="s">
        <v>56</v>
      </c>
      <c r="B15" s="48">
        <v>-318756</v>
      </c>
      <c r="C15" s="48">
        <v>-320774</v>
      </c>
    </row>
    <row r="16" spans="1:4" s="1" customFormat="1" ht="39.75" customHeight="1" x14ac:dyDescent="0.25">
      <c r="A16" s="59" t="s">
        <v>90</v>
      </c>
      <c r="B16" s="48">
        <v>-1048135</v>
      </c>
      <c r="C16" s="48">
        <v>-892617</v>
      </c>
    </row>
    <row r="17" spans="1:4" s="1" customFormat="1" ht="24.6" customHeight="1" x14ac:dyDescent="0.25">
      <c r="A17" s="83" t="s">
        <v>57</v>
      </c>
      <c r="B17" s="48">
        <v>-614235</v>
      </c>
      <c r="C17" s="48">
        <f>-573871</f>
        <v>-573871</v>
      </c>
      <c r="D17" s="8"/>
    </row>
    <row r="18" spans="1:4" s="1" customFormat="1" ht="35.25" customHeight="1" x14ac:dyDescent="0.25">
      <c r="A18" s="69" t="s">
        <v>58</v>
      </c>
      <c r="B18" s="49">
        <f>B7+B11</f>
        <v>2525077</v>
      </c>
      <c r="C18" s="49">
        <f>C7+C11</f>
        <v>622375</v>
      </c>
    </row>
    <row r="19" spans="1:4" s="1" customFormat="1" ht="49.5" customHeight="1" x14ac:dyDescent="0.25">
      <c r="A19" s="68" t="s">
        <v>59</v>
      </c>
      <c r="B19" s="44"/>
      <c r="C19" s="44"/>
    </row>
    <row r="20" spans="1:4" s="1" customFormat="1" ht="23.25" customHeight="1" x14ac:dyDescent="0.25">
      <c r="A20" s="69" t="s">
        <v>49</v>
      </c>
      <c r="B20" s="87">
        <f>B21+B22+B23</f>
        <v>0</v>
      </c>
      <c r="C20" s="87">
        <f>C21+C23+C22</f>
        <v>1300</v>
      </c>
    </row>
    <row r="21" spans="1:4" s="1" customFormat="1" ht="25.5" customHeight="1" x14ac:dyDescent="0.25">
      <c r="A21" s="70" t="s">
        <v>60</v>
      </c>
      <c r="B21" s="45"/>
      <c r="C21" s="44">
        <v>1300</v>
      </c>
    </row>
    <row r="22" spans="1:4" s="1" customFormat="1" ht="30.75" customHeight="1" x14ac:dyDescent="0.25">
      <c r="A22" s="70" t="s">
        <v>91</v>
      </c>
      <c r="B22" s="45"/>
      <c r="C22" s="44"/>
    </row>
    <row r="23" spans="1:4" s="1" customFormat="1" ht="28.5" customHeight="1" x14ac:dyDescent="0.25">
      <c r="A23" s="66" t="s">
        <v>73</v>
      </c>
      <c r="B23" s="45"/>
      <c r="C23" s="44"/>
    </row>
    <row r="24" spans="1:4" s="1" customFormat="1" ht="15" customHeight="1" x14ac:dyDescent="0.25">
      <c r="A24" s="69" t="s">
        <v>52</v>
      </c>
      <c r="B24" s="47">
        <f>SUM(B25:B27)</f>
        <v>-3706472</v>
      </c>
      <c r="C24" s="47">
        <f>SUM(C25:C27)</f>
        <v>-2451286</v>
      </c>
    </row>
    <row r="25" spans="1:4" s="1" customFormat="1" x14ac:dyDescent="0.25">
      <c r="A25" s="59" t="s">
        <v>61</v>
      </c>
      <c r="B25" s="48">
        <v>-121018</v>
      </c>
      <c r="C25" s="48">
        <v>-101133</v>
      </c>
    </row>
    <row r="26" spans="1:4" s="1" customFormat="1" ht="30" x14ac:dyDescent="0.25">
      <c r="A26" s="59" t="s">
        <v>92</v>
      </c>
      <c r="B26" s="48"/>
      <c r="C26" s="48"/>
    </row>
    <row r="27" spans="1:4" s="1" customFormat="1" ht="30" x14ac:dyDescent="0.25">
      <c r="A27" s="59" t="s">
        <v>74</v>
      </c>
      <c r="B27" s="48">
        <v>-3585454</v>
      </c>
      <c r="C27" s="48">
        <v>-2350153</v>
      </c>
    </row>
    <row r="28" spans="1:4" s="1" customFormat="1" ht="24.75" customHeight="1" x14ac:dyDescent="0.25">
      <c r="A28" s="69" t="s">
        <v>62</v>
      </c>
      <c r="B28" s="88">
        <f>B20+B24</f>
        <v>-3706472</v>
      </c>
      <c r="C28" s="88">
        <f>C20+C24</f>
        <v>-2449986</v>
      </c>
    </row>
    <row r="29" spans="1:4" s="1" customFormat="1" ht="24" customHeight="1" x14ac:dyDescent="0.25">
      <c r="A29" s="68" t="s">
        <v>63</v>
      </c>
      <c r="B29" s="46"/>
      <c r="C29" s="46"/>
    </row>
    <row r="30" spans="1:4" s="1" customFormat="1" ht="15" customHeight="1" x14ac:dyDescent="0.25">
      <c r="A30" s="69" t="s">
        <v>49</v>
      </c>
      <c r="B30" s="47">
        <f>SUM(B31:B34)</f>
        <v>1180320</v>
      </c>
      <c r="C30" s="47">
        <f>SUM(C31:C34)</f>
        <v>1888105</v>
      </c>
    </row>
    <row r="31" spans="1:4" s="1" customFormat="1" ht="15" customHeight="1" x14ac:dyDescent="0.25">
      <c r="A31" s="71" t="s">
        <v>93</v>
      </c>
      <c r="B31" s="47">
        <v>0</v>
      </c>
      <c r="C31" s="47">
        <v>0</v>
      </c>
    </row>
    <row r="32" spans="1:4" ht="15" customHeight="1" x14ac:dyDescent="0.25">
      <c r="A32" s="71" t="s">
        <v>78</v>
      </c>
      <c r="B32" s="47">
        <v>0</v>
      </c>
      <c r="C32" s="44"/>
    </row>
    <row r="33" spans="1:3" ht="15" customHeight="1" x14ac:dyDescent="0.25">
      <c r="A33" s="71" t="s">
        <v>94</v>
      </c>
      <c r="B33" s="48">
        <v>1180208</v>
      </c>
      <c r="C33" s="44">
        <v>1887644</v>
      </c>
    </row>
    <row r="34" spans="1:3" ht="15" customHeight="1" x14ac:dyDescent="0.25">
      <c r="A34" s="71" t="s">
        <v>51</v>
      </c>
      <c r="B34" s="48">
        <v>112</v>
      </c>
      <c r="C34" s="44">
        <v>461</v>
      </c>
    </row>
    <row r="35" spans="1:3" ht="15" customHeight="1" x14ac:dyDescent="0.25">
      <c r="A35" s="69" t="s">
        <v>52</v>
      </c>
      <c r="B35" s="47">
        <f>SUM(B36:B40)</f>
        <v>0</v>
      </c>
      <c r="C35" s="47">
        <f>SUM(C36:C40)</f>
        <v>-62473</v>
      </c>
    </row>
    <row r="36" spans="1:3" ht="15" customHeight="1" x14ac:dyDescent="0.25">
      <c r="A36" s="71" t="s">
        <v>95</v>
      </c>
      <c r="B36" s="48">
        <v>0</v>
      </c>
      <c r="C36" s="48"/>
    </row>
    <row r="37" spans="1:3" ht="33.75" customHeight="1" x14ac:dyDescent="0.25">
      <c r="A37" s="71" t="s">
        <v>96</v>
      </c>
      <c r="B37" s="48">
        <f>+Ф4!C104</f>
        <v>0</v>
      </c>
      <c r="C37" s="48">
        <v>0</v>
      </c>
    </row>
    <row r="38" spans="1:3" x14ac:dyDescent="0.25">
      <c r="A38" s="71" t="s">
        <v>97</v>
      </c>
      <c r="B38" s="48">
        <v>0</v>
      </c>
      <c r="C38" s="48">
        <v>0</v>
      </c>
    </row>
    <row r="39" spans="1:3" ht="15" customHeight="1" x14ac:dyDescent="0.25">
      <c r="A39" s="72" t="s">
        <v>75</v>
      </c>
      <c r="B39" s="48"/>
      <c r="C39" s="48">
        <v>-62425</v>
      </c>
    </row>
    <row r="40" spans="1:3" ht="15" customHeight="1" x14ac:dyDescent="0.25">
      <c r="A40" s="72" t="s">
        <v>101</v>
      </c>
      <c r="B40" s="48"/>
      <c r="C40" s="48">
        <v>-48</v>
      </c>
    </row>
    <row r="41" spans="1:3" ht="28.5" customHeight="1" x14ac:dyDescent="0.25">
      <c r="A41" s="69" t="s">
        <v>64</v>
      </c>
      <c r="B41" s="47">
        <f>B30+B35</f>
        <v>1180320</v>
      </c>
      <c r="C41" s="47">
        <f>C30+C35</f>
        <v>1825632</v>
      </c>
    </row>
    <row r="42" spans="1:3" ht="30" x14ac:dyDescent="0.25">
      <c r="A42" s="59" t="s">
        <v>98</v>
      </c>
      <c r="B42" s="50"/>
      <c r="C42" s="47">
        <v>-12</v>
      </c>
    </row>
    <row r="43" spans="1:3" ht="28.5" x14ac:dyDescent="0.25">
      <c r="A43" s="69" t="s">
        <v>100</v>
      </c>
      <c r="B43" s="50">
        <f>B18+B28+B41</f>
        <v>-1075</v>
      </c>
      <c r="C43" s="50">
        <f>C18+C28+C41+C42</f>
        <v>-1991</v>
      </c>
    </row>
    <row r="44" spans="1:3" ht="15.75" customHeight="1" x14ac:dyDescent="0.25">
      <c r="A44" s="69" t="s">
        <v>105</v>
      </c>
      <c r="B44" s="51">
        <v>1971</v>
      </c>
      <c r="C44" s="51">
        <v>3962</v>
      </c>
    </row>
    <row r="45" spans="1:3" ht="42.75" x14ac:dyDescent="0.25">
      <c r="A45" s="69" t="s">
        <v>99</v>
      </c>
      <c r="B45" s="47"/>
      <c r="C45" s="49"/>
    </row>
    <row r="46" spans="1:3" ht="15.75" customHeight="1" x14ac:dyDescent="0.25">
      <c r="A46" s="69" t="s">
        <v>106</v>
      </c>
      <c r="B46" s="51">
        <f>B43+B44</f>
        <v>896</v>
      </c>
      <c r="C46" s="51">
        <f>1971</f>
        <v>1971</v>
      </c>
    </row>
    <row r="47" spans="1:3" ht="15.75" customHeight="1" x14ac:dyDescent="0.25">
      <c r="B47" s="16"/>
      <c r="C47" s="16"/>
    </row>
    <row r="48" spans="1:3" ht="15" customHeight="1" x14ac:dyDescent="0.25">
      <c r="B48" s="16"/>
      <c r="C48" s="16"/>
    </row>
    <row r="49" spans="1:3" ht="15" customHeight="1" x14ac:dyDescent="0.25">
      <c r="C49" s="16"/>
    </row>
    <row r="50" spans="1:3" ht="30.75" customHeight="1" x14ac:dyDescent="0.25">
      <c r="A50" s="26" t="s">
        <v>119</v>
      </c>
    </row>
    <row r="51" spans="1:3" ht="15" customHeight="1" x14ac:dyDescent="0.25">
      <c r="A51" s="33" t="s">
        <v>1</v>
      </c>
    </row>
    <row r="52" spans="1:3" ht="15" customHeight="1" x14ac:dyDescent="0.25">
      <c r="A52" s="36"/>
    </row>
    <row r="53" spans="1:3" ht="15" customHeight="1" x14ac:dyDescent="0.25">
      <c r="A53" s="33"/>
    </row>
    <row r="54" spans="1:3" ht="32.25" customHeight="1" x14ac:dyDescent="0.25">
      <c r="A54" s="26" t="s">
        <v>109</v>
      </c>
    </row>
    <row r="55" spans="1:3" ht="15" customHeight="1" x14ac:dyDescent="0.25">
      <c r="A55" s="33" t="s">
        <v>2</v>
      </c>
    </row>
    <row r="56" spans="1:3" ht="15" customHeight="1" x14ac:dyDescent="0.25">
      <c r="A56" s="36"/>
    </row>
    <row r="57" spans="1:3" ht="15" customHeight="1" x14ac:dyDescent="0.25">
      <c r="A57" s="33" t="s">
        <v>3</v>
      </c>
    </row>
    <row r="58" spans="1:3" ht="15" customHeight="1" x14ac:dyDescent="0.25">
      <c r="A58" s="36"/>
    </row>
    <row r="59" spans="1:3" ht="15" customHeight="1" x14ac:dyDescent="0.25">
      <c r="B59" s="52"/>
    </row>
    <row r="60" spans="1:3" ht="15.75" customHeight="1" x14ac:dyDescent="0.25">
      <c r="B60" s="16"/>
    </row>
    <row r="64" spans="1:3" x14ac:dyDescent="0.25">
      <c r="A64" s="40"/>
    </row>
    <row r="69" ht="43.5" customHeight="1" x14ac:dyDescent="0.25"/>
    <row r="70" ht="39.75" customHeight="1" x14ac:dyDescent="0.25"/>
    <row r="71" ht="38.25" customHeight="1" x14ac:dyDescent="0.25"/>
    <row r="72" ht="35.25" customHeight="1" x14ac:dyDescent="0.25"/>
    <row r="73" ht="42" customHeight="1" x14ac:dyDescent="0.25"/>
    <row r="74" ht="36.75" customHeight="1" x14ac:dyDescent="0.25"/>
  </sheetData>
  <mergeCells count="4">
    <mergeCell ref="B4:C4"/>
    <mergeCell ref="A1:C1"/>
    <mergeCell ref="A2:C2"/>
    <mergeCell ref="A3:C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G6" sqref="G6"/>
    </sheetView>
  </sheetViews>
  <sheetFormatPr defaultColWidth="8.85546875" defaultRowHeight="15" x14ac:dyDescent="0.25"/>
  <cols>
    <col min="1" max="1" width="40.85546875" style="57" customWidth="1"/>
    <col min="2" max="2" width="23.5703125" style="57" customWidth="1"/>
    <col min="3" max="3" width="23" style="57" customWidth="1"/>
    <col min="4" max="4" width="16.85546875" style="57" customWidth="1"/>
    <col min="5" max="5" width="21.85546875" style="57" customWidth="1"/>
    <col min="6" max="6" width="19" style="57" customWidth="1"/>
    <col min="7" max="7" width="8.85546875" style="4"/>
    <col min="8" max="8" width="31.7109375" style="4" customWidth="1"/>
    <col min="9" max="16384" width="8.85546875" style="4"/>
  </cols>
  <sheetData>
    <row r="1" spans="1:8" s="3" customFormat="1" x14ac:dyDescent="0.25">
      <c r="A1" s="119" t="s">
        <v>4</v>
      </c>
      <c r="B1" s="119"/>
      <c r="C1" s="119"/>
      <c r="D1" s="119"/>
      <c r="E1" s="119"/>
      <c r="F1" s="119"/>
      <c r="H1" s="12"/>
    </row>
    <row r="2" spans="1:8" x14ac:dyDescent="0.25">
      <c r="A2" s="120" t="s">
        <v>72</v>
      </c>
      <c r="B2" s="120"/>
      <c r="C2" s="120"/>
      <c r="D2" s="120"/>
      <c r="E2" s="120"/>
      <c r="F2" s="120"/>
      <c r="H2" s="13"/>
    </row>
    <row r="3" spans="1:8" x14ac:dyDescent="0.25">
      <c r="A3" s="120" t="s">
        <v>115</v>
      </c>
      <c r="B3" s="120"/>
      <c r="C3" s="120"/>
      <c r="D3" s="120"/>
      <c r="E3" s="120"/>
      <c r="F3" s="120"/>
      <c r="H3" s="13"/>
    </row>
    <row r="4" spans="1:8" x14ac:dyDescent="0.25">
      <c r="F4" s="53"/>
      <c r="H4" s="6"/>
    </row>
    <row r="5" spans="1:8" ht="15.75" customHeight="1" x14ac:dyDescent="0.25">
      <c r="A5" s="121" t="s">
        <v>5</v>
      </c>
      <c r="B5" s="122" t="s">
        <v>65</v>
      </c>
      <c r="C5" s="122" t="s">
        <v>25</v>
      </c>
      <c r="D5" s="122" t="s">
        <v>26</v>
      </c>
      <c r="E5" s="122" t="s">
        <v>66</v>
      </c>
      <c r="F5" s="64" t="s">
        <v>67</v>
      </c>
      <c r="H5" s="5"/>
    </row>
    <row r="6" spans="1:8" ht="66.75" customHeight="1" x14ac:dyDescent="0.25">
      <c r="A6" s="121"/>
      <c r="B6" s="122"/>
      <c r="C6" s="122"/>
      <c r="D6" s="122"/>
      <c r="E6" s="122"/>
      <c r="F6" s="64" t="s">
        <v>23</v>
      </c>
      <c r="H6" s="5"/>
    </row>
    <row r="7" spans="1:8" ht="43.5" customHeight="1" x14ac:dyDescent="0.25">
      <c r="A7" s="65" t="s">
        <v>103</v>
      </c>
      <c r="B7" s="108">
        <f>Ф1!C25</f>
        <v>53801</v>
      </c>
      <c r="C7" s="109">
        <f>Ф1!C26</f>
        <v>-9810</v>
      </c>
      <c r="D7" s="108">
        <f>Ф1!C27</f>
        <v>3182</v>
      </c>
      <c r="E7" s="73">
        <f>3040226</f>
        <v>3040226</v>
      </c>
      <c r="F7" s="73">
        <f>SUM(B7:E7)</f>
        <v>3087399</v>
      </c>
      <c r="H7" s="7"/>
    </row>
    <row r="8" spans="1:8" x14ac:dyDescent="0.25">
      <c r="A8" s="74" t="s">
        <v>68</v>
      </c>
      <c r="B8" s="108"/>
      <c r="C8" s="109"/>
      <c r="D8" s="108"/>
      <c r="E8" s="110">
        <f>Ф2!B21</f>
        <v>641788</v>
      </c>
      <c r="F8" s="75">
        <f>SUM(E8)</f>
        <v>641788</v>
      </c>
      <c r="H8" s="7"/>
    </row>
    <row r="9" spans="1:8" ht="11.25" customHeight="1" x14ac:dyDescent="0.25">
      <c r="A9" s="76" t="s">
        <v>89</v>
      </c>
      <c r="B9" s="75"/>
      <c r="C9" s="77"/>
      <c r="D9" s="77"/>
      <c r="E9" s="78"/>
      <c r="F9" s="49"/>
      <c r="H9" s="5"/>
    </row>
    <row r="10" spans="1:8" x14ac:dyDescent="0.25">
      <c r="A10" s="65" t="s">
        <v>121</v>
      </c>
      <c r="B10" s="73">
        <f>SUM(B7:B9)</f>
        <v>53801</v>
      </c>
      <c r="C10" s="109">
        <f>SUM(C7:C9)</f>
        <v>-9810</v>
      </c>
      <c r="D10" s="73">
        <f>SUM(D7:D9)</f>
        <v>3182</v>
      </c>
      <c r="E10" s="73">
        <f>SUM(E7:E9)</f>
        <v>3682014</v>
      </c>
      <c r="F10" s="73">
        <f>SUM(F7:F9)</f>
        <v>3729187</v>
      </c>
      <c r="H10" s="7"/>
    </row>
    <row r="11" spans="1:8" ht="14.25" customHeight="1" x14ac:dyDescent="0.25">
      <c r="A11" s="76"/>
      <c r="B11" s="75"/>
      <c r="C11" s="77"/>
      <c r="D11" s="77"/>
      <c r="E11" s="78"/>
      <c r="F11" s="49"/>
      <c r="H11" s="5"/>
    </row>
    <row r="12" spans="1:8" s="10" customFormat="1" x14ac:dyDescent="0.25">
      <c r="A12" s="79" t="s">
        <v>77</v>
      </c>
      <c r="B12" s="73">
        <v>53801</v>
      </c>
      <c r="C12" s="50">
        <v>-9810</v>
      </c>
      <c r="D12" s="73">
        <v>3182</v>
      </c>
      <c r="E12" s="73">
        <v>2845518</v>
      </c>
      <c r="F12" s="73">
        <f>SUM(B12:E12)</f>
        <v>2892691</v>
      </c>
      <c r="H12" s="9"/>
    </row>
    <row r="13" spans="1:8" s="10" customFormat="1" x14ac:dyDescent="0.25">
      <c r="A13" s="80" t="s">
        <v>68</v>
      </c>
      <c r="B13" s="73"/>
      <c r="C13" s="50"/>
      <c r="D13" s="73"/>
      <c r="E13" s="75">
        <v>194707</v>
      </c>
      <c r="F13" s="75">
        <f>E13</f>
        <v>194707</v>
      </c>
      <c r="H13" s="9"/>
    </row>
    <row r="14" spans="1:8" s="10" customFormat="1" x14ac:dyDescent="0.25">
      <c r="A14" s="80" t="s">
        <v>86</v>
      </c>
      <c r="B14" s="75"/>
      <c r="C14" s="81"/>
      <c r="D14" s="77"/>
      <c r="E14" s="75"/>
      <c r="F14" s="82"/>
      <c r="H14" s="11"/>
    </row>
    <row r="15" spans="1:8" s="10" customFormat="1" x14ac:dyDescent="0.25">
      <c r="A15" s="79" t="s">
        <v>103</v>
      </c>
      <c r="B15" s="73">
        <f>SUM(B12:B14)</f>
        <v>53801</v>
      </c>
      <c r="C15" s="109">
        <f>SUM(C12:C14)</f>
        <v>-9810</v>
      </c>
      <c r="D15" s="73">
        <f>SUM(D12:D14)</f>
        <v>3182</v>
      </c>
      <c r="E15" s="73">
        <f>SUM(E12:E14)</f>
        <v>3040225</v>
      </c>
      <c r="F15" s="73">
        <f>SUM(F12:F14)</f>
        <v>3087398</v>
      </c>
      <c r="H15" s="9"/>
    </row>
    <row r="16" spans="1:8" x14ac:dyDescent="0.25">
      <c r="C16" s="54"/>
      <c r="E16" s="58"/>
      <c r="H16" s="5"/>
    </row>
    <row r="17" spans="1:8" x14ac:dyDescent="0.25">
      <c r="C17" s="54"/>
      <c r="H17" s="5"/>
    </row>
    <row r="18" spans="1:8" x14ac:dyDescent="0.25">
      <c r="C18" s="54"/>
      <c r="H18" s="5"/>
    </row>
    <row r="19" spans="1:8" x14ac:dyDescent="0.25">
      <c r="H19" s="5"/>
    </row>
    <row r="20" spans="1:8" x14ac:dyDescent="0.25">
      <c r="A20" s="26" t="s">
        <v>120</v>
      </c>
      <c r="B20" s="113"/>
      <c r="F20" s="58"/>
      <c r="H20" s="5"/>
    </row>
    <row r="21" spans="1:8" x14ac:dyDescent="0.25">
      <c r="A21" s="55" t="s">
        <v>1</v>
      </c>
      <c r="H21" s="5"/>
    </row>
    <row r="22" spans="1:8" x14ac:dyDescent="0.25">
      <c r="A22" s="55"/>
      <c r="H22" s="5"/>
    </row>
    <row r="23" spans="1:8" x14ac:dyDescent="0.25">
      <c r="A23" s="55"/>
      <c r="H23" s="5"/>
    </row>
    <row r="24" spans="1:8" x14ac:dyDescent="0.25">
      <c r="A24" s="55"/>
      <c r="H24" s="5"/>
    </row>
    <row r="25" spans="1:8" x14ac:dyDescent="0.25">
      <c r="H25" s="5"/>
    </row>
    <row r="26" spans="1:8" x14ac:dyDescent="0.25">
      <c r="A26" s="56" t="s">
        <v>110</v>
      </c>
      <c r="H26" s="5"/>
    </row>
    <row r="27" spans="1:8" x14ac:dyDescent="0.25">
      <c r="A27" s="55" t="s">
        <v>2</v>
      </c>
      <c r="H27" s="5"/>
    </row>
    <row r="28" spans="1:8" x14ac:dyDescent="0.25">
      <c r="H28" s="5"/>
    </row>
    <row r="29" spans="1:8" x14ac:dyDescent="0.25">
      <c r="A29" s="55"/>
    </row>
  </sheetData>
  <mergeCells count="8"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2024-05-27T11:31:43Z</dcterms:modified>
</cp:coreProperties>
</file>