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20" windowHeight="10620" firstSheet="3" activeTab="4"/>
  </bookViews>
  <sheets>
    <sheet name="SAPBEXqueries" sheetId="1" state="veryHidden" r:id="rId1"/>
    <sheet name="SAPBEXfilters" sheetId="2" state="veryHidden" r:id="rId2"/>
    <sheet name="Сальдовый баланс по МСФО" sheetId="3" state="hidden" r:id="rId3"/>
    <sheet name="Ф-1" sheetId="4" r:id="rId4"/>
    <sheet name="Ф-2" sheetId="5" r:id="rId5"/>
  </sheets>
  <definedNames>
    <definedName name="_xlnm._FilterDatabase" localSheetId="2" hidden="1">'Сальдовый баланс по МСФО'!$A$7:$H$554</definedName>
    <definedName name="SAPBEXq0001" localSheetId="0">#REF!</definedName>
    <definedName name="SAPBEXq0001f0BCS_DOCTY" localSheetId="0">#REF!</definedName>
    <definedName name="SAPBEXq0001f0CS_ITEM" localSheetId="0">#REF!</definedName>
    <definedName name="SAPBEXq0001f0FISCPER3" localSheetId="0">#REF!</definedName>
    <definedName name="SAPBEXq0001f0FISCVARNT" localSheetId="0">#REF!</definedName>
    <definedName name="SAPBEXq0001f0FISCYEAR" localSheetId="0">#REF!</definedName>
    <definedName name="SAPBEXq0001f0MOVE_TYPE" localSheetId="0">#REF!</definedName>
    <definedName name="SAPBEXq0001f0REQUID" localSheetId="0">#REF!</definedName>
    <definedName name="SAPBEXq0001f4VNYSF2K4IM4T8M325LK769NZ" localSheetId="0">#REF!</definedName>
    <definedName name="SAPBEXq0001f4VNYSG4YRBMOEDBBVBX9LG38V" localSheetId="0">#REF!</definedName>
    <definedName name="SAPBEXq0001tFILTER_0BCS_DOCTY" localSheetId="0">#REF!</definedName>
    <definedName name="SAPBEXq0001tFILTER_0COMPANY" localSheetId="0">#REF!</definedName>
    <definedName name="SAPBEXq0001tFILTER_0CS_CHART" localSheetId="0">#REF!</definedName>
    <definedName name="SAPBEXq0001tFILTER_0CS_VERSION" localSheetId="0">#REF!</definedName>
    <definedName name="SAPBEXq0001tFILTER_0FISCVARNT" localSheetId="0">#REF!</definedName>
    <definedName name="SAPBEXq0001tFILTER_0FISCYEAR" localSheetId="0">#REF!</definedName>
    <definedName name="SAPBEXq0001tREPTXTLG" localSheetId="0">#REF!</definedName>
    <definedName name="SAPBEXrevision" localSheetId="2" hidden="1">7</definedName>
    <definedName name="SAPBEXrevision" hidden="1">16</definedName>
    <definedName name="SAPBEXsysID" hidden="1">"PBW"</definedName>
    <definedName name="SAPBEXwbID" localSheetId="2" hidden="1">"4TP66LL4FDFXKNZR7Q8K9T65R"</definedName>
    <definedName name="SAPBEXwbID" hidden="1">"4VZ2J39WUPT1NCF0Y5V6EG0OF"</definedName>
  </definedNames>
  <calcPr fullCalcOnLoad="1"/>
</workbook>
</file>

<file path=xl/sharedStrings.xml><?xml version="1.0" encoding="utf-8"?>
<sst xmlns="http://schemas.openxmlformats.org/spreadsheetml/2006/main" count="1682" uniqueCount="720">
  <si>
    <t>4VNYSK6WRL3589KUY75QWHEUN</t>
  </si>
  <si>
    <t>SAPBEXq0001</t>
  </si>
  <si>
    <t>X</t>
  </si>
  <si>
    <t>0I_PER3</t>
  </si>
  <si>
    <t>1</t>
  </si>
  <si>
    <t>I</t>
  </si>
  <si>
    <t/>
  </si>
  <si>
    <t>0</t>
  </si>
  <si>
    <t>Период проводки (интервал, необязательно)</t>
  </si>
  <si>
    <t>60</t>
  </si>
  <si>
    <t>0FISCPER3</t>
  </si>
  <si>
    <t>0P_FYEAR</t>
  </si>
  <si>
    <t>P</t>
  </si>
  <si>
    <t>EQ</t>
  </si>
  <si>
    <t>2013</t>
  </si>
  <si>
    <t>Финансовый год (ввод отдельных значений, обязательный)</t>
  </si>
  <si>
    <t>0FISCYEAR</t>
  </si>
  <si>
    <t>K42013</t>
  </si>
  <si>
    <t>0FISCVARNT</t>
  </si>
  <si>
    <t>Вариант ФинансГода</t>
  </si>
  <si>
    <t>0001</t>
  </si>
  <si>
    <t>2</t>
  </si>
  <si>
    <t>00</t>
  </si>
  <si>
    <t>00000000</t>
  </si>
  <si>
    <t>S</t>
  </si>
  <si>
    <t>A</t>
  </si>
  <si>
    <t>H</t>
  </si>
  <si>
    <t>0000</t>
  </si>
  <si>
    <t>4VNYSE7U0O7AQQGAETC72YESV</t>
  </si>
  <si>
    <t xml:space="preserve">         3 2</t>
  </si>
  <si>
    <t>Финансовый год</t>
  </si>
  <si>
    <t>0002</t>
  </si>
  <si>
    <t>4VNYSEFIJMT09CZQKNEJD0DIN</t>
  </si>
  <si>
    <t xml:space="preserve">         4 2</t>
  </si>
  <si>
    <t>Период проводки</t>
  </si>
  <si>
    <t>0003</t>
  </si>
  <si>
    <t>K</t>
  </si>
  <si>
    <t>4VNYSEN72LEPRZJ6QHGVN2C8F</t>
  </si>
  <si>
    <t xml:space="preserve">         5 2</t>
  </si>
  <si>
    <t>0REQUID</t>
  </si>
  <si>
    <t>ИдЗапроса</t>
  </si>
  <si>
    <t>0004</t>
  </si>
  <si>
    <t>4VNYSFXA8D0YVQRVPHUXBE4J3</t>
  </si>
  <si>
    <t xml:space="preserve">         6</t>
  </si>
  <si>
    <t>0MOVE_TYPE</t>
  </si>
  <si>
    <t>Вид движения</t>
  </si>
  <si>
    <t>0005</t>
  </si>
  <si>
    <t>4VO1D8FO8U9MYZ0I8LJSORRSF</t>
  </si>
  <si>
    <t xml:space="preserve">         8</t>
  </si>
  <si>
    <t>0BCS_DOCTY</t>
  </si>
  <si>
    <t>Вид документа</t>
  </si>
  <si>
    <t>0006</t>
  </si>
  <si>
    <t>4VPA5MWQ52T8RZ9FHE6MOJWXB</t>
  </si>
  <si>
    <t xml:space="preserve">         9 2</t>
  </si>
  <si>
    <t>4VNYSF2K4IM4T8M325LK769NZ</t>
  </si>
  <si>
    <t>Показатели</t>
  </si>
  <si>
    <t>U</t>
  </si>
  <si>
    <t xml:space="preserve">         2 2</t>
  </si>
  <si>
    <t>4VNYSG4YRBMOEDBBVBX9LG38V</t>
  </si>
  <si>
    <t>Структ.</t>
  </si>
  <si>
    <t xml:space="preserve">         7 2</t>
  </si>
  <si>
    <t>0CS_ITEM</t>
  </si>
  <si>
    <t>Позиция</t>
  </si>
  <si>
    <t>Y</t>
  </si>
  <si>
    <t>07</t>
  </si>
  <si>
    <t>30HIT1</t>
  </si>
  <si>
    <t>4VNYSEUVLK0FAM2MWBJ7X4AY7</t>
  </si>
  <si>
    <t xml:space="preserve">         1</t>
  </si>
  <si>
    <t>4VNYSFA8NH7UBV5J7ZNWH88DR</t>
  </si>
  <si>
    <t>ПериодСтоимВалютГруп</t>
  </si>
  <si>
    <t>L</t>
  </si>
  <si>
    <t>IOBJ</t>
  </si>
  <si>
    <t>0CS_TRN_GC</t>
  </si>
  <si>
    <t>Периодическая стоимость в валюте группы КонсолидКомпаний</t>
  </si>
  <si>
    <t>4VNYSGCNAA8DWZUS15ZLVI1YN</t>
  </si>
  <si>
    <t>АО "Народный Банк Казахстана"</t>
  </si>
  <si>
    <t>4VNYSFHX6FTJUHOZDTQ8RA73J</t>
  </si>
  <si>
    <t>ПериодСтоимВлтТранз</t>
  </si>
  <si>
    <t>0CS_TRN_TC</t>
  </si>
  <si>
    <t>Периодическая стоимость в валюте транзакции</t>
  </si>
  <si>
    <t>4VNYSFPLPEF9D48FJNSL1C5TB</t>
  </si>
  <si>
    <t>ПериодСтоим в ВВ</t>
  </si>
  <si>
    <t>0CS_TRN_LC</t>
  </si>
  <si>
    <t>Периодическая стоимость во внутренней валюте</t>
  </si>
  <si>
    <t>0DATEFROM</t>
  </si>
  <si>
    <t>Действительно с</t>
  </si>
  <si>
    <t>0DATETO</t>
  </si>
  <si>
    <t>Действительно по</t>
  </si>
  <si>
    <t>0NUMDAY</t>
  </si>
  <si>
    <t>Число дней</t>
  </si>
  <si>
    <t>0NUMWDAY</t>
  </si>
  <si>
    <t>Число рабочих дней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</si>
  <si>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</si>
  <si>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</si>
  <si>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</si>
  <si>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</si>
  <si>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</si>
  <si>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</si>
  <si>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</si>
  <si>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</si>
  <si>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4VNYSD5FDV6R5LR1LN0HOOL7Z</t>
  </si>
  <si>
    <t>0000010001</t>
  </si>
  <si>
    <t>0000010003</t>
  </si>
  <si>
    <t>ZBCS_V11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</si>
  <si>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</si>
  <si>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</si>
  <si>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</si>
  <si>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</si>
  <si>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</si>
  <si>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</si>
  <si>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</si>
  <si>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</si>
  <si>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</si>
  <si>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</si>
  <si>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</si>
  <si>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</si>
  <si>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</si>
  <si>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</si>
  <si>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</si>
  <si>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</si>
  <si>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</si>
  <si>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</si>
  <si>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Консолидированная отчетность по банковской группе АО "НБК"_к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</si>
  <si>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</si>
  <si>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</si>
  <si>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</si>
  <si>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</si>
  <si>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</si>
  <si>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</si>
  <si>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</si>
  <si>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3726</t>
  </si>
  <si>
    <t>T</t>
  </si>
  <si>
    <t>Узел иерархии</t>
  </si>
  <si>
    <t>5</t>
  </si>
  <si>
    <t>0HIER_NODE</t>
  </si>
  <si>
    <t>4VNYSDD3WTSGO8AHRH2TYQJXR</t>
  </si>
  <si>
    <t>0COMPANY</t>
  </si>
  <si>
    <t>0CS_VERSION</t>
  </si>
  <si>
    <t>0CS_CHART</t>
  </si>
  <si>
    <t>0007</t>
  </si>
  <si>
    <t>1SORTINFO</t>
  </si>
  <si>
    <t>Наличность в кассе</t>
  </si>
  <si>
    <t>Прочие инвестиции</t>
  </si>
  <si>
    <t>Расчеты с клиентами</t>
  </si>
  <si>
    <t>Прочие предоплаты</t>
  </si>
  <si>
    <t>Резервный капитал</t>
  </si>
  <si>
    <t>Прочие выплаты</t>
  </si>
  <si>
    <t>Социальный налог</t>
  </si>
  <si>
    <t>Земельный налог</t>
  </si>
  <si>
    <t>Сбор с аукционов</t>
  </si>
  <si>
    <t>Подоходный налог</t>
  </si>
  <si>
    <t xml:space="preserve"> </t>
  </si>
  <si>
    <t>Народный Банк</t>
  </si>
  <si>
    <t>Активы</t>
  </si>
  <si>
    <t>Драгоценные металлы</t>
  </si>
  <si>
    <t>Обязательные резервы</t>
  </si>
  <si>
    <t>Ценные бумаги, предназначенные для торговли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</si>
  <si>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</si>
  <si>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</si>
  <si>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</si>
  <si>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</si>
  <si>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Краткосрочные вклады, размещенные в других банках (до одного года)</t>
  </si>
  <si>
    <t>Долгосрочные вклады, размещенные в других банках</t>
  </si>
  <si>
    <t>Специальные резервы (провизии) по займам и финансовому лизингу, предоставленным организациям, осуществляющим отдельные виды банковских операций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</si>
  <si>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</si>
  <si>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</si>
  <si>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Ценные бумаги, удерживаемые до погашения</t>
  </si>
  <si>
    <t>Займы овердрафт, предоставленные клиентам</t>
  </si>
  <si>
    <t>Счета по кредитным карточкам клиентов</t>
  </si>
  <si>
    <t>Факторинг клиентам</t>
  </si>
  <si>
    <t>Финансовый лизинг клиентам</t>
  </si>
  <si>
    <t>Дебиторы по гарантиям</t>
  </si>
  <si>
    <t>Основные средства</t>
  </si>
  <si>
    <t>Строящиеся (устанавливаемые) основные средства</t>
  </si>
  <si>
    <t>Земля, здания и сооружения</t>
  </si>
  <si>
    <t>Компьютерное оборудование</t>
  </si>
  <si>
    <t>Прочие основные средства</t>
  </si>
  <si>
    <t>Основные средства, предназначенные для сдачи в аренду</t>
  </si>
  <si>
    <t>Капитальные затраты по арендованным зданиям</t>
  </si>
  <si>
    <t>Транспортные средства</t>
  </si>
  <si>
    <t>Амортизация по основным средствам</t>
  </si>
  <si>
    <t>Долгосрочные активы, предназначенные для продажи</t>
  </si>
  <si>
    <t>Нематериальные активы</t>
  </si>
  <si>
    <t>Страховые активы</t>
  </si>
  <si>
    <t>Инвестиции в дочерние организации</t>
  </si>
  <si>
    <t>Инвестиции в зависимые организации</t>
  </si>
  <si>
    <t>Инвестиции в субординированный долг</t>
  </si>
  <si>
    <t>Прочие товарно-материальные запасы</t>
  </si>
  <si>
    <t>Просроченные прочие комиссионные доходы</t>
  </si>
  <si>
    <t>Расчеты с акционерами (по дивидендам)</t>
  </si>
  <si>
    <t>Расчеты с работниками</t>
  </si>
  <si>
    <t>Дебиторы по капитальным вложениям</t>
  </si>
  <si>
    <t>Досрочный подоходный налог</t>
  </si>
  <si>
    <t>Прочие дебиторы по банковской деятельности</t>
  </si>
  <si>
    <t>Прочие транзитные счета</t>
  </si>
  <si>
    <t>Итого активов</t>
  </si>
  <si>
    <t>Обязательства</t>
  </si>
  <si>
    <t>Средства кредитных учреждений</t>
  </si>
  <si>
    <t>Средства клиентов</t>
  </si>
  <si>
    <t>Деньги республиканского бюджета</t>
  </si>
  <si>
    <t>Деньги местного бюджета</t>
  </si>
  <si>
    <t>Текущие счета юридических лиц</t>
  </si>
  <si>
    <t>Условные вклады юридических лиц</t>
  </si>
  <si>
    <t>Карт-счета юридических лиц</t>
  </si>
  <si>
    <t>Кредиторы по документарным расчетам</t>
  </si>
  <si>
    <t>Финансовые обязательства, оцениваемые по справедливой стоимости через прибыль и убыток</t>
  </si>
  <si>
    <t>Выпущенные долговые ценные бумаги</t>
  </si>
  <si>
    <t>Выпущенные в обращение облигации</t>
  </si>
  <si>
    <t>Выкупленные облигации</t>
  </si>
  <si>
    <t>Выкупленные субординированные облигации</t>
  </si>
  <si>
    <t>Субординированные облигации</t>
  </si>
  <si>
    <t>Резервы</t>
  </si>
  <si>
    <t>Отсроченное налоговые обязательства</t>
  </si>
  <si>
    <t>Отсроченный подоходный налог</t>
  </si>
  <si>
    <t>Страховые обязательства</t>
  </si>
  <si>
    <t>Прочие обязательства</t>
  </si>
  <si>
    <t>Расчеты с зарубежными филиалами</t>
  </si>
  <si>
    <t>Кредиторы по капитальным вложениям</t>
  </si>
  <si>
    <t>Прочие кредиторы по банковской деятельности</t>
  </si>
  <si>
    <t>Резерв на отпускные выплаты</t>
  </si>
  <si>
    <t>Прочие кредиторы по небанковской деятельности</t>
  </si>
  <si>
    <t>Кредиторы по гарантиям</t>
  </si>
  <si>
    <t>Итого обязательства</t>
  </si>
  <si>
    <t>Собственный капитал</t>
  </si>
  <si>
    <t>Уставный капитал</t>
  </si>
  <si>
    <t>Выкупленные собственные акции</t>
  </si>
  <si>
    <t>Выкупленные простые акции</t>
  </si>
  <si>
    <t>Нераспределенный доход и прочие резервы</t>
  </si>
  <si>
    <t>Доля меньшинства</t>
  </si>
  <si>
    <t>Итого собственного капитала:</t>
  </si>
  <si>
    <t>Итого обязательств и собственного капитала :</t>
  </si>
  <si>
    <t>Контроль 3599</t>
  </si>
  <si>
    <t>Доходы, связанные с получением вознаграждения</t>
  </si>
  <si>
    <t>Доходы, связанные с получением вознаграждения по займам</t>
  </si>
  <si>
    <t>Доходы и расходы, связанные с получением по ценным бумагам</t>
  </si>
  <si>
    <t>Расходы, связанные с выплатой вознаграждения</t>
  </si>
  <si>
    <t>Расход от прочей переоценки</t>
  </si>
  <si>
    <t>Расходы, связанные с выплатой вознаграждения по займам, полученным от Национального Банка Республики Казахстан</t>
  </si>
  <si>
    <t>Чистый доход, связ с получе вознагр до отчис в резе на обесц</t>
  </si>
  <si>
    <t>Отчисления в резервы на обесценение</t>
  </si>
  <si>
    <t>Чистый доход, связанный с получением вознаграждения</t>
  </si>
  <si>
    <t>Комиссионные и сборы</t>
  </si>
  <si>
    <t>Доходы, не связанные с получением вознаграждения</t>
  </si>
  <si>
    <t>Доход от прочей переоценки</t>
  </si>
  <si>
    <t>Неустойка (штраф, пеня)</t>
  </si>
  <si>
    <t>Прочие доходы от банковской деятельности</t>
  </si>
  <si>
    <t>Расходы не связанные с выплатой вознаграждения</t>
  </si>
  <si>
    <t>Социальные отчисления</t>
  </si>
  <si>
    <t>Налог на добавленную стоимость</t>
  </si>
  <si>
    <t>Налог на имущество юридических лиц</t>
  </si>
  <si>
    <t>Налог на транспортные средства</t>
  </si>
  <si>
    <t>Транспортные расходы</t>
  </si>
  <si>
    <t>Административные расходы</t>
  </si>
  <si>
    <t>Расходы на ремонт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</si>
  <si>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</si>
  <si>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</si>
  <si>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</si>
  <si>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от реализации прочих инвестиций</t>
  </si>
  <si>
    <t>Расходы по аренде</t>
  </si>
  <si>
    <t>Доход до учёта расходов по подоходному налогу и доли меньшин</t>
  </si>
  <si>
    <t>Расходы по подоходному налогу</t>
  </si>
  <si>
    <t>Доход до налогов</t>
  </si>
  <si>
    <t>Чистый доход после уплаты подоходного налога</t>
  </si>
  <si>
    <t>Чистый доход</t>
  </si>
  <si>
    <t xml:space="preserve">          </t>
  </si>
  <si>
    <t xml:space="preserve">             </t>
  </si>
  <si>
    <t xml:space="preserve">
X</t>
  </si>
  <si>
    <t xml:space="preserve">
X</t>
  </si>
  <si>
    <t>Расходы, связанные с выплатой вознаграждения по срочным вкладам Национального Банка Республики Казахстан</t>
  </si>
  <si>
    <t>Расходы от продажи акций дочерних и зависимых организаций</t>
  </si>
  <si>
    <t>BT</t>
  </si>
  <si>
    <t>000</t>
  </si>
  <si>
    <t>#</t>
  </si>
  <si>
    <t>012</t>
  </si>
  <si>
    <t>12</t>
  </si>
  <si>
    <t>"Консолидированная отчетность по банковской группе АО "Народный банк Казахстана"</t>
  </si>
  <si>
    <t>по состоянию на 01.01.2014</t>
  </si>
  <si>
    <t>Номер б/с</t>
  </si>
  <si>
    <t>Наименование классов, групп счетов и балансовых счетов</t>
  </si>
  <si>
    <t>корректировка  по МСФО</t>
  </si>
  <si>
    <t>Банк по МСФО</t>
  </si>
  <si>
    <t>ДТ</t>
  </si>
  <si>
    <t>КТ</t>
  </si>
  <si>
    <t>I класс. Активы</t>
  </si>
  <si>
    <t>Деньги и их эквиваленты</t>
  </si>
  <si>
    <t>Банкноты и монеты в пути</t>
  </si>
  <si>
    <t>Наличность в банкоматах и электронных терминалах</t>
  </si>
  <si>
    <t>Монеты, изготовленные из драгоценных металлов, в кассе</t>
  </si>
  <si>
    <t>Коллекционные монеты, изготовленные из недрагоценных металлов, в кассе</t>
  </si>
  <si>
    <t>Корреспондентский счет в Национальном Банке Республики Казахстан</t>
  </si>
  <si>
    <t>Корреспондентские счета в других банках</t>
  </si>
  <si>
    <t>Резервы (провизии) на покрытие убытков по корреспондентским счетам в других банкахам в других банках</t>
  </si>
  <si>
    <t>Вклады, размещенные в других банках (на одну ночь)</t>
  </si>
  <si>
    <t>Вклады до востребования, размещенные в других банках</t>
  </si>
  <si>
    <t>Краткосрочные вклады, размещенные в других банках (до одного месяца)</t>
  </si>
  <si>
    <t>1254-01</t>
  </si>
  <si>
    <t>Начисленные доходы по корреспондентским счетам</t>
  </si>
  <si>
    <t>Начисленные доходы по вкладам, размещенным в других банках</t>
  </si>
  <si>
    <t>Начисленные доходы по операциям "обратное РЕПО" с ценными бумагами</t>
  </si>
  <si>
    <t>Обязательные резервы в Национальном Банке Республики Казахстан</t>
  </si>
  <si>
    <t>Торговые ценные бумаги</t>
  </si>
  <si>
    <t>Просроченная задолженность по приобретенным ценным бумагам</t>
  </si>
  <si>
    <t>Резервы (провизии)  на  покрытие  убытков  по ценным бумагам</t>
  </si>
  <si>
    <t>Дисконт по приобретенным ценным бумагам, предназначенным для торговли</t>
  </si>
  <si>
    <t>Премия по приобретенным ценным бумагам, предназначенным для торговли</t>
  </si>
  <si>
    <t>Вознаграждение, начисленное предыдущими держателями по ценным бумагам, предназначенным для торговли</t>
  </si>
  <si>
    <t>Счет положительной корректировки справедливой стоимости ценных бумаг, предназначенных для торговли</t>
  </si>
  <si>
    <t>Счет отрицательной корректировки справедливой стоимости ценных бумаг, предназначенных для торговли</t>
  </si>
  <si>
    <t>Начисленные доходы по ценным бумагам, предназначенным для торговли</t>
  </si>
  <si>
    <t>Средства в кредитных учреждениях</t>
  </si>
  <si>
    <t>Вклад, являющийся обеспечением (заклад, гарантия, задаток) обязательств банка, кредитного товарищества и ипотечной компании</t>
  </si>
  <si>
    <t>Долгосрочные займы, предоставленные организациям, осуществляющим отдельные виды банковских операций</t>
  </si>
  <si>
    <t>Дисконт по займам, предоставленным организациям, осуществляющим отдельные виды банковских операций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</si>
  <si>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</si>
  <si>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Аффинированные драгоценные металлы</t>
  </si>
  <si>
    <t>Аффинированные драгоценные металлы, размещенные на металлических счетах</t>
  </si>
  <si>
    <t>Инвестиционные ценные бумаги</t>
  </si>
  <si>
    <t>Ценные бумаги, имеющиеся в наличии для продажи</t>
  </si>
  <si>
    <t>Дисконт по приобретенным  ценным бумагам имеющимся в наличии для продажи</t>
  </si>
  <si>
    <t>Премия по приобретенным  ценным бумагам имеющимся в наличии для продажи</t>
  </si>
  <si>
    <t>Вознаграждение,  начисленное  предыдущими держателями по ценным бумагам имеющимся в наличии для продажи</t>
  </si>
  <si>
    <t>Счет  положительной  корректировки справедливой стоимости  ценных бумаг имеющихся в наличии для продажи</t>
  </si>
  <si>
    <t>Счет  отрицательной  корректировки справедливой стоимости ценных бумаг имеющихся в наличии для продажи</t>
  </si>
  <si>
    <t>Начисленные доходы по ценным бумагам, имеющимся в наличии для продажи</t>
  </si>
  <si>
    <t>Инвестиционные ценные бумаги до погашения</t>
  </si>
  <si>
    <t>Дисконт по приобретенным ценным бумагам, удерживаемым до погашения</t>
  </si>
  <si>
    <t>Премия по приобретенным ценным бумагам, удерживаемым до погашения</t>
  </si>
  <si>
    <t>Начисленные доходы по ценным бумагам, удерживаемым до погашения</t>
  </si>
  <si>
    <t>Инвестиции</t>
  </si>
  <si>
    <t>Начисленные доходы по инвестициям в капитал и субординированный долг</t>
  </si>
  <si>
    <t>Займы клиентам</t>
  </si>
  <si>
    <t>Просроченная задолженность клиентов по факторингу</t>
  </si>
  <si>
    <t>Краткосрочные займы, предоставленные клиентам</t>
  </si>
  <si>
    <t>Долгосрочные займы, предоставленные клиентам</t>
  </si>
  <si>
    <t>Просроченная задолженность клиентов по финансовому лизингу</t>
  </si>
  <si>
    <t>Просроченная задолженность клиентов по займам</t>
  </si>
  <si>
    <t>Дисконт по займам, предоставленным клиентам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</si>
  <si>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</si>
  <si>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</si>
  <si>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1793-01</t>
  </si>
  <si>
    <t>Итого займы клиентам (брутто):</t>
  </si>
  <si>
    <t>Резервы (провизии) по займам</t>
  </si>
  <si>
    <t>Резервы (провизии)  по займам и финансовому лизингу, предоставленным клиентам</t>
  </si>
  <si>
    <t>Итого (нетто):</t>
  </si>
  <si>
    <t>Займы клиентам (нетто):</t>
  </si>
  <si>
    <t>Основные средства и нематериальные активы</t>
  </si>
  <si>
    <t>Нематериальные активы, создаваемые (разрабатываемые) собственными силами</t>
  </si>
  <si>
    <t>Итого основных средств (брутто):</t>
  </si>
  <si>
    <t>Начисленная амортизация по зданиям и сооружениям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</si>
  <si>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</si>
  <si>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</si>
  <si>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</si>
  <si>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</si>
  <si>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</si>
  <si>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Начисленная амортизация по нематериальным активам</t>
  </si>
  <si>
    <t>Итого амортизации:</t>
  </si>
  <si>
    <t>Oсновных средств (нетто):</t>
  </si>
  <si>
    <t>Текущие налоговые активы</t>
  </si>
  <si>
    <t>Гудвил</t>
  </si>
  <si>
    <t>Прочие активы</t>
  </si>
  <si>
    <t>Расчеты с другими банками</t>
  </si>
  <si>
    <t>Начисленные доходы по прочим операциям</t>
  </si>
  <si>
    <t>Расходы будущих периодов</t>
  </si>
  <si>
    <t>Начисленные комиссионные доходы за услуги по переводным операциям</t>
  </si>
  <si>
    <t>Начисленные комиссионные доходы за услуги по выданным гарантиям</t>
  </si>
  <si>
    <t>Начисленные комиссионные доходы за услуги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</si>
  <si>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</si>
  <si>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по кастодиальной деятельности</t>
  </si>
  <si>
    <t>Начисленные комиссионные доходы по документарным расчетам</t>
  </si>
  <si>
    <t>Просроченные комиссионные доходы за услуги по выданным гарантиям</t>
  </si>
  <si>
    <t>Просроченные комиссионные доходы за услуги по приему вкладов, открытию и ведению банковских счетов клиентов</t>
  </si>
  <si>
    <t>Расчеты по налогам и другим обязательным платежам в бюджет</t>
  </si>
  <si>
    <t>Расчеты с профессиональными участниками рынка ценных бумаг</t>
  </si>
  <si>
    <t>Прочие дебиторы по небанковской деятельности</t>
  </si>
  <si>
    <t>Специальные резервы (провизии) на покрытие убытков по дебиторской задолженности, связанной с банковской деятельностью</t>
  </si>
  <si>
    <t>Специальные резервы (провизии) на покрытие убытков по дебиторской задолженности, связанной с небанковской деятельностью</t>
  </si>
  <si>
    <t>Начисленная неустойка (штраф, пеня)</t>
  </si>
  <si>
    <t>Итого I класс. Активы</t>
  </si>
  <si>
    <t>II класс. Обязательства</t>
  </si>
  <si>
    <t>Средства Правительства и НБРК</t>
  </si>
  <si>
    <t>Корреспондентские счета иностранных центральных банков</t>
  </si>
  <si>
    <t>Корреспондентские счета других банков</t>
  </si>
  <si>
    <t>Корреспондентские счета организаций, осуществляющих отдельные виды банковских операций</t>
  </si>
  <si>
    <t>Краткосрочные займы, полученные от других банков</t>
  </si>
  <si>
    <t>Долгосрочные займы, полученные от других банков</t>
  </si>
  <si>
    <t>Краткосрочные займы, полученные от организаций, осуществляющих отдельные виды банковских операций</t>
  </si>
  <si>
    <t>Долгосрочные займы, полученные от организаций, осуществляющих отдельные виды банковских операций</t>
  </si>
  <si>
    <t>Дисконт по полученным займам</t>
  </si>
  <si>
    <t>Срочные вклады Национального Банка Республики Казахстан</t>
  </si>
  <si>
    <t>Срочные вклады иностранных центральных банков</t>
  </si>
  <si>
    <t>Краткосрочные вклады других банков (до одного месяца)</t>
  </si>
  <si>
    <t>Краткосрочные вклады других банков (до одного года)</t>
  </si>
  <si>
    <t>Вклады, привлеченные от других банков на одну ночь</t>
  </si>
  <si>
    <t>Долгосрочные вклады других банков</t>
  </si>
  <si>
    <t>Вклад, являющийся обеспечением (заклад, гарантия, задаток) обязательств других банков</t>
  </si>
  <si>
    <t>Операции "РЕПО" с ценными бумагами</t>
  </si>
  <si>
    <t>Начисленные расходы по займам и финансовому лизингу, полученным от других банков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</si>
  <si>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</si>
  <si>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 по срочным вкладам других банков</t>
  </si>
  <si>
    <t>Начисленные расходы по операциям "РЕПО" с ценными бумагами</t>
  </si>
  <si>
    <t>Текущие счета физических лиц</t>
  </si>
  <si>
    <t>Вклады до востребования физических лиц</t>
  </si>
  <si>
    <t>Краткосрочные вклады физических лиц</t>
  </si>
  <si>
    <t>Долгосрочные вклады физических лиц</t>
  </si>
  <si>
    <t>Условные вклады физических лиц</t>
  </si>
  <si>
    <t>Карт-счета физических лиц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</si>
  <si>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</si>
  <si>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</si>
  <si>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</si>
  <si>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Краткосрочные вклады юридических лиц</t>
  </si>
  <si>
    <t>Долгосрочные вклады юридических лиц</t>
  </si>
  <si>
    <t>Вклад,  являющийся  обеспечением  обязательств юридических лиц</t>
  </si>
  <si>
    <t>Счет хранения указаний отправителя в соответствии с валютным законодательством Республики Казахстан</t>
  </si>
  <si>
    <t>Счет хранения денег, принятых в качестве обеспечения (заклад, задаток) обязательств клиентов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</si>
  <si>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</si>
  <si>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</si>
  <si>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вкладам до востребования клиентов</t>
  </si>
  <si>
    <t>Начисленные расходы по срочным вкладам клиентов</t>
  </si>
  <si>
    <t>Начисленные расходы по вкладу, являющемуся обеспечением (заклад, гарантия, задаток) обязательств клиентов</t>
  </si>
  <si>
    <t>Финансовые обязательства, оцениваемые по справедливой стоимости через отчет о доходах и расходах</t>
  </si>
  <si>
    <t>Обязательства по операциям спот</t>
  </si>
  <si>
    <t>Обязательства по операциям своп</t>
  </si>
  <si>
    <t>Дисконт по выпущенным в обращение ценным бумагам</t>
  </si>
  <si>
    <t>Субординированный долг со сроком погашения более пяти лет</t>
  </si>
  <si>
    <t>Дисконт по выпущенным в обращение субординированным облигациям</t>
  </si>
  <si>
    <t>Начисленные расходы по выпущенным в обращение прочим ценным бумагам</t>
  </si>
  <si>
    <t>Начисленные расходы по субординированному долгу</t>
  </si>
  <si>
    <t>Начисленные расходы по субординированным облигациям</t>
  </si>
  <si>
    <t>Резервы (провизии)  на  покрытие убытков по условным обязательствам</t>
  </si>
  <si>
    <t>Начисленные расходы по административно-хозяйственной деятельности</t>
  </si>
  <si>
    <t>Предоплата вознаграждения по предоставленным займам</t>
  </si>
  <si>
    <t>Доходы будущих периодов</t>
  </si>
  <si>
    <t>Начисленные комиссионные расходы по услугам по кастодиальной деятельности</t>
  </si>
  <si>
    <t>Начисленные расходы по аудиту и консультационным услугам</t>
  </si>
  <si>
    <t>Итого II класс. Обязательства</t>
  </si>
  <si>
    <t>III класс. Собственный капитал</t>
  </si>
  <si>
    <t>Объявленный уставный капитал - простые акции</t>
  </si>
  <si>
    <t>Объявленный уставный капитал - привилегированные акции</t>
  </si>
  <si>
    <t>Выкупленные вклады и паи</t>
  </si>
  <si>
    <t>Дополнительно оплаченный капитал</t>
  </si>
  <si>
    <t>Дополнительный оплаченный капитал</t>
  </si>
  <si>
    <t>Собственные акции</t>
  </si>
  <si>
    <t>Резервы переоценки основных средств</t>
  </si>
  <si>
    <t>Резервы переоценки стоимости ценных бумаг, имеющихся в наличии для продажи</t>
  </si>
  <si>
    <t>Резервы по прочей переоценке</t>
  </si>
  <si>
    <t>Нераспределенный доход</t>
  </si>
  <si>
    <t>Нераспределенный чистый доход (непокрытый убыток) прошлых лет</t>
  </si>
  <si>
    <t>Нераспределенный чистый доход (непокрытый убыток)</t>
  </si>
  <si>
    <t>ИТОГО</t>
  </si>
  <si>
    <t>3M</t>
  </si>
  <si>
    <t>Итого III класс. Собственный капитал</t>
  </si>
  <si>
    <t>ИТОГО Обязательств и Собственного капитала</t>
  </si>
  <si>
    <t>Контроль А-О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</si>
  <si>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</si>
  <si>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</si>
  <si>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</si>
  <si>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</si>
  <si>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</si>
  <si>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просроченной задолженности клиентов по займам</t>
  </si>
  <si>
    <t>Доходы, связанные с получением вознаграждения по прочим займам, предоставленным клиентам</t>
  </si>
  <si>
    <t>Комиссионное вознаграждение по займам, предоставленным клиентам</t>
  </si>
  <si>
    <t>Доходы по амортизации дисконта по займам, предоставленным клиентам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</si>
  <si>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</si>
  <si>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</si>
  <si>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</si>
  <si>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прочим ценным бумагам</t>
  </si>
  <si>
    <t>Доходы, связанные с получением вознаграждения по приобретенным ценным бумагам</t>
  </si>
  <si>
    <t>Доходы по амортизации дисконта по приобретенным ценным бумагам</t>
  </si>
  <si>
    <t>Расходы по амортизации премии по приобретенным ценным бумагам, предназначенным для торговли</t>
  </si>
  <si>
    <t>Расходы по амортизации премии по приобретенным прочим ценным бумагам</t>
  </si>
  <si>
    <t>Расходы по амортизации премии по приобретенным ценным бумагам, удерживаемым до погашения</t>
  </si>
  <si>
    <t>Доходы и расходы, связанные с получением вознаграждения по средствам в кредитных учреждениях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</si>
  <si>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</si>
  <si>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</si>
  <si>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</si>
  <si>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</si>
  <si>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вкладам, размещенным в других банках (до одного года)</t>
  </si>
  <si>
    <t>Доходы, связанные с получением вознаграждения по долгосрочным вкладам, размещенным в других банках</t>
  </si>
  <si>
    <t>Доходы, связанные с получением вознаграждения по вкладу, являющемуся обеспечением (заклад, гарантия, задаток) обязательств банка, кредитного товарищества и ипотечной компании</t>
  </si>
  <si>
    <t>Доходы, связанные с получением вознаграждения по долгосрочным займам, предоставленным другим банкам</t>
  </si>
  <si>
    <t>Доходы по амортизации дисконта по займам, предоставленным другим банкам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</si>
  <si>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</si>
  <si>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</si>
  <si>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</si>
  <si>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операциям "обратное РЕПО" с ценными бумагами</t>
  </si>
  <si>
    <t>Расходы, связанные с выплатой вознаграждения по средствам клиентов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</si>
  <si>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</si>
  <si>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</si>
  <si>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</si>
  <si>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</si>
  <si>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</si>
  <si>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</si>
  <si>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Расходы, связанные с выплатой вознаграждения вкладу, являющемуся обеспечением (заклад, гарантия, задаток) обязательств клиентов</t>
  </si>
  <si>
    <t>Расходы, связанные с выплатой вознаграждения по средствам кредитных учреждений</t>
  </si>
  <si>
    <t>Расходы, связанные с выплатой вознаграждения по долгосрочным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</si>
  <si>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</si>
  <si>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</si>
  <si>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</si>
  <si>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</si>
  <si>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Расходы по амортизации дисконта по полученным займам</t>
  </si>
  <si>
    <t>Комиссионное вознаграждение по займам, полученным от других банков</t>
  </si>
  <si>
    <t>Расходы, связанные с выплатой вознаграждения по срочным вкладам иностранных центральных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</si>
  <si>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</si>
  <si>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</si>
  <si>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</si>
  <si>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Расходы,связанные с выплатой вознаграждения по операциям "РЕПО" с уенными бумагами</t>
  </si>
  <si>
    <t>Расходы, связанные с выплатой вознаграждения по выпущенным в обращение облигациям</t>
  </si>
  <si>
    <t>Расходы по амортизации дисконта по выпущенным в обращение ценным бумагам</t>
  </si>
  <si>
    <t>Расходы, связанные с выплатой вознаграждения по субординированному долгу со сроком погашения более пяти лет</t>
  </si>
  <si>
    <t>Расходы по амортизации дисконта по выпущенным в обращение субординированным облигациям</t>
  </si>
  <si>
    <t>Расходы, связанные с выплатой вознаграждения по субординированным облигациям</t>
  </si>
  <si>
    <t>Чистый доход, связанный с получением вознаграждения до отчислений в резервы на обесценение</t>
  </si>
  <si>
    <t>Доходы от восстановления резервов (провизий), созданных по вкладам, размещенным в других банках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</si>
  <si>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</si>
  <si>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</si>
  <si>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</si>
  <si>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Доходы от восстановления резервов (провизий), созданных на покрытие убытков от прочей банковской деятельности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</si>
  <si>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</si>
  <si>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Ассигнования на специальные резервы (провизии) по дебиторской задолженности, связанной с банковской деятельностью</t>
  </si>
  <si>
    <t>Ассигнования на специальные резервы (провизии) по займам и финансовому лизингу, предоставленным клиентам</t>
  </si>
  <si>
    <t>Ассигнования на специальные резервы (провизии) на покрытие убытков от прочей банковской деятельности</t>
  </si>
  <si>
    <t>Ассигнования на специальные резервы (провизии) по дебиторской задолженности, связанной с небанковской деятельностью</t>
  </si>
  <si>
    <t>Ассигнования на специальные резервы (провизии) по ценным бумагам</t>
  </si>
  <si>
    <t>Ассигнования на специальные резервы (провизии) по займам и финансовому лизингу, предоставленным организациям, осуществляющим отдельные виды банковских операций</t>
  </si>
  <si>
    <t>Доход в виде комиссионных  и сборов</t>
  </si>
  <si>
    <t>Комиссионные доходы за услуги по переводным операциям</t>
  </si>
  <si>
    <t>Комиссионные доходы за услуги по реализации страховых полисов</t>
  </si>
  <si>
    <t>Комиссионные доходы за услуги по купле-продаже иностранной валюты</t>
  </si>
  <si>
    <t>Комиссионные доходы за услуги по доверительным (трастовым) операциям</t>
  </si>
  <si>
    <t>Комиссионные доходы за услуги по выдаче гарантий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</si>
  <si>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</si>
  <si>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</si>
  <si>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по кастодиальной деятельности</t>
  </si>
  <si>
    <t>Комиссионные доходы, полученные за акцепт платежных документов</t>
  </si>
  <si>
    <t>Комиссионные доходы за услуги по кассовым операциям</t>
  </si>
  <si>
    <t>Комиссионные доходы по документарным расчетам</t>
  </si>
  <si>
    <t>Комиссионные доходы за услуги по инкассации</t>
  </si>
  <si>
    <t>Комиссионные доходы за услуги по сейфовым операциям</t>
  </si>
  <si>
    <t>Расходы в виде комиссионных и сборов</t>
  </si>
  <si>
    <t>Комиссионные расходы по полученным услугам по переводным операциям</t>
  </si>
  <si>
    <t>Комиссионные расходы по полученным услугам по реализации страховых полисов</t>
  </si>
  <si>
    <t>Комиссионные расходы по полученным услугам по купле-продаже ценных бумаг</t>
  </si>
  <si>
    <t>Комиссионные расходы по полученным услугам по купле-продаже иностранной валюты</t>
  </si>
  <si>
    <t>Комиссионные расходы по полученным услугам по доверительным (трастовым) операциям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</si>
  <si>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</si>
  <si>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</si>
  <si>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>Прочие комиссионные расходы</t>
  </si>
  <si>
    <t>Комиссионные расходы по кастодиальной деятельности</t>
  </si>
  <si>
    <t>Доходы,за минусом расходов по торговым операциям с драгоценными металлами</t>
  </si>
  <si>
    <t>Доходы по купле-продаже  драгоценных металлов</t>
  </si>
  <si>
    <t>Расходы по купле-продаже драгоценных металлов</t>
  </si>
  <si>
    <t>(Расходы за минусом доходов)/доходы за минусом расходов по финансовым активам по справедливой стоимости, включенным в отчет о доходах и расходах</t>
  </si>
  <si>
    <t>Доходы по купле-продаже ценных бумаг</t>
  </si>
  <si>
    <t>Нереализованный доход от переоценки форвардных операций по иностранной валюте</t>
  </si>
  <si>
    <t>Нереализованный доход от переоценки опционных операций</t>
  </si>
  <si>
    <t>Нереализованный доход от переоценки операций своп</t>
  </si>
  <si>
    <t>Доход от изменения стоимости ценных бумаг, предназначенных для торговли и имеющихся в наличии для продажи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</si>
  <si>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</si>
  <si>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Доходы по операциям форвард</t>
  </si>
  <si>
    <t>Доходы по операциям своп</t>
  </si>
  <si>
    <t>Расходы по купле-продаже ценных бумаг</t>
  </si>
  <si>
    <t>Нереализованный расход от переоценки форвардных операций по иностранной валюте</t>
  </si>
  <si>
    <t>Нереализованный расход от переоценки опционных операций</t>
  </si>
  <si>
    <t>Нереализованный расход от переоценки операций своп</t>
  </si>
  <si>
    <t>Расход от изменения стоимости ценных бумаг, предназначенных для торговли и имеющихся в наличии для продажи</t>
  </si>
  <si>
    <t>Реализованные расходы от изменения стоимости ценных бумаг, предназначенных для торговли и имеющихся в наличии для продажи</t>
  </si>
  <si>
    <t>Расходы по операциям форвард</t>
  </si>
  <si>
    <t>Расходы по операциям своп</t>
  </si>
  <si>
    <t>-курсовые разницы</t>
  </si>
  <si>
    <t>Доходы по купле-продаже иностранной валюты</t>
  </si>
  <si>
    <t>Доход от переоценки иностранной валюты</t>
  </si>
  <si>
    <t>Доход от переоценки аффинированных драгоценных металлов</t>
  </si>
  <si>
    <t>Реализованные доходы от переоценки иностранной валюты</t>
  </si>
  <si>
    <t>Расходы по купле-продаже иностранной валюты</t>
  </si>
  <si>
    <t>Расход от переоценки иностранной валюты</t>
  </si>
  <si>
    <t>Реализованные расходы от переоценки иностранной валюты</t>
  </si>
  <si>
    <t>Прочие доходы</t>
  </si>
  <si>
    <t>Дивиденды, полученные по акциям дочерних организаций</t>
  </si>
  <si>
    <t>Дивиденды, полученные по акциям зависимых организаций</t>
  </si>
  <si>
    <t>Доходы, связанные с получением вознаграждения по инвестициям в субординированный долг</t>
  </si>
  <si>
    <t>Доходы, связанные с получением вознаграждения по прочим инвестициям</t>
  </si>
  <si>
    <t>Доходы от реализации основных средств и нематериальных активов</t>
  </si>
  <si>
    <t>Доходы от реализации товарно-материальных запасов</t>
  </si>
  <si>
    <t>Прочие доходы от небанковской деятельности</t>
  </si>
  <si>
    <t>Доходы, связанные с получением дивидендов по акциям</t>
  </si>
  <si>
    <t>Доходы от страховой деятельности</t>
  </si>
  <si>
    <t>Расходы, связанные с изменением доли участия в уставном капитале зависимых организаций</t>
  </si>
  <si>
    <t>Заработная плата и расходы на персонал</t>
  </si>
  <si>
    <t>Расходы по оплате труда</t>
  </si>
  <si>
    <t>Административные и операционные расходы</t>
  </si>
  <si>
    <t>Расходы от обесценения основных средств</t>
  </si>
  <si>
    <t>Расходы на инкассацию</t>
  </si>
  <si>
    <t>Расходы на рекламу</t>
  </si>
  <si>
    <t>Расходы на охрану и сигнализацию</t>
  </si>
  <si>
    <t>Расходы по аудиту и консультационным услугам</t>
  </si>
  <si>
    <t>Расходы по страхованию</t>
  </si>
  <si>
    <t>Расходы по услугам связи</t>
  </si>
  <si>
    <t>Расходы от реализации основных средств и нематериальных активов</t>
  </si>
  <si>
    <t>Прочие расходы от банковской деятельности</t>
  </si>
  <si>
    <t>Прочие расходы от небанковской деятельности</t>
  </si>
  <si>
    <t>Расходы от страховой деятельности</t>
  </si>
  <si>
    <t>Износ и амортизация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</si>
  <si>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</si>
  <si>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</si>
  <si>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</si>
  <si>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</si>
  <si>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</si>
  <si>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</si>
  <si>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</si>
  <si>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Налоги, помимо подоходного налога</t>
  </si>
  <si>
    <t>Прочие налоги, сборы и обязательные платежи в бюджет</t>
  </si>
  <si>
    <t>Прочие (резервы) сторнирование резервов</t>
  </si>
  <si>
    <t>Доходы от восстановления резервов (провизий), созданных по условным обязательствам</t>
  </si>
  <si>
    <t>Ассигнования на специальные резервы (провизии) по условным обязательствам</t>
  </si>
  <si>
    <t>Доход до учета расходов по подоходному налогу</t>
  </si>
  <si>
    <t>5M</t>
  </si>
  <si>
    <t>VI класс. Условные и возможные требования и обязательства</t>
  </si>
  <si>
    <t>Счета по аккредитивам</t>
  </si>
  <si>
    <t>Возможные требования по выпущенным непокрытым аккредитивам</t>
  </si>
  <si>
    <t>Возможные требования по выпущенным покрытым аккредитивам</t>
  </si>
  <si>
    <t>Счета по гарантиям</t>
  </si>
  <si>
    <t>Возможные требования по выданным или подтвержденным гарантиям</t>
  </si>
  <si>
    <t>Возможные требования по принятым гарантиям</t>
  </si>
  <si>
    <t>Счета по размещению вкладов и займов в будущем</t>
  </si>
  <si>
    <t>Будущие требования по предоставляемым займам</t>
  </si>
  <si>
    <t>Счета  по получению вкладов и займов  в будущем</t>
  </si>
  <si>
    <t>Счета по приобретению ценных бумаг и финансовых фьючерсов,а также по иным производным финансовым инструментам</t>
  </si>
  <si>
    <t>Приобретенные опционные контракты - "колл"</t>
  </si>
  <si>
    <t>Счета по продаже ценных бумаг и финансовых фьючерсов , а также по иным производным финансовым инструментам</t>
  </si>
  <si>
    <t>Условные требования по продаже ценных бумаг</t>
  </si>
  <si>
    <t>Счета по купле-продаже ваклютных ценностей</t>
  </si>
  <si>
    <t>Условные требования по купле-продаже иностранной валюты</t>
  </si>
  <si>
    <t>Условные требования по купле-продаже аффинированных драгоценных металлов</t>
  </si>
  <si>
    <t>Возможные обязательства по выпущенным непокрытым аккредитивам</t>
  </si>
  <si>
    <t>Возможные обязательства по выпущенным покрытым аккредитивам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</si>
  <si>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</si>
  <si>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</si>
  <si>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Обязательства по форфейтинговым операциям</t>
  </si>
  <si>
    <t>Счета по размещению вкладов и займов  в будущем</t>
  </si>
  <si>
    <t>Условные обязательства по предоставлению займов в будущем</t>
  </si>
  <si>
    <t>Обязательства по неподвижным вкладам клиентов</t>
  </si>
  <si>
    <t>Счета по получению вкладов и займов  в будущем</t>
  </si>
  <si>
    <t>Возможные обязательства по векселям</t>
  </si>
  <si>
    <t>Счета по приобретению ценных бумаг и финансовых фьючерсов , а также по иным производным инструментам</t>
  </si>
  <si>
    <t>Условные обязательства по покупке финансовых фьючерсов (по активным операциям)</t>
  </si>
  <si>
    <t>Приобретенные опционные контракты - "колл" - контрсчет</t>
  </si>
  <si>
    <t>Счета по продаже ценных бумаг и финансовых фьючерсов, а также по иным производным финансовым инструментам</t>
  </si>
  <si>
    <t>Условные обязательства по продаже ценных бумаг</t>
  </si>
  <si>
    <t>Условные обязательства по продаже финансовых фьючерсов (по активным операциям)</t>
  </si>
  <si>
    <t>Счета по купле продаже валютных ценностей</t>
  </si>
  <si>
    <t>Условные обязательства по купле-продаже иностранной валюты</t>
  </si>
  <si>
    <t>Условные обязательства по купле-продаже аффинированных драгоценных металлов</t>
  </si>
  <si>
    <t>Позиция по сделкам с аффинированными драгоценными металлами</t>
  </si>
  <si>
    <t>Позиция по сделкам с иностранной валютой</t>
  </si>
  <si>
    <t>Итого VI класс. Условные и возможные требования и обязательства</t>
  </si>
  <si>
    <t>VII класс. Счета меморандума к балансу</t>
  </si>
  <si>
    <t>Мемориальные счета -активы</t>
  </si>
  <si>
    <t>Долги, списанные в убыток</t>
  </si>
  <si>
    <t>Документы и ценности по иностранным операциям, отосланные на инкассо</t>
  </si>
  <si>
    <t>Мемориальные счета -пассивы</t>
  </si>
  <si>
    <t>Машины, оборудование, транспортные и другие средства, принятые в аренду</t>
  </si>
  <si>
    <t>Документы и ценности, принятые на инкассо</t>
  </si>
  <si>
    <t>Имущество, принятое в обеспечение (залог)</t>
  </si>
  <si>
    <t>Мемориальные счета-прочие</t>
  </si>
  <si>
    <t>Платежные документы, не оплаченные в срок</t>
  </si>
  <si>
    <t>Займы, обслуживаемые на основе агентских соглашений</t>
  </si>
  <si>
    <t>Разные ценности и документы</t>
  </si>
  <si>
    <t>Разные ценности и документы, отосланные и выданные под отчет</t>
  </si>
  <si>
    <t>Акции и другие ценные бумаги на хранении</t>
  </si>
  <si>
    <t>Счета "Депо"</t>
  </si>
  <si>
    <t>Долгосрочные государственные ценные бумаги Республики Казахстан</t>
  </si>
  <si>
    <t>Негосударственные эмиссионные ценные бумаги, включенные в официальный список Казахстанской фондовой биржи по категории "А"</t>
  </si>
  <si>
    <t>Ценные бумаги международных финансовых организаций</t>
  </si>
  <si>
    <t>Вклады в других банках</t>
  </si>
  <si>
    <t>Прочие пенсионные активы</t>
  </si>
  <si>
    <t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t>
  </si>
  <si>
    <t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 по категории "А", в которые размещены пенсионные активы</t>
  </si>
  <si>
    <t>Начисленное вознаграждение (купон, дисконт/премия) по ценным бумагам международных финансовых организаций, в которые размещены пенсионные активы</t>
  </si>
  <si>
    <t>Начисленное вознаграждение по вкладам в других банках, в которые размещены пенсионные активы</t>
  </si>
  <si>
    <t>Начисленное вознаграждение по прочим финансовым активам, в которые размещены пенсионные активы</t>
  </si>
  <si>
    <t>Операции «обратное РЕПО» с ценными бумагами, в которые размещены пенсионные активы</t>
  </si>
  <si>
    <t>Деньги в доверительном управлении</t>
  </si>
  <si>
    <t>Ценные бумаги в доверительном (трастовом) управлении</t>
  </si>
  <si>
    <t>Аффинированные драгоценные металлы в доверительном (трастовом) управлении</t>
  </si>
  <si>
    <t>Ипотечные займы, права требования по которым приняты в доверительное   управление</t>
  </si>
  <si>
    <t>Прочие активы в доверительном (трастовом) управлении</t>
  </si>
  <si>
    <t>Начисленное вознаграждение по ипотечным займам, права требования по которым приняты в доверительное (трастовое) управление</t>
  </si>
  <si>
    <t>Неустойка (штраф, пеня) по ипотечным займам, права требования по которым приняты в доверительное (трастовое) управление</t>
  </si>
  <si>
    <t>Итого VII класс. Счета меморандума к балансу</t>
  </si>
  <si>
    <t xml:space="preserve">Неконсолидированная неаудированная финансовая отчетность </t>
  </si>
  <si>
    <t>АО "Народный банк Казахстана"</t>
  </si>
  <si>
    <t xml:space="preserve">cоставленная в соответствии с международными  стандартами  </t>
  </si>
  <si>
    <t>финансовой  отчетности</t>
  </si>
  <si>
    <t>Форма 1 Отчет о финансовом положении</t>
  </si>
  <si>
    <t>в тыс.тенге</t>
  </si>
  <si>
    <t xml:space="preserve">31 декабря                    2012 года </t>
  </si>
  <si>
    <t>Денежные средства  и их эквиваленты</t>
  </si>
  <si>
    <t>Финансовые активы,оцениваемые по справедливой стоимости через прибыль и убыток</t>
  </si>
  <si>
    <t>Эмиссионный доход</t>
  </si>
  <si>
    <t xml:space="preserve">Заместитель Председателя Правления                                                 </t>
  </si>
  <si>
    <t>Карпыкова А.С.</t>
  </si>
  <si>
    <t>Главный бухгалтер</t>
  </si>
  <si>
    <t>Чеусов П.А.</t>
  </si>
  <si>
    <t>Исп. Туреханова Г.О.</t>
  </si>
  <si>
    <t>тел.330-14-91</t>
  </si>
  <si>
    <t>Форма 2 Отчет о прибылях и убытках</t>
  </si>
  <si>
    <t>Дох и расх, связ с получен вознаграждении по средс-м в кредитных учреждений</t>
  </si>
  <si>
    <t>Расходы, связанные с выплатой вознаграждения по средствам  кредитных учреждении</t>
  </si>
  <si>
    <t>Доход в виде комиссионных и сборов</t>
  </si>
  <si>
    <t>Доходы, за минусом расходов по ценным бумагам, имеющиеся в наличии для продажи</t>
  </si>
  <si>
    <t xml:space="preserve"> - дилинг</t>
  </si>
  <si>
    <t xml:space="preserve"> - курсовые разницы</t>
  </si>
  <si>
    <t>Доля в доходе/расходе ассоциированных компаний</t>
  </si>
  <si>
    <t>Амортизационные расходы</t>
  </si>
  <si>
    <t>по состоянию на 01 января 2014 г.</t>
  </si>
  <si>
    <t xml:space="preserve">31 декабря                          2013 года </t>
  </si>
  <si>
    <t>за период с 01 января  по 31 декабря 2013 года</t>
  </si>
  <si>
    <t>с 01.01.2013 года по 31.12.2013 года</t>
  </si>
  <si>
    <t>с 01.01.2012 года по 31.12.2012 года</t>
  </si>
  <si>
    <t>Убытки от обесценения по активам пред для продажи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</si>
</sst>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KZT&quot;"/>
    <numFmt numFmtId="165" formatCode="#,##0.00\ &quot;KZT&quot;;\-\ #,##0.00\ &quot;KZT&quot;"/>
    <numFmt numFmtId="166" formatCode="0000"/>
    <numFmt numFmtId="167" formatCode="#,##0_);\(#,##0\);&quot;-&quot;_)"/>
    <numFmt numFmtId="168" formatCode="_(* #,##0.00_);_(* \(#,##0.00\);_(* &quot;-&quot;??_);_(@_)"/>
    <numFmt numFmtId="169" formatCode="_(* #,##0_);_(* \(#,##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9"/>
      <color indexed="8"/>
      <name val="MS Sans Serif"/>
      <family val="2"/>
    </font>
    <font>
      <b/>
      <sz val="7"/>
      <color indexed="8"/>
      <name val="MS Sans Serif"/>
      <family val="2"/>
    </font>
    <font>
      <sz val="11"/>
      <name val="Times New Roman"/>
      <family val="1"/>
    </font>
    <font>
      <b/>
      <sz val="11"/>
      <name val="Times New Roman Cyr"/>
      <family val="0"/>
    </font>
    <font>
      <sz val="10"/>
      <name val="Courier"/>
      <family val="1"/>
    </font>
    <font>
      <sz val="8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MS Sans Serif"/>
      <family val="2"/>
    </font>
    <font>
      <b/>
      <sz val="12"/>
      <color indexed="8"/>
      <name val="Times New Roman"/>
      <family val="1"/>
    </font>
    <font>
      <b/>
      <sz val="11"/>
      <color indexed="8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MS Sans Serif"/>
      <family val="2"/>
    </font>
    <font>
      <sz val="11"/>
      <name val="Calibri"/>
      <family val="2"/>
    </font>
    <font>
      <sz val="10"/>
      <color indexed="9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rgb="FFFF0000"/>
      <name val="MS Sans Serif"/>
      <family val="2"/>
    </font>
    <font>
      <sz val="10"/>
      <color theme="0"/>
      <name val="Arial Cyr"/>
      <family val="0"/>
    </font>
  </fonts>
  <fills count="9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72" fillId="30" borderId="0" applyNumberFormat="0" applyBorder="0" applyAlignment="0" applyProtection="0"/>
    <xf numFmtId="0" fontId="15" fillId="31" borderId="0" applyNumberFormat="0" applyBorder="0" applyAlignment="0" applyProtection="0"/>
    <xf numFmtId="0" fontId="72" fillId="32" borderId="0" applyNumberFormat="0" applyBorder="0" applyAlignment="0" applyProtection="0"/>
    <xf numFmtId="0" fontId="15" fillId="3" borderId="0" applyNumberFormat="0" applyBorder="0" applyAlignment="0" applyProtection="0"/>
    <xf numFmtId="0" fontId="72" fillId="33" borderId="0" applyNumberFormat="0" applyBorder="0" applyAlignment="0" applyProtection="0"/>
    <xf numFmtId="0" fontId="15" fillId="24" borderId="0" applyNumberFormat="0" applyBorder="0" applyAlignment="0" applyProtection="0"/>
    <xf numFmtId="0" fontId="72" fillId="34" borderId="0" applyNumberFormat="0" applyBorder="0" applyAlignment="0" applyProtection="0"/>
    <xf numFmtId="0" fontId="15" fillId="35" borderId="0" applyNumberFormat="0" applyBorder="0" applyAlignment="0" applyProtection="0"/>
    <xf numFmtId="0" fontId="72" fillId="36" borderId="0" applyNumberFormat="0" applyBorder="0" applyAlignment="0" applyProtection="0"/>
    <xf numFmtId="0" fontId="15" fillId="29" borderId="0" applyNumberFormat="0" applyBorder="0" applyAlignment="0" applyProtection="0"/>
    <xf numFmtId="0" fontId="72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2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5" fillId="44" borderId="0" applyNumberFormat="0" applyBorder="0" applyAlignment="0" applyProtection="0"/>
    <xf numFmtId="0" fontId="15" fillId="2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5" fillId="55" borderId="0" applyNumberFormat="0" applyBorder="0" applyAlignment="0" applyProtection="0"/>
    <xf numFmtId="0" fontId="37" fillId="12" borderId="0" applyNumberFormat="0" applyBorder="0" applyAlignment="0" applyProtection="0"/>
    <xf numFmtId="0" fontId="45" fillId="5" borderId="1" applyNumberFormat="0" applyAlignment="0" applyProtection="0"/>
    <xf numFmtId="0" fontId="18" fillId="56" borderId="2" applyNumberFormat="0" applyAlignment="0" applyProtection="0"/>
    <xf numFmtId="166" fontId="4" fillId="0" borderId="3" applyFont="0" applyFill="0" applyBorder="0" applyProtection="0">
      <alignment horizontal="center"/>
    </xf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0" fontId="30" fillId="16" borderId="1" applyNumberFormat="0" applyAlignment="0" applyProtection="0"/>
    <xf numFmtId="0" fontId="46" fillId="0" borderId="7" applyNumberFormat="0" applyFill="0" applyAlignment="0" applyProtection="0"/>
    <xf numFmtId="0" fontId="36" fillId="61" borderId="0" applyNumberFormat="0" applyBorder="0" applyAlignment="0" applyProtection="0"/>
    <xf numFmtId="0" fontId="4" fillId="4" borderId="1" applyNumberFormat="0" applyFont="0" applyAlignment="0" applyProtection="0"/>
    <xf numFmtId="0" fontId="25" fillId="5" borderId="8" applyNumberFormat="0" applyAlignment="0" applyProtection="0"/>
    <xf numFmtId="4" fontId="2" fillId="61" borderId="8" applyNumberFormat="0" applyProtection="0">
      <alignment vertical="center"/>
    </xf>
    <xf numFmtId="4" fontId="2" fillId="61" borderId="8" applyNumberFormat="0" applyProtection="0">
      <alignment vertical="center"/>
    </xf>
    <xf numFmtId="4" fontId="9" fillId="61" borderId="9" applyNumberFormat="0" applyProtection="0">
      <alignment vertical="center"/>
    </xf>
    <xf numFmtId="4" fontId="3" fillId="61" borderId="8" applyNumberFormat="0" applyProtection="0">
      <alignment vertical="center"/>
    </xf>
    <xf numFmtId="4" fontId="3" fillId="61" borderId="8" applyNumberFormat="0" applyProtection="0">
      <alignment vertical="center"/>
    </xf>
    <xf numFmtId="4" fontId="28" fillId="61" borderId="9" applyNumberFormat="0" applyProtection="0">
      <alignment vertical="center"/>
    </xf>
    <xf numFmtId="4" fontId="2" fillId="61" borderId="8" applyNumberFormat="0" applyProtection="0">
      <alignment horizontal="left" vertical="center" indent="1"/>
    </xf>
    <xf numFmtId="4" fontId="2" fillId="61" borderId="8" applyNumberFormat="0" applyProtection="0">
      <alignment horizontal="left" vertical="center" indent="1"/>
    </xf>
    <xf numFmtId="4" fontId="9" fillId="61" borderId="9" applyNumberFormat="0" applyProtection="0">
      <alignment horizontal="left" vertical="center" indent="1"/>
    </xf>
    <xf numFmtId="4" fontId="2" fillId="61" borderId="8" applyNumberFormat="0" applyProtection="0">
      <alignment horizontal="left" vertical="center" indent="1"/>
    </xf>
    <xf numFmtId="4" fontId="2" fillId="61" borderId="8" applyNumberFormat="0" applyProtection="0">
      <alignment horizontal="left" vertical="center" indent="1"/>
    </xf>
    <xf numFmtId="0" fontId="12" fillId="61" borderId="10" applyNumberFormat="0" applyProtection="0">
      <alignment horizontal="left" vertical="top" indent="1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4" fontId="9" fillId="29" borderId="9" applyNumberFormat="0" applyProtection="0">
      <alignment horizontal="left" vertical="center" indent="1"/>
    </xf>
    <xf numFmtId="4" fontId="2" fillId="6" borderId="8" applyNumberFormat="0" applyProtection="0">
      <alignment horizontal="right" vertical="center"/>
    </xf>
    <xf numFmtId="4" fontId="2" fillId="6" borderId="8" applyNumberFormat="0" applyProtection="0">
      <alignment horizontal="right" vertical="center"/>
    </xf>
    <xf numFmtId="4" fontId="9" fillId="6" borderId="9" applyNumberFormat="0" applyProtection="0">
      <alignment horizontal="right" vertical="center"/>
    </xf>
    <xf numFmtId="4" fontId="2" fillId="3" borderId="8" applyNumberFormat="0" applyProtection="0">
      <alignment horizontal="right" vertical="center"/>
    </xf>
    <xf numFmtId="4" fontId="2" fillId="3" borderId="8" applyNumberFormat="0" applyProtection="0">
      <alignment horizontal="right" vertical="center"/>
    </xf>
    <xf numFmtId="4" fontId="9" fillId="62" borderId="9" applyNumberFormat="0" applyProtection="0">
      <alignment horizontal="right" vertical="center"/>
    </xf>
    <xf numFmtId="4" fontId="2" fillId="42" borderId="8" applyNumberFormat="0" applyProtection="0">
      <alignment horizontal="right" vertical="center"/>
    </xf>
    <xf numFmtId="4" fontId="2" fillId="42" borderId="8" applyNumberFormat="0" applyProtection="0">
      <alignment horizontal="right" vertical="center"/>
    </xf>
    <xf numFmtId="4" fontId="9" fillId="42" borderId="11" applyNumberFormat="0" applyProtection="0">
      <alignment horizontal="right" vertical="center"/>
    </xf>
    <xf numFmtId="4" fontId="2" fillId="28" borderId="8" applyNumberFormat="0" applyProtection="0">
      <alignment horizontal="right" vertical="center"/>
    </xf>
    <xf numFmtId="4" fontId="2" fillId="28" borderId="8" applyNumberFormat="0" applyProtection="0">
      <alignment horizontal="right" vertical="center"/>
    </xf>
    <xf numFmtId="4" fontId="9" fillId="28" borderId="9" applyNumberFormat="0" applyProtection="0">
      <alignment horizontal="right" vertical="center"/>
    </xf>
    <xf numFmtId="4" fontId="2" fillId="38" borderId="8" applyNumberFormat="0" applyProtection="0">
      <alignment horizontal="right" vertical="center"/>
    </xf>
    <xf numFmtId="4" fontId="2" fillId="38" borderId="8" applyNumberFormat="0" applyProtection="0">
      <alignment horizontal="right" vertical="center"/>
    </xf>
    <xf numFmtId="4" fontId="9" fillId="38" borderId="9" applyNumberFormat="0" applyProtection="0">
      <alignment horizontal="right" vertical="center"/>
    </xf>
    <xf numFmtId="4" fontId="2" fillId="63" borderId="8" applyNumberFormat="0" applyProtection="0">
      <alignment horizontal="right" vertical="center"/>
    </xf>
    <xf numFmtId="4" fontId="2" fillId="63" borderId="8" applyNumberFormat="0" applyProtection="0">
      <alignment horizontal="right" vertical="center"/>
    </xf>
    <xf numFmtId="4" fontId="9" fillId="63" borderId="9" applyNumberFormat="0" applyProtection="0">
      <alignment horizontal="right" vertical="center"/>
    </xf>
    <xf numFmtId="4" fontId="2" fillId="18" borderId="8" applyNumberFormat="0" applyProtection="0">
      <alignment horizontal="right" vertical="center"/>
    </xf>
    <xf numFmtId="4" fontId="2" fillId="18" borderId="8" applyNumberFormat="0" applyProtection="0">
      <alignment horizontal="right" vertical="center"/>
    </xf>
    <xf numFmtId="4" fontId="9" fillId="18" borderId="9" applyNumberFormat="0" applyProtection="0">
      <alignment horizontal="right" vertical="center"/>
    </xf>
    <xf numFmtId="4" fontId="2" fillId="60" borderId="8" applyNumberFormat="0" applyProtection="0">
      <alignment horizontal="right" vertical="center"/>
    </xf>
    <xf numFmtId="4" fontId="2" fillId="60" borderId="8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2" fillId="24" borderId="8" applyNumberFormat="0" applyProtection="0">
      <alignment horizontal="right" vertical="center"/>
    </xf>
    <xf numFmtId="4" fontId="2" fillId="24" borderId="8" applyNumberFormat="0" applyProtection="0">
      <alignment horizontal="right" vertical="center"/>
    </xf>
    <xf numFmtId="4" fontId="9" fillId="24" borderId="9" applyNumberFormat="0" applyProtection="0">
      <alignment horizontal="right" vertical="center"/>
    </xf>
    <xf numFmtId="4" fontId="5" fillId="64" borderId="8" applyNumberFormat="0" applyProtection="0">
      <alignment horizontal="left" vertical="center" indent="1"/>
    </xf>
    <xf numFmtId="4" fontId="5" fillId="64" borderId="8" applyNumberFormat="0" applyProtection="0">
      <alignment horizontal="left" vertical="center" indent="1"/>
    </xf>
    <xf numFmtId="4" fontId="9" fillId="65" borderId="11" applyNumberFormat="0" applyProtection="0">
      <alignment horizontal="left" vertical="center" indent="1"/>
    </xf>
    <xf numFmtId="4" fontId="2" fillId="5" borderId="12" applyNumberFormat="0" applyProtection="0">
      <alignment horizontal="left" vertical="center" indent="1"/>
    </xf>
    <xf numFmtId="4" fontId="2" fillId="5" borderId="12" applyNumberFormat="0" applyProtection="0">
      <alignment horizontal="left" vertical="center" indent="1"/>
    </xf>
    <xf numFmtId="4" fontId="4" fillId="49" borderId="11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4" fillId="49" borderId="11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4" fontId="9" fillId="66" borderId="9" applyNumberFormat="0" applyProtection="0">
      <alignment horizontal="right" vertical="center"/>
    </xf>
    <xf numFmtId="4" fontId="2" fillId="5" borderId="8" applyNumberFormat="0" applyProtection="0">
      <alignment horizontal="left" vertical="center" indent="1"/>
    </xf>
    <xf numFmtId="4" fontId="2" fillId="5" borderId="8" applyNumberFormat="0" applyProtection="0">
      <alignment horizontal="left" vertical="center" indent="1"/>
    </xf>
    <xf numFmtId="4" fontId="9" fillId="67" borderId="11" applyNumberFormat="0" applyProtection="0">
      <alignment horizontal="left" vertical="center" indent="1"/>
    </xf>
    <xf numFmtId="4" fontId="2" fillId="56" borderId="8" applyNumberFormat="0" applyProtection="0">
      <alignment horizontal="left" vertical="center" indent="1"/>
    </xf>
    <xf numFmtId="4" fontId="2" fillId="56" borderId="8" applyNumberFormat="0" applyProtection="0">
      <alignment horizontal="left" vertical="center" indent="1"/>
    </xf>
    <xf numFmtId="4" fontId="9" fillId="66" borderId="11" applyNumberFormat="0" applyProtection="0">
      <alignment horizontal="left" vertical="center" indent="1"/>
    </xf>
    <xf numFmtId="0" fontId="4" fillId="56" borderId="8" applyNumberFormat="0" applyProtection="0">
      <alignment horizontal="left" vertical="center" indent="1"/>
    </xf>
    <xf numFmtId="0" fontId="4" fillId="56" borderId="8" applyNumberFormat="0" applyProtection="0">
      <alignment horizontal="left" vertical="center" indent="1"/>
    </xf>
    <xf numFmtId="0" fontId="9" fillId="19" borderId="9" applyNumberFormat="0" applyProtection="0">
      <alignment horizontal="left" vertical="center" indent="1"/>
    </xf>
    <xf numFmtId="0" fontId="4" fillId="56" borderId="8" applyNumberFormat="0" applyProtection="0">
      <alignment horizontal="left" vertical="center" indent="1"/>
    </xf>
    <xf numFmtId="0" fontId="4" fillId="56" borderId="8" applyNumberFormat="0" applyProtection="0">
      <alignment horizontal="left" vertical="center" indent="1"/>
    </xf>
    <xf numFmtId="0" fontId="9" fillId="49" borderId="10" applyNumberFormat="0" applyProtection="0">
      <alignment horizontal="left" vertical="top" indent="1"/>
    </xf>
    <xf numFmtId="0" fontId="4" fillId="17" borderId="8" applyNumberFormat="0" applyProtection="0">
      <alignment horizontal="left" vertical="center" indent="1"/>
    </xf>
    <xf numFmtId="0" fontId="4" fillId="17" borderId="8" applyNumberFormat="0" applyProtection="0">
      <alignment horizontal="left" vertical="center" indent="1"/>
    </xf>
    <xf numFmtId="0" fontId="9" fillId="56" borderId="9" applyNumberFormat="0" applyProtection="0">
      <alignment horizontal="left" vertical="center" indent="1"/>
    </xf>
    <xf numFmtId="0" fontId="4" fillId="17" borderId="8" applyNumberFormat="0" applyProtection="0">
      <alignment horizontal="left" vertical="center" indent="1"/>
    </xf>
    <xf numFmtId="0" fontId="4" fillId="17" borderId="8" applyNumberFormat="0" applyProtection="0">
      <alignment horizontal="left" vertical="center" indent="1"/>
    </xf>
    <xf numFmtId="0" fontId="9" fillId="66" borderId="10" applyNumberFormat="0" applyProtection="0">
      <alignment horizontal="left" vertical="top" indent="1"/>
    </xf>
    <xf numFmtId="0" fontId="4" fillId="19" borderId="8" applyNumberFormat="0" applyProtection="0">
      <alignment horizontal="left" vertical="center" indent="1"/>
    </xf>
    <xf numFmtId="0" fontId="4" fillId="19" borderId="8" applyNumberFormat="0" applyProtection="0">
      <alignment horizontal="left" vertical="center" indent="1"/>
    </xf>
    <xf numFmtId="0" fontId="9" fillId="21" borderId="9" applyNumberFormat="0" applyProtection="0">
      <alignment horizontal="left" vertical="center" indent="1"/>
    </xf>
    <xf numFmtId="0" fontId="4" fillId="19" borderId="8" applyNumberFormat="0" applyProtection="0">
      <alignment horizontal="left" vertical="center" indent="1"/>
    </xf>
    <xf numFmtId="0" fontId="4" fillId="19" borderId="8" applyNumberFormat="0" applyProtection="0">
      <alignment horizontal="left" vertical="center" indent="1"/>
    </xf>
    <xf numFmtId="0" fontId="9" fillId="21" borderId="10" applyNumberFormat="0" applyProtection="0">
      <alignment horizontal="left" vertical="top" indent="1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9" fillId="67" borderId="9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9" fillId="67" borderId="10" applyNumberFormat="0" applyProtection="0">
      <alignment horizontal="left" vertical="top" indent="1"/>
    </xf>
    <xf numFmtId="0" fontId="9" fillId="68" borderId="13" applyNumberFormat="0">
      <alignment/>
      <protection locked="0"/>
    </xf>
    <xf numFmtId="0" fontId="4" fillId="0" borderId="0">
      <alignment/>
      <protection/>
    </xf>
    <xf numFmtId="0" fontId="10" fillId="49" borderId="14" applyBorder="0">
      <alignment/>
      <protection/>
    </xf>
    <xf numFmtId="4" fontId="2" fillId="4" borderId="8" applyNumberFormat="0" applyProtection="0">
      <alignment vertical="center"/>
    </xf>
    <xf numFmtId="4" fontId="2" fillId="4" borderId="8" applyNumberFormat="0" applyProtection="0">
      <alignment vertical="center"/>
    </xf>
    <xf numFmtId="4" fontId="11" fillId="4" borderId="10" applyNumberFormat="0" applyProtection="0">
      <alignment vertical="center"/>
    </xf>
    <xf numFmtId="4" fontId="3" fillId="4" borderId="8" applyNumberFormat="0" applyProtection="0">
      <alignment vertical="center"/>
    </xf>
    <xf numFmtId="4" fontId="3" fillId="4" borderId="8" applyNumberFormat="0" applyProtection="0">
      <alignment vertical="center"/>
    </xf>
    <xf numFmtId="4" fontId="28" fillId="4" borderId="15" applyNumberFormat="0" applyProtection="0">
      <alignment vertical="center"/>
    </xf>
    <xf numFmtId="4" fontId="2" fillId="4" borderId="8" applyNumberFormat="0" applyProtection="0">
      <alignment horizontal="left" vertical="center" indent="1"/>
    </xf>
    <xf numFmtId="4" fontId="2" fillId="4" borderId="8" applyNumberFormat="0" applyProtection="0">
      <alignment horizontal="left" vertical="center" indent="1"/>
    </xf>
    <xf numFmtId="4" fontId="11" fillId="19" borderId="10" applyNumberFormat="0" applyProtection="0">
      <alignment horizontal="left" vertical="center" indent="1"/>
    </xf>
    <xf numFmtId="4" fontId="2" fillId="4" borderId="8" applyNumberFormat="0" applyProtection="0">
      <alignment horizontal="left" vertical="center" indent="1"/>
    </xf>
    <xf numFmtId="4" fontId="2" fillId="4" borderId="8" applyNumberFormat="0" applyProtection="0">
      <alignment horizontal="left" vertical="center" indent="1"/>
    </xf>
    <xf numFmtId="0" fontId="11" fillId="4" borderId="10" applyNumberFormat="0" applyProtection="0">
      <alignment horizontal="left" vertical="top" indent="1"/>
    </xf>
    <xf numFmtId="4" fontId="2" fillId="5" borderId="8" applyNumberFormat="0" applyProtection="0">
      <alignment horizontal="right" vertical="center"/>
    </xf>
    <xf numFmtId="4" fontId="2" fillId="5" borderId="8" applyNumberFormat="0" applyProtection="0">
      <alignment horizontal="right" vertical="center"/>
    </xf>
    <xf numFmtId="4" fontId="9" fillId="0" borderId="9" applyNumberFormat="0" applyProtection="0">
      <alignment horizontal="right" vertical="center"/>
    </xf>
    <xf numFmtId="4" fontId="3" fillId="5" borderId="8" applyNumberFormat="0" applyProtection="0">
      <alignment horizontal="right" vertical="center"/>
    </xf>
    <xf numFmtId="4" fontId="3" fillId="5" borderId="8" applyNumberFormat="0" applyProtection="0">
      <alignment horizontal="right" vertical="center"/>
    </xf>
    <xf numFmtId="4" fontId="28" fillId="68" borderId="9" applyNumberFormat="0" applyProtection="0">
      <alignment horizontal="right" vertical="center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4" fontId="9" fillId="29" borderId="9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11" fillId="66" borderId="10" applyNumberFormat="0" applyProtection="0">
      <alignment horizontal="left" vertical="top" indent="1"/>
    </xf>
    <xf numFmtId="0" fontId="7" fillId="0" borderId="0">
      <alignment/>
      <protection/>
    </xf>
    <xf numFmtId="0" fontId="7" fillId="0" borderId="0">
      <alignment/>
      <protection/>
    </xf>
    <xf numFmtId="4" fontId="13" fillId="69" borderId="11" applyNumberFormat="0" applyProtection="0">
      <alignment horizontal="left" vertical="center" indent="1"/>
    </xf>
    <xf numFmtId="0" fontId="9" fillId="70" borderId="15">
      <alignment/>
      <protection/>
    </xf>
    <xf numFmtId="4" fontId="8" fillId="5" borderId="8" applyNumberFormat="0" applyProtection="0">
      <alignment horizontal="right" vertical="center"/>
    </xf>
    <xf numFmtId="4" fontId="8" fillId="5" borderId="8" applyNumberFormat="0" applyProtection="0">
      <alignment horizontal="right" vertical="center"/>
    </xf>
    <xf numFmtId="4" fontId="14" fillId="68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72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72" fillId="74" borderId="0" applyNumberFormat="0" applyBorder="0" applyAlignment="0" applyProtection="0"/>
    <xf numFmtId="0" fontId="15" fillId="42" borderId="0" applyNumberFormat="0" applyBorder="0" applyAlignment="0" applyProtection="0"/>
    <xf numFmtId="0" fontId="15" fillId="75" borderId="0" applyNumberFormat="0" applyBorder="0" applyAlignment="0" applyProtection="0"/>
    <xf numFmtId="0" fontId="72" fillId="76" borderId="0" applyNumberFormat="0" applyBorder="0" applyAlignment="0" applyProtection="0"/>
    <xf numFmtId="0" fontId="15" fillId="18" borderId="0" applyNumberFormat="0" applyBorder="0" applyAlignment="0" applyProtection="0"/>
    <xf numFmtId="0" fontId="15" fillId="77" borderId="0" applyNumberFormat="0" applyBorder="0" applyAlignment="0" applyProtection="0"/>
    <xf numFmtId="0" fontId="72" fillId="78" borderId="0" applyNumberFormat="0" applyBorder="0" applyAlignment="0" applyProtection="0"/>
    <xf numFmtId="0" fontId="15" fillId="35" borderId="0" applyNumberFormat="0" applyBorder="0" applyAlignment="0" applyProtection="0"/>
    <xf numFmtId="0" fontId="15" fillId="79" borderId="0" applyNumberFormat="0" applyBorder="0" applyAlignment="0" applyProtection="0"/>
    <xf numFmtId="0" fontId="72" fillId="80" borderId="0" applyNumberFormat="0" applyBorder="0" applyAlignment="0" applyProtection="0"/>
    <xf numFmtId="0" fontId="15" fillId="29" borderId="0" applyNumberFormat="0" applyBorder="0" applyAlignment="0" applyProtection="0"/>
    <xf numFmtId="0" fontId="15" fillId="41" borderId="0" applyNumberFormat="0" applyBorder="0" applyAlignment="0" applyProtection="0"/>
    <xf numFmtId="0" fontId="72" fillId="81" borderId="0" applyNumberFormat="0" applyBorder="0" applyAlignment="0" applyProtection="0"/>
    <xf numFmtId="0" fontId="15" fillId="63" borderId="0" applyNumberFormat="0" applyBorder="0" applyAlignment="0" applyProtection="0"/>
    <xf numFmtId="0" fontId="15" fillId="82" borderId="0" applyNumberFormat="0" applyBorder="0" applyAlignment="0" applyProtection="0"/>
    <xf numFmtId="0" fontId="73" fillId="83" borderId="17" applyNumberFormat="0" applyAlignment="0" applyProtection="0"/>
    <xf numFmtId="0" fontId="30" fillId="16" borderId="1" applyNumberFormat="0" applyAlignment="0" applyProtection="0"/>
    <xf numFmtId="0" fontId="23" fillId="54" borderId="9" applyNumberFormat="0" applyAlignment="0" applyProtection="0"/>
    <xf numFmtId="0" fontId="74" fillId="84" borderId="18" applyNumberFormat="0" applyAlignment="0" applyProtection="0"/>
    <xf numFmtId="0" fontId="25" fillId="19" borderId="8" applyNumberFormat="0" applyAlignment="0" applyProtection="0"/>
    <xf numFmtId="0" fontId="25" fillId="85" borderId="8" applyNumberFormat="0" applyAlignment="0" applyProtection="0"/>
    <xf numFmtId="0" fontId="75" fillId="84" borderId="17" applyNumberFormat="0" applyAlignment="0" applyProtection="0"/>
    <xf numFmtId="0" fontId="31" fillId="19" borderId="1" applyNumberFormat="0" applyAlignment="0" applyProtection="0"/>
    <xf numFmtId="0" fontId="17" fillId="8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19" applyNumberFormat="0" applyFill="0" applyAlignment="0" applyProtection="0"/>
    <xf numFmtId="0" fontId="32" fillId="0" borderId="20" applyNumberFormat="0" applyFill="0" applyAlignment="0" applyProtection="0"/>
    <xf numFmtId="0" fontId="20" fillId="0" borderId="21" applyNumberFormat="0" applyFill="0" applyAlignment="0" applyProtection="0"/>
    <xf numFmtId="0" fontId="77" fillId="0" borderId="22" applyNumberFormat="0" applyFill="0" applyAlignment="0" applyProtection="0"/>
    <xf numFmtId="0" fontId="33" fillId="0" borderId="23" applyNumberFormat="0" applyFill="0" applyAlignment="0" applyProtection="0"/>
    <xf numFmtId="0" fontId="21" fillId="0" borderId="24" applyNumberFormat="0" applyFill="0" applyAlignment="0" applyProtection="0"/>
    <xf numFmtId="0" fontId="78" fillId="0" borderId="25" applyNumberFormat="0" applyFill="0" applyAlignment="0" applyProtection="0"/>
    <xf numFmtId="0" fontId="34" fillId="0" borderId="26" applyNumberFormat="0" applyFill="0" applyAlignment="0" applyProtection="0"/>
    <xf numFmtId="0" fontId="22" fillId="0" borderId="27" applyNumberFormat="0" applyFill="0" applyAlignment="0" applyProtection="0"/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28" applyNumberFormat="0" applyFill="0" applyAlignment="0" applyProtection="0"/>
    <xf numFmtId="0" fontId="19" fillId="0" borderId="29" applyNumberFormat="0" applyFill="0" applyAlignment="0" applyProtection="0"/>
    <xf numFmtId="0" fontId="19" fillId="0" borderId="30" applyNumberFormat="0" applyFill="0" applyAlignment="0" applyProtection="0"/>
    <xf numFmtId="0" fontId="80" fillId="86" borderId="31" applyNumberFormat="0" applyAlignment="0" applyProtection="0"/>
    <xf numFmtId="0" fontId="18" fillId="17" borderId="2" applyNumberFormat="0" applyAlignment="0" applyProtection="0"/>
    <xf numFmtId="0" fontId="18" fillId="79" borderId="2" applyNumberFormat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87" borderId="0" applyNumberFormat="0" applyBorder="0" applyAlignment="0" applyProtection="0"/>
    <xf numFmtId="0" fontId="36" fillId="61" borderId="0" applyNumberFormat="0" applyBorder="0" applyAlignment="0" applyProtection="0"/>
    <xf numFmtId="0" fontId="24" fillId="54" borderId="0" applyNumberFormat="0" applyBorder="0" applyAlignment="0" applyProtection="0"/>
    <xf numFmtId="0" fontId="5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9" fillId="88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83" fillId="89" borderId="0" applyNumberFormat="0" applyBorder="0" applyAlignment="0" applyProtection="0"/>
    <xf numFmtId="0" fontId="37" fillId="6" borderId="0" applyNumberFormat="0" applyBorder="0" applyAlignment="0" applyProtection="0"/>
    <xf numFmtId="0" fontId="16" fillId="53" borderId="0" applyNumberFormat="0" applyBorder="0" applyAlignment="0" applyProtection="0"/>
    <xf numFmtId="0" fontId="8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90" borderId="32" applyNumberFormat="0" applyFont="0" applyAlignment="0" applyProtection="0"/>
    <xf numFmtId="0" fontId="4" fillId="4" borderId="33" applyNumberFormat="0" applyFont="0" applyAlignment="0" applyProtection="0"/>
    <xf numFmtId="0" fontId="9" fillId="53" borderId="9" applyNumberFormat="0" applyFont="0" applyAlignment="0" applyProtection="0"/>
    <xf numFmtId="9" fontId="0" fillId="0" borderId="0" applyFont="0" applyFill="0" applyBorder="0" applyAlignment="0" applyProtection="0"/>
    <xf numFmtId="0" fontId="85" fillId="0" borderId="34" applyNumberFormat="0" applyFill="0" applyAlignment="0" applyProtection="0"/>
    <xf numFmtId="0" fontId="39" fillId="0" borderId="35" applyNumberFormat="0" applyFill="0" applyAlignment="0" applyProtection="0"/>
    <xf numFmtId="0" fontId="24" fillId="0" borderId="36" applyNumberFormat="0" applyFill="0" applyAlignment="0" applyProtection="0"/>
    <xf numFmtId="0" fontId="40" fillId="0" borderId="0">
      <alignment/>
      <protection/>
    </xf>
    <xf numFmtId="0" fontId="8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87" fillId="91" borderId="0" applyNumberFormat="0" applyBorder="0" applyAlignment="0" applyProtection="0"/>
    <xf numFmtId="0" fontId="24" fillId="10" borderId="0" applyNumberFormat="0" applyBorder="0" applyAlignment="0" applyProtection="0"/>
    <xf numFmtId="0" fontId="1" fillId="4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88" fillId="0" borderId="0" xfId="0" applyFont="1" applyAlignment="1">
      <alignment/>
    </xf>
    <xf numFmtId="0" fontId="0" fillId="0" borderId="0" xfId="0" applyFont="1" applyAlignment="1">
      <alignment/>
    </xf>
    <xf numFmtId="0" fontId="4" fillId="56" borderId="8" xfId="211" applyAlignment="1">
      <alignment horizontal="left" vertical="center" wrapText="1" indent="1"/>
    </xf>
    <xf numFmtId="0" fontId="4" fillId="0" borderId="0" xfId="330" applyProtection="1">
      <alignment/>
      <protection locked="0"/>
    </xf>
    <xf numFmtId="0" fontId="48" fillId="0" borderId="37" xfId="330" applyNumberFormat="1" applyFont="1" applyFill="1" applyBorder="1" applyAlignment="1" applyProtection="1">
      <alignment vertical="center" wrapText="1"/>
      <protection locked="0"/>
    </xf>
    <xf numFmtId="0" fontId="48" fillId="0" borderId="15" xfId="330" applyNumberFormat="1" applyFont="1" applyFill="1" applyBorder="1" applyAlignment="1" applyProtection="1">
      <alignment vertical="center" wrapText="1"/>
      <protection locked="0"/>
    </xf>
    <xf numFmtId="0" fontId="48" fillId="92" borderId="15" xfId="330" applyNumberFormat="1" applyFont="1" applyFill="1" applyBorder="1" applyAlignment="1" applyProtection="1">
      <alignment vertical="center" wrapText="1"/>
      <protection locked="0"/>
    </xf>
    <xf numFmtId="0" fontId="50" fillId="92" borderId="15" xfId="330" applyNumberFormat="1" applyFont="1" applyFill="1" applyBorder="1" applyAlignment="1" applyProtection="1">
      <alignment vertical="center" wrapText="1"/>
      <protection locked="0"/>
    </xf>
    <xf numFmtId="3" fontId="50" fillId="92" borderId="15" xfId="330" applyNumberFormat="1" applyFont="1" applyFill="1" applyBorder="1" applyAlignment="1" applyProtection="1">
      <alignment horizontal="right" vertical="center" wrapText="1"/>
      <protection locked="0"/>
    </xf>
    <xf numFmtId="0" fontId="51" fillId="0" borderId="15" xfId="330" applyNumberFormat="1" applyFont="1" applyFill="1" applyBorder="1" applyAlignment="1" applyProtection="1">
      <alignment vertical="center" wrapText="1"/>
      <protection locked="0"/>
    </xf>
    <xf numFmtId="3" fontId="51" fillId="0" borderId="15" xfId="330" applyNumberFormat="1" applyFont="1" applyFill="1" applyBorder="1" applyAlignment="1" applyProtection="1">
      <alignment horizontal="right" vertical="center" wrapText="1"/>
      <protection locked="0"/>
    </xf>
    <xf numFmtId="3" fontId="48" fillId="0" borderId="15" xfId="330" applyNumberFormat="1" applyFont="1" applyFill="1" applyBorder="1" applyAlignment="1" applyProtection="1">
      <alignment horizontal="right" vertical="center" wrapText="1"/>
      <protection locked="0"/>
    </xf>
    <xf numFmtId="3" fontId="52" fillId="93" borderId="38" xfId="327" applyNumberFormat="1" applyFont="1" applyFill="1" applyBorder="1" applyAlignment="1">
      <alignment vertical="top" wrapText="1"/>
      <protection/>
    </xf>
    <xf numFmtId="0" fontId="4" fillId="0" borderId="15" xfId="330" applyBorder="1">
      <alignment/>
      <protection/>
    </xf>
    <xf numFmtId="0" fontId="49" fillId="0" borderId="15" xfId="330" applyNumberFormat="1" applyFont="1" applyFill="1" applyBorder="1" applyAlignment="1" applyProtection="1">
      <alignment vertical="center" wrapText="1"/>
      <protection locked="0"/>
    </xf>
    <xf numFmtId="3" fontId="49" fillId="0" borderId="15" xfId="330" applyNumberFormat="1" applyFont="1" applyFill="1" applyBorder="1" applyAlignment="1" applyProtection="1">
      <alignment horizontal="right" vertical="center" wrapText="1"/>
      <protection locked="0"/>
    </xf>
    <xf numFmtId="3" fontId="53" fillId="0" borderId="15" xfId="324" applyNumberFormat="1" applyFont="1" applyBorder="1" applyAlignment="1">
      <alignment horizontal="right"/>
      <protection/>
    </xf>
    <xf numFmtId="0" fontId="49" fillId="94" borderId="15" xfId="330" applyNumberFormat="1" applyFont="1" applyFill="1" applyBorder="1" applyAlignment="1" applyProtection="1">
      <alignment vertical="center" wrapText="1"/>
      <protection locked="0"/>
    </xf>
    <xf numFmtId="3" fontId="49" fillId="94" borderId="15" xfId="330" applyNumberFormat="1" applyFont="1" applyFill="1" applyBorder="1" applyAlignment="1" applyProtection="1">
      <alignment horizontal="right" vertical="center" wrapText="1"/>
      <protection locked="0"/>
    </xf>
    <xf numFmtId="3" fontId="53" fillId="93" borderId="15" xfId="324" applyNumberFormat="1" applyFont="1" applyFill="1" applyBorder="1" applyAlignment="1">
      <alignment horizontal="right"/>
      <protection/>
    </xf>
    <xf numFmtId="0" fontId="4" fillId="0" borderId="15" xfId="330" applyFill="1" applyBorder="1">
      <alignment/>
      <protection/>
    </xf>
    <xf numFmtId="4" fontId="29" fillId="0" borderId="0" xfId="329" applyNumberFormat="1">
      <alignment/>
      <protection/>
    </xf>
    <xf numFmtId="0" fontId="4" fillId="0" borderId="15" xfId="330" applyFont="1" applyBorder="1">
      <alignment/>
      <protection/>
    </xf>
    <xf numFmtId="0" fontId="49" fillId="94" borderId="15" xfId="330" applyNumberFormat="1" applyFont="1" applyFill="1" applyBorder="1" applyAlignment="1" applyProtection="1">
      <alignment horizontal="right" vertical="center" wrapText="1"/>
      <protection locked="0"/>
    </xf>
    <xf numFmtId="0" fontId="89" fillId="92" borderId="15" xfId="330" applyNumberFormat="1" applyFont="1" applyFill="1" applyBorder="1" applyAlignment="1" applyProtection="1">
      <alignment vertical="center" wrapText="1"/>
      <protection locked="0"/>
    </xf>
    <xf numFmtId="0" fontId="49" fillId="95" borderId="15" xfId="330" applyNumberFormat="1" applyFont="1" applyFill="1" applyBorder="1" applyAlignment="1" applyProtection="1">
      <alignment vertical="center" wrapText="1"/>
      <protection locked="0"/>
    </xf>
    <xf numFmtId="3" fontId="49" fillId="95" borderId="15" xfId="330" applyNumberFormat="1" applyFont="1" applyFill="1" applyBorder="1" applyAlignment="1" applyProtection="1">
      <alignment horizontal="right" vertical="center" wrapText="1"/>
      <protection locked="0"/>
    </xf>
    <xf numFmtId="0" fontId="48" fillId="0" borderId="39" xfId="330" applyNumberFormat="1" applyFont="1" applyFill="1" applyBorder="1" applyAlignment="1" applyProtection="1">
      <alignment vertical="center" wrapText="1"/>
      <protection locked="0"/>
    </xf>
    <xf numFmtId="0" fontId="69" fillId="0" borderId="0" xfId="331" applyFont="1" applyFill="1">
      <alignment/>
      <protection/>
    </xf>
    <xf numFmtId="0" fontId="58" fillId="0" borderId="0" xfId="337" applyFont="1" applyFill="1" applyAlignment="1">
      <alignment horizontal="center" vertical="center" wrapText="1"/>
      <protection/>
    </xf>
    <xf numFmtId="0" fontId="58" fillId="0" borderId="0" xfId="337" applyFont="1" applyFill="1" applyAlignment="1">
      <alignment horizontal="center" vertical="center"/>
      <protection/>
    </xf>
    <xf numFmtId="0" fontId="59" fillId="0" borderId="0" xfId="337" applyFont="1" applyFill="1" applyAlignment="1">
      <alignment horizontal="right"/>
      <protection/>
    </xf>
    <xf numFmtId="0" fontId="4" fillId="0" borderId="40" xfId="160" applyFont="1" applyFill="1" applyBorder="1" applyAlignment="1" applyProtection="1">
      <alignment horizontal="left" vertical="center" wrapText="1"/>
      <protection locked="0"/>
    </xf>
    <xf numFmtId="3" fontId="60" fillId="0" borderId="15" xfId="337" applyNumberFormat="1" applyFont="1" applyFill="1" applyBorder="1" applyAlignment="1">
      <alignment horizontal="center" vertical="top" wrapText="1"/>
      <protection/>
    </xf>
    <xf numFmtId="0" fontId="61" fillId="0" borderId="8" xfId="253" applyFont="1" applyFill="1" applyAlignment="1" applyProtection="1" quotePrefix="1">
      <alignment horizontal="left" vertical="center" wrapText="1"/>
      <protection locked="0"/>
    </xf>
    <xf numFmtId="3" fontId="4" fillId="0" borderId="41" xfId="247" applyNumberFormat="1" applyFont="1" applyFill="1" applyBorder="1" applyProtection="1">
      <alignment horizontal="right" vertical="center"/>
      <protection locked="0"/>
    </xf>
    <xf numFmtId="0" fontId="4" fillId="0" borderId="8" xfId="253" applyFont="1" applyFill="1" applyAlignment="1">
      <alignment horizontal="left" vertical="center" wrapText="1"/>
    </xf>
    <xf numFmtId="3" fontId="4" fillId="0" borderId="8" xfId="247" applyNumberFormat="1" applyFont="1" applyFill="1" applyProtection="1">
      <alignment horizontal="right" vertical="center"/>
      <protection locked="0"/>
    </xf>
    <xf numFmtId="0" fontId="4" fillId="0" borderId="8" xfId="253" applyFont="1" applyFill="1" applyAlignment="1" quotePrefix="1">
      <alignment horizontal="left" vertical="center" wrapText="1"/>
    </xf>
    <xf numFmtId="0" fontId="4" fillId="0" borderId="8" xfId="253" applyFont="1" applyFill="1" applyAlignment="1" applyProtection="1" quotePrefix="1">
      <alignment horizontal="left" vertical="center" wrapText="1"/>
      <protection locked="0"/>
    </xf>
    <xf numFmtId="3" fontId="61" fillId="0" borderId="8" xfId="247" applyNumberFormat="1" applyFont="1" applyFill="1" applyProtection="1">
      <alignment horizontal="right" vertical="center"/>
      <protection locked="0"/>
    </xf>
    <xf numFmtId="3" fontId="62" fillId="0" borderId="15" xfId="33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331" applyFont="1" applyFill="1">
      <alignment/>
      <protection/>
    </xf>
    <xf numFmtId="0" fontId="72" fillId="0" borderId="0" xfId="331" applyFont="1" applyFill="1" applyAlignment="1">
      <alignment wrapText="1"/>
      <protection/>
    </xf>
    <xf numFmtId="4" fontId="90" fillId="0" borderId="0" xfId="331" applyNumberFormat="1" applyFont="1" applyFill="1">
      <alignment/>
      <protection/>
    </xf>
    <xf numFmtId="0" fontId="72" fillId="0" borderId="0" xfId="331" applyFont="1" applyFill="1">
      <alignment/>
      <protection/>
    </xf>
    <xf numFmtId="3" fontId="72" fillId="0" borderId="0" xfId="331" applyNumberFormat="1" applyFont="1" applyFill="1">
      <alignment/>
      <protection/>
    </xf>
    <xf numFmtId="0" fontId="42" fillId="0" borderId="0" xfId="337" applyFont="1" applyFill="1" applyBorder="1" applyAlignment="1">
      <alignment horizontal="left" vertical="center" wrapText="1"/>
      <protection/>
    </xf>
    <xf numFmtId="3" fontId="42" fillId="0" borderId="0" xfId="337" applyNumberFormat="1" applyFont="1" applyFill="1" applyBorder="1" applyAlignment="1">
      <alignment horizontal="right" vertical="center"/>
      <protection/>
    </xf>
    <xf numFmtId="0" fontId="42" fillId="0" borderId="0" xfId="336" applyFont="1" applyFill="1" applyBorder="1" applyAlignment="1">
      <alignment horizontal="right" vertical="center"/>
      <protection/>
    </xf>
    <xf numFmtId="0" fontId="61" fillId="0" borderId="0" xfId="336" applyFont="1" applyFill="1" applyAlignment="1">
      <alignment horizontal="right"/>
      <protection/>
    </xf>
    <xf numFmtId="0" fontId="42" fillId="0" borderId="0" xfId="336" applyFont="1" applyFill="1" applyBorder="1" applyAlignment="1">
      <alignment horizontal="left" vertical="center" wrapText="1"/>
      <protection/>
    </xf>
    <xf numFmtId="3" fontId="60" fillId="0" borderId="0" xfId="337" applyNumberFormat="1" applyFont="1" applyFill="1" applyAlignment="1">
      <alignment horizontal="center" vertical="top" wrapText="1"/>
      <protection/>
    </xf>
    <xf numFmtId="0" fontId="44" fillId="0" borderId="0" xfId="331" applyFont="1" applyFill="1" applyAlignment="1">
      <alignment wrapText="1"/>
      <protection/>
    </xf>
    <xf numFmtId="3" fontId="69" fillId="0" borderId="0" xfId="331" applyNumberFormat="1" applyFont="1" applyFill="1">
      <alignment/>
      <protection/>
    </xf>
    <xf numFmtId="0" fontId="69" fillId="0" borderId="0" xfId="331" applyFont="1" applyFill="1" applyAlignment="1">
      <alignment wrapText="1"/>
      <protection/>
    </xf>
    <xf numFmtId="0" fontId="0" fillId="0" borderId="0" xfId="331" applyFill="1">
      <alignment/>
      <protection/>
    </xf>
    <xf numFmtId="0" fontId="4" fillId="0" borderId="0" xfId="336" applyFill="1" applyBorder="1" applyAlignment="1">
      <alignment horizontal="right"/>
      <protection/>
    </xf>
    <xf numFmtId="2" fontId="4" fillId="0" borderId="8" xfId="160" applyNumberFormat="1" applyFill="1" applyAlignment="1" applyProtection="1">
      <alignment horizontal="left" vertical="center" wrapText="1"/>
      <protection locked="0"/>
    </xf>
    <xf numFmtId="3" fontId="64" fillId="0" borderId="42" xfId="336" applyNumberFormat="1" applyFont="1" applyFill="1" applyBorder="1" applyAlignment="1" applyProtection="1">
      <alignment horizontal="right" vertical="center" wrapText="1"/>
      <protection locked="0"/>
    </xf>
    <xf numFmtId="2" fontId="61" fillId="0" borderId="8" xfId="208" applyNumberFormat="1" applyFont="1" applyFill="1" applyAlignment="1" applyProtection="1" quotePrefix="1">
      <alignment horizontal="left" vertical="center" wrapText="1"/>
      <protection locked="0"/>
    </xf>
    <xf numFmtId="3" fontId="5" fillId="0" borderId="8" xfId="247" applyNumberFormat="1" applyFont="1" applyFill="1" applyProtection="1">
      <alignment horizontal="right" vertical="center"/>
      <protection locked="0"/>
    </xf>
    <xf numFmtId="2" fontId="4" fillId="0" borderId="8" xfId="214" applyNumberFormat="1" applyFill="1" applyAlignment="1" applyProtection="1" quotePrefix="1">
      <alignment horizontal="left" vertical="center" wrapText="1"/>
      <protection locked="0"/>
    </xf>
    <xf numFmtId="3" fontId="2" fillId="0" borderId="8" xfId="247" applyNumberFormat="1" applyFill="1" applyProtection="1">
      <alignment horizontal="right" vertical="center"/>
      <protection locked="0"/>
    </xf>
    <xf numFmtId="3" fontId="65" fillId="0" borderId="15" xfId="337" applyNumberFormat="1" applyFont="1" applyFill="1" applyBorder="1" applyAlignment="1">
      <alignment horizontal="right" wrapText="1"/>
      <protection/>
    </xf>
    <xf numFmtId="0" fontId="4" fillId="0" borderId="8" xfId="214" applyFill="1" applyAlignment="1" quotePrefix="1">
      <alignment horizontal="left" vertical="center" wrapText="1"/>
    </xf>
    <xf numFmtId="2" fontId="4" fillId="0" borderId="8" xfId="208" applyNumberFormat="1" applyFill="1" applyAlignment="1" applyProtection="1" quotePrefix="1">
      <alignment horizontal="left" vertical="center" wrapText="1"/>
      <protection locked="0"/>
    </xf>
    <xf numFmtId="3" fontId="66" fillId="0" borderId="38" xfId="336" applyNumberFormat="1" applyFont="1" applyFill="1" applyBorder="1" applyAlignment="1" applyProtection="1">
      <alignment horizontal="right" vertical="center" wrapText="1"/>
      <protection locked="0"/>
    </xf>
    <xf numFmtId="3" fontId="66" fillId="0" borderId="38" xfId="336" applyNumberFormat="1" applyFont="1" applyFill="1" applyBorder="1" applyAlignment="1" applyProtection="1">
      <alignment horizontal="left" vertical="center" wrapText="1"/>
      <protection locked="0"/>
    </xf>
    <xf numFmtId="169" fontId="66" fillId="0" borderId="38" xfId="336" applyNumberFormat="1" applyFont="1" applyFill="1" applyBorder="1" applyAlignment="1" applyProtection="1">
      <alignment horizontal="right" vertical="center" wrapText="1"/>
      <protection locked="0"/>
    </xf>
    <xf numFmtId="2" fontId="4" fillId="0" borderId="8" xfId="220" applyNumberFormat="1" applyFill="1" applyAlignment="1" applyProtection="1" quotePrefix="1">
      <alignment horizontal="left" vertical="center" wrapText="1"/>
      <protection locked="0"/>
    </xf>
    <xf numFmtId="3" fontId="66" fillId="0" borderId="15" xfId="336" applyNumberFormat="1" applyFont="1" applyFill="1" applyBorder="1" applyAlignment="1" applyProtection="1">
      <alignment horizontal="right" vertical="center" wrapText="1"/>
      <protection locked="0"/>
    </xf>
    <xf numFmtId="3" fontId="67" fillId="0" borderId="8" xfId="247" applyNumberFormat="1" applyFont="1" applyFill="1" applyProtection="1">
      <alignment horizontal="right" vertical="center"/>
      <protection locked="0"/>
    </xf>
    <xf numFmtId="2" fontId="0" fillId="0" borderId="0" xfId="331" applyNumberFormat="1" applyFill="1" applyAlignment="1">
      <alignment wrapText="1"/>
      <protection/>
    </xf>
    <xf numFmtId="3" fontId="90" fillId="0" borderId="0" xfId="331" applyNumberFormat="1" applyFont="1" applyFill="1">
      <alignment/>
      <protection/>
    </xf>
    <xf numFmtId="0" fontId="42" fillId="0" borderId="0" xfId="337" applyFont="1" applyFill="1" applyBorder="1" applyAlignment="1">
      <alignment horizontal="left" vertical="center"/>
      <protection/>
    </xf>
    <xf numFmtId="0" fontId="42" fillId="0" borderId="0" xfId="336" applyFont="1" applyFill="1" applyBorder="1" applyAlignment="1">
      <alignment horizontal="left" vertical="center"/>
      <protection/>
    </xf>
    <xf numFmtId="3" fontId="0" fillId="0" borderId="0" xfId="331" applyNumberFormat="1" applyFill="1">
      <alignment/>
      <protection/>
    </xf>
    <xf numFmtId="0" fontId="47" fillId="0" borderId="0" xfId="330" applyNumberFormat="1" applyFont="1" applyFill="1" applyBorder="1" applyAlignment="1" applyProtection="1">
      <alignment vertical="center" wrapText="1"/>
      <protection locked="0"/>
    </xf>
    <xf numFmtId="0" fontId="49" fillId="95" borderId="15" xfId="330" applyNumberFormat="1" applyFont="1" applyFill="1" applyBorder="1" applyAlignment="1" applyProtection="1">
      <alignment horizontal="center" vertical="center" wrapText="1"/>
      <protection locked="0"/>
    </xf>
    <xf numFmtId="0" fontId="48" fillId="0" borderId="15" xfId="330" applyNumberFormat="1" applyFont="1" applyFill="1" applyBorder="1" applyAlignment="1" applyProtection="1">
      <alignment vertical="center" wrapText="1"/>
      <protection locked="0"/>
    </xf>
    <xf numFmtId="0" fontId="49" fillId="95" borderId="43" xfId="330" applyNumberFormat="1" applyFont="1" applyFill="1" applyBorder="1" applyAlignment="1" applyProtection="1">
      <alignment horizontal="center" vertical="center"/>
      <protection locked="0"/>
    </xf>
    <xf numFmtId="0" fontId="4" fillId="0" borderId="44" xfId="330" applyBorder="1" applyAlignment="1" applyProtection="1">
      <alignment horizontal="center" vertical="center"/>
      <protection locked="0"/>
    </xf>
    <xf numFmtId="0" fontId="49" fillId="0" borderId="42" xfId="330" applyNumberFormat="1" applyFont="1" applyFill="1" applyBorder="1" applyAlignment="1" applyProtection="1">
      <alignment horizontal="center" vertical="center" wrapText="1"/>
      <protection locked="0"/>
    </xf>
    <xf numFmtId="0" fontId="49" fillId="0" borderId="38" xfId="33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331" applyFont="1" applyFill="1" applyAlignment="1" applyProtection="1">
      <alignment horizontal="center" vertical="top" wrapText="1"/>
      <protection locked="0"/>
    </xf>
    <xf numFmtId="0" fontId="69" fillId="0" borderId="0" xfId="331" applyFont="1" applyFill="1" applyAlignment="1">
      <alignment horizontal="center" vertical="top"/>
      <protection/>
    </xf>
    <xf numFmtId="0" fontId="57" fillId="0" borderId="0" xfId="337" applyFont="1" applyFill="1" applyAlignment="1">
      <alignment horizontal="center" vertical="top" wrapText="1"/>
      <protection/>
    </xf>
    <xf numFmtId="0" fontId="0" fillId="0" borderId="0" xfId="331" applyFill="1" applyAlignment="1">
      <alignment horizontal="center" vertical="top"/>
      <protection/>
    </xf>
    <xf numFmtId="0" fontId="57" fillId="0" borderId="0" xfId="337" applyFont="1" applyFill="1" applyAlignment="1">
      <alignment horizontal="center" vertical="center" wrapText="1"/>
      <protection/>
    </xf>
    <xf numFmtId="0" fontId="63" fillId="0" borderId="0" xfId="336" applyNumberFormat="1" applyFont="1" applyFill="1" applyBorder="1" applyAlignment="1" applyProtection="1">
      <alignment horizontal="center" vertical="center" wrapText="1"/>
      <protection locked="0"/>
    </xf>
  </cellXfs>
  <cellStyles count="3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2" xfId="26"/>
    <cellStyle name="20% - Акцент2 2" xfId="27"/>
    <cellStyle name="20% - Акцент2 2 2" xfId="28"/>
    <cellStyle name="20% - Акцент2 2 2 2" xfId="29"/>
    <cellStyle name="20% - Акцент2 2 3" xfId="30"/>
    <cellStyle name="20% - Акцент3" xfId="31"/>
    <cellStyle name="20% - Акцент3 2" xfId="32"/>
    <cellStyle name="20% - Акцент3 2 2" xfId="33"/>
    <cellStyle name="20% - Акцент3 2 2 2" xfId="34"/>
    <cellStyle name="20% - Акцент3 2 3" xfId="35"/>
    <cellStyle name="20% - Акцент4" xfId="36"/>
    <cellStyle name="20% - Акцент4 2" xfId="37"/>
    <cellStyle name="20% - Акцент4 2 2" xfId="38"/>
    <cellStyle name="20% - Акцент4 2 2 2" xfId="39"/>
    <cellStyle name="20% - Акцент4 2 3" xfId="40"/>
    <cellStyle name="20% -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6" xfId="46"/>
    <cellStyle name="20% - Акцент6 2" xfId="47"/>
    <cellStyle name="20% - Акцент6 2 2" xfId="48"/>
    <cellStyle name="20% - Акцент6 2 2 2" xfId="49"/>
    <cellStyle name="20% - Акцент6 2 3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" xfId="57"/>
    <cellStyle name="40% - Акцент1 2" xfId="58"/>
    <cellStyle name="40% - Акцент1 2 2" xfId="59"/>
    <cellStyle name="40% - Акцент1 2 2 2" xfId="60"/>
    <cellStyle name="40% - Акцент1 2 3" xfId="61"/>
    <cellStyle name="40% - Акцент2" xfId="62"/>
    <cellStyle name="40% - Акцент2 2" xfId="63"/>
    <cellStyle name="40% - Акцент2 2 2" xfId="64"/>
    <cellStyle name="40% - Акцент2 2 2 2" xfId="65"/>
    <cellStyle name="40% - Акцент2 2 3" xfId="66"/>
    <cellStyle name="40% - Акцент3" xfId="67"/>
    <cellStyle name="40% - Акцент3 2" xfId="68"/>
    <cellStyle name="40% - Акцент3 2 2" xfId="69"/>
    <cellStyle name="40% - Акцент3 2 2 2" xfId="70"/>
    <cellStyle name="40% - Акцент3 2 3" xfId="71"/>
    <cellStyle name="40% - Акцент4" xfId="72"/>
    <cellStyle name="40% - Акцент4 2" xfId="73"/>
    <cellStyle name="40% - Акцент4 2 2" xfId="74"/>
    <cellStyle name="40% - Акцент4 2 2 2" xfId="75"/>
    <cellStyle name="40% - Акцент4 2 3" xfId="76"/>
    <cellStyle name="40% - Акцент5" xfId="77"/>
    <cellStyle name="40% - Акцент5 2" xfId="78"/>
    <cellStyle name="40% - Акцент5 2 2" xfId="79"/>
    <cellStyle name="40% - Акцент5 2 2 2" xfId="80"/>
    <cellStyle name="40% - Акцент5 2 3" xfId="81"/>
    <cellStyle name="40% - Акцент6" xfId="82"/>
    <cellStyle name="40% - Акцент6 2" xfId="83"/>
    <cellStyle name="40% - Акцент6 2 2" xfId="84"/>
    <cellStyle name="40% - Акцент6 2 2 2" xfId="85"/>
    <cellStyle name="40% - Акцент6 2 3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Акцент1" xfId="93"/>
    <cellStyle name="60% - Акцент1 2" xfId="94"/>
    <cellStyle name="60% - Акцент2" xfId="95"/>
    <cellStyle name="60% - Акцент2 2" xfId="96"/>
    <cellStyle name="60% - Акцент3" xfId="97"/>
    <cellStyle name="60% - Акцент3 2" xfId="98"/>
    <cellStyle name="60% - Акцент4" xfId="99"/>
    <cellStyle name="60% - Акцент4 2" xfId="100"/>
    <cellStyle name="60% - Акцент5" xfId="101"/>
    <cellStyle name="60% - Акцент5 2" xfId="102"/>
    <cellStyle name="60% - Акцент6" xfId="103"/>
    <cellStyle name="60% - Акцент6 2" xfId="104"/>
    <cellStyle name="Accent1" xfId="105"/>
    <cellStyle name="Accent1 - 20%" xfId="106"/>
    <cellStyle name="Accent1 - 40%" xfId="107"/>
    <cellStyle name="Accent1 - 60%" xfId="108"/>
    <cellStyle name="Accent2" xfId="109"/>
    <cellStyle name="Accent2 - 20%" xfId="110"/>
    <cellStyle name="Accent2 - 40%" xfId="111"/>
    <cellStyle name="Accent2 - 60%" xfId="112"/>
    <cellStyle name="Accent3" xfId="113"/>
    <cellStyle name="Accent3 - 20%" xfId="114"/>
    <cellStyle name="Accent3 - 40%" xfId="115"/>
    <cellStyle name="Accent3 - 60%" xfId="116"/>
    <cellStyle name="Accent4" xfId="117"/>
    <cellStyle name="Accent4 - 20%" xfId="118"/>
    <cellStyle name="Accent4 - 40%" xfId="119"/>
    <cellStyle name="Accent4 - 60%" xfId="120"/>
    <cellStyle name="Accent5" xfId="121"/>
    <cellStyle name="Accent5 - 20%" xfId="122"/>
    <cellStyle name="Accent5 - 40%" xfId="123"/>
    <cellStyle name="Accent5 - 60%" xfId="124"/>
    <cellStyle name="Accent6" xfId="125"/>
    <cellStyle name="Accent6 - 20%" xfId="126"/>
    <cellStyle name="Accent6 - 40%" xfId="127"/>
    <cellStyle name="Accent6 - 60%" xfId="128"/>
    <cellStyle name="Bad" xfId="129"/>
    <cellStyle name="Calculation" xfId="130"/>
    <cellStyle name="Check Cell" xfId="131"/>
    <cellStyle name="Code" xfId="132"/>
    <cellStyle name="Emphasis 1" xfId="133"/>
    <cellStyle name="Emphasis 2" xfId="134"/>
    <cellStyle name="Emphasis 3" xfId="135"/>
    <cellStyle name="Explanatory Text" xfId="136"/>
    <cellStyle name="Good" xfId="137"/>
    <cellStyle name="Heading 1" xfId="138"/>
    <cellStyle name="Heading 2" xfId="139"/>
    <cellStyle name="Heading 3" xfId="140"/>
    <cellStyle name="Heading 4" xfId="141"/>
    <cellStyle name="I0Normal" xfId="142"/>
    <cellStyle name="Input" xfId="143"/>
    <cellStyle name="Linked Cell" xfId="144"/>
    <cellStyle name="Neutral" xfId="145"/>
    <cellStyle name="Note" xfId="146"/>
    <cellStyle name="Output" xfId="147"/>
    <cellStyle name="SAPBEXaggData" xfId="148"/>
    <cellStyle name="SAPBEXaggData 2" xfId="149"/>
    <cellStyle name="SAPBEXaggData 3" xfId="150"/>
    <cellStyle name="SAPBEXaggDataEmph" xfId="151"/>
    <cellStyle name="SAPBEXaggDataEmph 2" xfId="152"/>
    <cellStyle name="SAPBEXaggDataEmph 3" xfId="153"/>
    <cellStyle name="SAPBEXaggItem" xfId="154"/>
    <cellStyle name="SAPBEXaggItem 2" xfId="155"/>
    <cellStyle name="SAPBEXaggItem 3" xfId="156"/>
    <cellStyle name="SAPBEXaggItemX" xfId="157"/>
    <cellStyle name="SAPBEXaggItemX 2" xfId="158"/>
    <cellStyle name="SAPBEXaggItemX 3" xfId="159"/>
    <cellStyle name="SAPBEXchaText" xfId="160"/>
    <cellStyle name="SAPBEXchaText 2" xfId="161"/>
    <cellStyle name="SAPBEXchaText 3" xfId="162"/>
    <cellStyle name="SAPBEXexcBad7" xfId="163"/>
    <cellStyle name="SAPBEXexcBad7 2" xfId="164"/>
    <cellStyle name="SAPBEXexcBad7 3" xfId="165"/>
    <cellStyle name="SAPBEXexcBad8" xfId="166"/>
    <cellStyle name="SAPBEXexcBad8 2" xfId="167"/>
    <cellStyle name="SAPBEXexcBad8 3" xfId="168"/>
    <cellStyle name="SAPBEXexcBad9" xfId="169"/>
    <cellStyle name="SAPBEXexcBad9 2" xfId="170"/>
    <cellStyle name="SAPBEXexcBad9 3" xfId="171"/>
    <cellStyle name="SAPBEXexcCritical4" xfId="172"/>
    <cellStyle name="SAPBEXexcCritical4 2" xfId="173"/>
    <cellStyle name="SAPBEXexcCritical4 3" xfId="174"/>
    <cellStyle name="SAPBEXexcCritical5" xfId="175"/>
    <cellStyle name="SAPBEXexcCritical5 2" xfId="176"/>
    <cellStyle name="SAPBEXexcCritical5 3" xfId="177"/>
    <cellStyle name="SAPBEXexcCritical6" xfId="178"/>
    <cellStyle name="SAPBEXexcCritical6 2" xfId="179"/>
    <cellStyle name="SAPBEXexcCritical6 3" xfId="180"/>
    <cellStyle name="SAPBEXexcGood1" xfId="181"/>
    <cellStyle name="SAPBEXexcGood1 2" xfId="182"/>
    <cellStyle name="SAPBEXexcGood1 3" xfId="183"/>
    <cellStyle name="SAPBEXexcGood2" xfId="184"/>
    <cellStyle name="SAPBEXexcGood2 2" xfId="185"/>
    <cellStyle name="SAPBEXexcGood2 3" xfId="186"/>
    <cellStyle name="SAPBEXexcGood3" xfId="187"/>
    <cellStyle name="SAPBEXexcGood3 2" xfId="188"/>
    <cellStyle name="SAPBEXexcGood3 3" xfId="189"/>
    <cellStyle name="SAPBEXfilterDrill" xfId="190"/>
    <cellStyle name="SAPBEXfilterDrill 2" xfId="191"/>
    <cellStyle name="SAPBEXfilterDrill 3" xfId="192"/>
    <cellStyle name="SAPBEXfilterItem" xfId="193"/>
    <cellStyle name="SAPBEXfilterItem 2" xfId="194"/>
    <cellStyle name="SAPBEXfilterItem 3" xfId="195"/>
    <cellStyle name="SAPBEXfilterText" xfId="196"/>
    <cellStyle name="SAPBEXfilterText 2" xfId="197"/>
    <cellStyle name="SAPBEXfilterText 3" xfId="198"/>
    <cellStyle name="SAPBEXformats" xfId="199"/>
    <cellStyle name="SAPBEXformats 2" xfId="200"/>
    <cellStyle name="SAPBEXformats 3" xfId="201"/>
    <cellStyle name="SAPBEXheaderItem" xfId="202"/>
    <cellStyle name="SAPBEXheaderItem 2" xfId="203"/>
    <cellStyle name="SAPBEXheaderItem 3" xfId="204"/>
    <cellStyle name="SAPBEXheaderText" xfId="205"/>
    <cellStyle name="SAPBEXheaderText 2" xfId="206"/>
    <cellStyle name="SAPBEXheaderText 3" xfId="207"/>
    <cellStyle name="SAPBEXHLevel0" xfId="208"/>
    <cellStyle name="SAPBEXHLevel0 2" xfId="209"/>
    <cellStyle name="SAPBEXHLevel0 3" xfId="210"/>
    <cellStyle name="SAPBEXHLevel0X" xfId="211"/>
    <cellStyle name="SAPBEXHLevel0X 2" xfId="212"/>
    <cellStyle name="SAPBEXHLevel0X 3" xfId="213"/>
    <cellStyle name="SAPBEXHLevel1" xfId="214"/>
    <cellStyle name="SAPBEXHLevel1 2" xfId="215"/>
    <cellStyle name="SAPBEXHLevel1 3" xfId="216"/>
    <cellStyle name="SAPBEXHLevel1X" xfId="217"/>
    <cellStyle name="SAPBEXHLevel1X 2" xfId="218"/>
    <cellStyle name="SAPBEXHLevel1X 3" xfId="219"/>
    <cellStyle name="SAPBEXHLevel2" xfId="220"/>
    <cellStyle name="SAPBEXHLevel2 2" xfId="221"/>
    <cellStyle name="SAPBEXHLevel2 3" xfId="222"/>
    <cellStyle name="SAPBEXHLevel2X" xfId="223"/>
    <cellStyle name="SAPBEXHLevel2X 2" xfId="224"/>
    <cellStyle name="SAPBEXHLevel2X 3" xfId="225"/>
    <cellStyle name="SAPBEXHLevel3" xfId="226"/>
    <cellStyle name="SAPBEXHLevel3 2" xfId="227"/>
    <cellStyle name="SAPBEXHLevel3 3" xfId="228"/>
    <cellStyle name="SAPBEXHLevel3X" xfId="229"/>
    <cellStyle name="SAPBEXHLevel3X 2" xfId="230"/>
    <cellStyle name="SAPBEXHLevel3X 3" xfId="231"/>
    <cellStyle name="SAPBEXinputData" xfId="232"/>
    <cellStyle name="SAPBEXinputData 2" xfId="233"/>
    <cellStyle name="SAPBEXItemHeader" xfId="234"/>
    <cellStyle name="SAPBEXresData" xfId="235"/>
    <cellStyle name="SAPBEXresData 2" xfId="236"/>
    <cellStyle name="SAPBEXresData 3" xfId="237"/>
    <cellStyle name="SAPBEXresDataEmph" xfId="238"/>
    <cellStyle name="SAPBEXresDataEmph 2" xfId="239"/>
    <cellStyle name="SAPBEXresDataEmph 3" xfId="240"/>
    <cellStyle name="SAPBEXresItem" xfId="241"/>
    <cellStyle name="SAPBEXresItem 2" xfId="242"/>
    <cellStyle name="SAPBEXresItem 3" xfId="243"/>
    <cellStyle name="SAPBEXresItemX" xfId="244"/>
    <cellStyle name="SAPBEXresItemX 2" xfId="245"/>
    <cellStyle name="SAPBEXresItemX 3" xfId="246"/>
    <cellStyle name="SAPBEXstdData" xfId="247"/>
    <cellStyle name="SAPBEXstdData 2" xfId="248"/>
    <cellStyle name="SAPBEXstdData 3" xfId="249"/>
    <cellStyle name="SAPBEXstdDataEmph" xfId="250"/>
    <cellStyle name="SAPBEXstdDataEmph 2" xfId="251"/>
    <cellStyle name="SAPBEXstdDataEmph 3" xfId="252"/>
    <cellStyle name="SAPBEXstdItem" xfId="253"/>
    <cellStyle name="SAPBEXstdItem 2" xfId="254"/>
    <cellStyle name="SAPBEXstdItem 3" xfId="255"/>
    <cellStyle name="SAPBEXstdItemX" xfId="256"/>
    <cellStyle name="SAPBEXstdItemX 2" xfId="257"/>
    <cellStyle name="SAPBEXstdItemX 3" xfId="258"/>
    <cellStyle name="SAPBEXtitle" xfId="259"/>
    <cellStyle name="SAPBEXtitle 2" xfId="260"/>
    <cellStyle name="SAPBEXtitle 3" xfId="261"/>
    <cellStyle name="SAPBEXunassignedItem" xfId="262"/>
    <cellStyle name="SAPBEXundefined" xfId="263"/>
    <cellStyle name="SAPBEXundefined 2" xfId="264"/>
    <cellStyle name="SAPBEXundefined 3" xfId="265"/>
    <cellStyle name="Sheet Title" xfId="266"/>
    <cellStyle name="Title" xfId="267"/>
    <cellStyle name="Total" xfId="268"/>
    <cellStyle name="Warning Text" xfId="269"/>
    <cellStyle name="Акцент1" xfId="270"/>
    <cellStyle name="Акцент1 2" xfId="271"/>
    <cellStyle name="Акцент1 3" xfId="272"/>
    <cellStyle name="Акцент2" xfId="273"/>
    <cellStyle name="Акцент2 2" xfId="274"/>
    <cellStyle name="Акцент2 3" xfId="275"/>
    <cellStyle name="Акцент3" xfId="276"/>
    <cellStyle name="Акцент3 2" xfId="277"/>
    <cellStyle name="Акцент3 3" xfId="278"/>
    <cellStyle name="Акцент4" xfId="279"/>
    <cellStyle name="Акцент4 2" xfId="280"/>
    <cellStyle name="Акцент4 3" xfId="281"/>
    <cellStyle name="Акцент5" xfId="282"/>
    <cellStyle name="Акцент5 2" xfId="283"/>
    <cellStyle name="Акцент5 3" xfId="284"/>
    <cellStyle name="Акцент6" xfId="285"/>
    <cellStyle name="Акцент6 2" xfId="286"/>
    <cellStyle name="Акцент6 3" xfId="287"/>
    <cellStyle name="Ввод " xfId="288"/>
    <cellStyle name="Ввод  2" xfId="289"/>
    <cellStyle name="Ввод  3" xfId="290"/>
    <cellStyle name="Вывод" xfId="291"/>
    <cellStyle name="Вывод 2" xfId="292"/>
    <cellStyle name="Вывод 3" xfId="293"/>
    <cellStyle name="Вычисление" xfId="294"/>
    <cellStyle name="Вычисление 2" xfId="295"/>
    <cellStyle name="Вычисление 3" xfId="296"/>
    <cellStyle name="Currency" xfId="297"/>
    <cellStyle name="Currency [0]" xfId="298"/>
    <cellStyle name="Заголовок 1" xfId="299"/>
    <cellStyle name="Заголовок 1 2" xfId="300"/>
    <cellStyle name="Заголовок 1 3" xfId="301"/>
    <cellStyle name="Заголовок 2" xfId="302"/>
    <cellStyle name="Заголовок 2 2" xfId="303"/>
    <cellStyle name="Заголовок 2 3" xfId="304"/>
    <cellStyle name="Заголовок 3" xfId="305"/>
    <cellStyle name="Заголовок 3 2" xfId="306"/>
    <cellStyle name="Заголовок 3 3" xfId="307"/>
    <cellStyle name="Заголовок 4" xfId="308"/>
    <cellStyle name="Заголовок 4 2" xfId="309"/>
    <cellStyle name="Заголовок 4 3" xfId="310"/>
    <cellStyle name="Итог" xfId="311"/>
    <cellStyle name="Итог 2" xfId="312"/>
    <cellStyle name="Итог 3" xfId="313"/>
    <cellStyle name="Контрольная ячейка" xfId="314"/>
    <cellStyle name="Контрольная ячейка 2" xfId="315"/>
    <cellStyle name="Контрольная ячейка 3" xfId="316"/>
    <cellStyle name="Название" xfId="317"/>
    <cellStyle name="Название 2" xfId="318"/>
    <cellStyle name="Нейтральный" xfId="319"/>
    <cellStyle name="Нейтральный 2" xfId="320"/>
    <cellStyle name="Нейтральный 3" xfId="321"/>
    <cellStyle name="Обычный 11 2" xfId="322"/>
    <cellStyle name="Обычный 2" xfId="323"/>
    <cellStyle name="Обычный 2 2" xfId="324"/>
    <cellStyle name="Обычный 2 2 2" xfId="325"/>
    <cellStyle name="Обычный 2 3" xfId="326"/>
    <cellStyle name="Обычный 25" xfId="327"/>
    <cellStyle name="Обычный 3" xfId="328"/>
    <cellStyle name="Обычный 3 2" xfId="329"/>
    <cellStyle name="Обычный 4" xfId="330"/>
    <cellStyle name="Обычный 4 2" xfId="331"/>
    <cellStyle name="Обычный 4 2 2" xfId="332"/>
    <cellStyle name="Обычный 4 3" xfId="333"/>
    <cellStyle name="Обычный 5" xfId="334"/>
    <cellStyle name="Обычный 6" xfId="335"/>
    <cellStyle name="Обычный_Консолидир баланс по МСФО за март" xfId="336"/>
    <cellStyle name="Обычный_Ф1_Ф4new2004НБ" xfId="337"/>
    <cellStyle name="Плохой" xfId="338"/>
    <cellStyle name="Плохой 2" xfId="339"/>
    <cellStyle name="Плохой 3" xfId="340"/>
    <cellStyle name="Пояснение" xfId="341"/>
    <cellStyle name="Пояснение 2" xfId="342"/>
    <cellStyle name="Примечание" xfId="343"/>
    <cellStyle name="Примечание 2" xfId="344"/>
    <cellStyle name="Примечание 3" xfId="345"/>
    <cellStyle name="Percent" xfId="346"/>
    <cellStyle name="Связанная ячейка" xfId="347"/>
    <cellStyle name="Связанная ячейка 2" xfId="348"/>
    <cellStyle name="Связанная ячейка 3" xfId="349"/>
    <cellStyle name="Стиль 1" xfId="350"/>
    <cellStyle name="Текст предупреждения" xfId="351"/>
    <cellStyle name="Текст предупреждения 2" xfId="352"/>
    <cellStyle name="Текст предупреждения 3" xfId="353"/>
    <cellStyle name="Comma" xfId="354"/>
    <cellStyle name="Comma [0]" xfId="355"/>
    <cellStyle name="Финансовый 2" xfId="356"/>
    <cellStyle name="Финансовый 3" xfId="357"/>
    <cellStyle name="Хороший" xfId="358"/>
    <cellStyle name="Хороший 2" xfId="359"/>
    <cellStyle name="Хороший 3" xfId="3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152400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161925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0</xdr:row>
      <xdr:rowOff>9525</xdr:rowOff>
    </xdr:from>
    <xdr:to>
      <xdr:col>0</xdr:col>
      <xdr:colOff>314325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5240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0</xdr:row>
      <xdr:rowOff>9525</xdr:rowOff>
    </xdr:from>
    <xdr:to>
      <xdr:col>0</xdr:col>
      <xdr:colOff>304800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1524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152400</xdr:colOff>
      <xdr:row>0</xdr:row>
      <xdr:rowOff>161925</xdr:rowOff>
    </xdr:to>
    <xdr:grpSp>
      <xdr:nvGrpSpPr>
        <xdr:cNvPr id="14" name="SAPBEXhierarchyPlus"/>
        <xdr:cNvGrpSpPr>
          <a:grpSpLocks/>
        </xdr:cNvGrpSpPr>
      </xdr:nvGrpSpPr>
      <xdr:grpSpPr>
        <a:xfrm>
          <a:off x="0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161925</xdr:rowOff>
    </xdr:to>
    <xdr:grpSp>
      <xdr:nvGrpSpPr>
        <xdr:cNvPr id="17" name="SAPBEXhierarchyMinus"/>
        <xdr:cNvGrpSpPr>
          <a:grpSpLocks/>
        </xdr:cNvGrpSpPr>
      </xdr:nvGrpSpPr>
      <xdr:grpSpPr>
        <a:xfrm>
          <a:off x="0" y="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" t="s">
        <v>264</v>
      </c>
      <c r="IT1" s="2" t="s">
        <v>265</v>
      </c>
      <c r="IU1" s="3" t="s">
        <v>264</v>
      </c>
      <c r="IV1" s="3" t="s">
        <v>265</v>
      </c>
    </row>
    <row r="2" spans="1:231" ht="15">
      <c r="A2">
        <v>1</v>
      </c>
      <c r="AE2">
        <v>9</v>
      </c>
      <c r="CM2">
        <v>4</v>
      </c>
      <c r="DG2">
        <v>4</v>
      </c>
      <c r="EA2">
        <v>3</v>
      </c>
      <c r="EU2">
        <v>2</v>
      </c>
      <c r="FY2">
        <v>2</v>
      </c>
      <c r="HW2">
        <v>35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0</v>
      </c>
      <c r="D4" t="b">
        <v>1</v>
      </c>
      <c r="E4" t="b">
        <v>1</v>
      </c>
      <c r="F4" t="s">
        <v>1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4</v>
      </c>
      <c r="AF4" s="1" t="s">
        <v>18</v>
      </c>
      <c r="AG4" s="1" t="s">
        <v>19</v>
      </c>
      <c r="AH4" s="1" t="s">
        <v>2</v>
      </c>
      <c r="AI4" s="1" t="s">
        <v>6</v>
      </c>
      <c r="AJ4" s="1" t="s">
        <v>6</v>
      </c>
      <c r="AK4" s="1" t="s">
        <v>20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21</v>
      </c>
      <c r="AT4" s="1" t="s">
        <v>22</v>
      </c>
      <c r="AU4" s="1" t="s">
        <v>6</v>
      </c>
      <c r="AV4" s="1" t="s">
        <v>6</v>
      </c>
      <c r="AW4" s="1" t="s">
        <v>6</v>
      </c>
      <c r="AX4" s="1" t="s">
        <v>23</v>
      </c>
      <c r="AY4" s="1" t="s">
        <v>24</v>
      </c>
      <c r="AZ4" s="1" t="s">
        <v>18</v>
      </c>
      <c r="BA4" s="1" t="s">
        <v>25</v>
      </c>
      <c r="BB4" s="1" t="s">
        <v>6</v>
      </c>
      <c r="BC4" s="1" t="s">
        <v>6</v>
      </c>
      <c r="BD4" s="1" t="s">
        <v>26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23</v>
      </c>
      <c r="BK4" s="1" t="s">
        <v>27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4</v>
      </c>
      <c r="BS4" s="1" t="s">
        <v>4</v>
      </c>
      <c r="BT4" s="1" t="s">
        <v>4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21</v>
      </c>
      <c r="BZ4" s="1" t="s">
        <v>6</v>
      </c>
      <c r="CA4" s="1" t="s">
        <v>7</v>
      </c>
      <c r="CB4" s="1" t="s">
        <v>28</v>
      </c>
      <c r="CC4" s="1" t="s">
        <v>6</v>
      </c>
      <c r="CD4" s="1" t="s">
        <v>29</v>
      </c>
      <c r="CE4" s="1" t="s">
        <v>6</v>
      </c>
      <c r="CF4" s="1" t="s">
        <v>6</v>
      </c>
      <c r="CG4" s="1" t="s">
        <v>6</v>
      </c>
      <c r="CH4" s="1" t="s">
        <v>6</v>
      </c>
      <c r="CI4" s="1" t="s">
        <v>27</v>
      </c>
      <c r="CJ4" s="1" t="s">
        <v>6</v>
      </c>
      <c r="CK4" s="1" t="s">
        <v>6</v>
      </c>
      <c r="CL4" s="1" t="s">
        <v>6</v>
      </c>
      <c r="CM4">
        <v>4</v>
      </c>
      <c r="CN4" s="1" t="s">
        <v>54</v>
      </c>
      <c r="CO4" s="1" t="s">
        <v>68</v>
      </c>
      <c r="CP4" s="1" t="s">
        <v>69</v>
      </c>
      <c r="CQ4" s="1" t="s">
        <v>20</v>
      </c>
      <c r="CR4" s="1" t="s">
        <v>6</v>
      </c>
      <c r="CS4" s="1" t="s">
        <v>24</v>
      </c>
      <c r="CT4" s="1" t="s">
        <v>6</v>
      </c>
      <c r="CU4" s="1" t="s">
        <v>70</v>
      </c>
      <c r="CV4" s="1" t="s">
        <v>2</v>
      </c>
      <c r="CW4" s="1" t="s">
        <v>71</v>
      </c>
      <c r="CX4" s="1" t="s">
        <v>72</v>
      </c>
      <c r="CY4" s="1" t="s">
        <v>6</v>
      </c>
      <c r="CZ4" s="1" t="s">
        <v>73</v>
      </c>
      <c r="DG4">
        <v>4</v>
      </c>
      <c r="DH4" s="1" t="s">
        <v>16</v>
      </c>
      <c r="DI4" s="1" t="s">
        <v>84</v>
      </c>
      <c r="DJ4" s="1" t="s">
        <v>85</v>
      </c>
      <c r="DK4" s="1" t="s">
        <v>27</v>
      </c>
      <c r="DL4" s="1" t="s">
        <v>2</v>
      </c>
      <c r="DM4" s="1" t="s">
        <v>21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DS4" s="1" t="s">
        <v>6</v>
      </c>
      <c r="DT4" s="1" t="s">
        <v>27</v>
      </c>
      <c r="DU4" s="1" t="s">
        <v>6</v>
      </c>
      <c r="EA4">
        <v>4</v>
      </c>
      <c r="EB4" s="1" t="s">
        <v>68</v>
      </c>
      <c r="EC4" s="1" t="s">
        <v>74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22</v>
      </c>
      <c r="EJ4" s="1" t="s">
        <v>2</v>
      </c>
      <c r="EK4" s="1" t="s">
        <v>7</v>
      </c>
      <c r="EL4" s="1" t="s">
        <v>7</v>
      </c>
      <c r="EM4" s="1" t="s">
        <v>6</v>
      </c>
      <c r="EN4" s="1" t="s">
        <v>6</v>
      </c>
      <c r="EU4">
        <v>4</v>
      </c>
      <c r="EV4" s="1" t="s">
        <v>61</v>
      </c>
      <c r="EW4" s="1" t="s">
        <v>130</v>
      </c>
      <c r="EX4" s="1" t="s">
        <v>62</v>
      </c>
      <c r="EY4" s="1" t="s">
        <v>6</v>
      </c>
      <c r="EZ4" s="1" t="s">
        <v>131</v>
      </c>
      <c r="FA4" s="1" t="s">
        <v>7</v>
      </c>
      <c r="FB4" s="1" t="s">
        <v>130</v>
      </c>
      <c r="FC4" s="1" t="s">
        <v>61</v>
      </c>
      <c r="FD4" s="1" t="s">
        <v>7</v>
      </c>
      <c r="FE4" s="1" t="s">
        <v>6</v>
      </c>
      <c r="FF4" s="1" t="s">
        <v>6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270</v>
      </c>
      <c r="GE4" s="1" t="s">
        <v>271</v>
      </c>
      <c r="GF4" s="1" t="s">
        <v>272</v>
      </c>
      <c r="GG4" s="1" t="s">
        <v>273</v>
      </c>
      <c r="GH4" s="1" t="s">
        <v>274</v>
      </c>
      <c r="GI4" s="1" t="s">
        <v>6</v>
      </c>
      <c r="GJ4" s="1" t="s">
        <v>7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8</v>
      </c>
      <c r="GP4" s="1" t="s">
        <v>9</v>
      </c>
      <c r="GQ4" s="1" t="s">
        <v>6</v>
      </c>
      <c r="GR4" s="1" t="s">
        <v>6</v>
      </c>
      <c r="GS4" s="1" t="s">
        <v>10</v>
      </c>
      <c r="GT4" s="1" t="s">
        <v>271</v>
      </c>
      <c r="HW4">
        <v>4</v>
      </c>
      <c r="HX4" s="1" t="s">
        <v>92</v>
      </c>
      <c r="HY4" s="1" t="s">
        <v>2</v>
      </c>
    </row>
    <row r="5" spans="31:233" ht="15">
      <c r="AE5">
        <v>4</v>
      </c>
      <c r="AF5" s="1" t="s">
        <v>16</v>
      </c>
      <c r="AG5" s="1" t="s">
        <v>30</v>
      </c>
      <c r="AH5" s="1" t="s">
        <v>2</v>
      </c>
      <c r="AI5" s="1" t="s">
        <v>6</v>
      </c>
      <c r="AJ5" s="1" t="s">
        <v>6</v>
      </c>
      <c r="AK5" s="1" t="s">
        <v>31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21</v>
      </c>
      <c r="AT5" s="1" t="s">
        <v>22</v>
      </c>
      <c r="AU5" s="1" t="s">
        <v>6</v>
      </c>
      <c r="AV5" s="1" t="s">
        <v>6</v>
      </c>
      <c r="AW5" s="1" t="s">
        <v>6</v>
      </c>
      <c r="AX5" s="1" t="s">
        <v>23</v>
      </c>
      <c r="AY5" s="1" t="s">
        <v>24</v>
      </c>
      <c r="AZ5" s="1" t="s">
        <v>16</v>
      </c>
      <c r="BA5" s="1" t="s">
        <v>25</v>
      </c>
      <c r="BB5" s="1" t="s">
        <v>6</v>
      </c>
      <c r="BC5" s="1" t="s">
        <v>6</v>
      </c>
      <c r="BD5" s="1" t="s">
        <v>26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23</v>
      </c>
      <c r="BK5" s="1" t="s">
        <v>27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4</v>
      </c>
      <c r="BS5" s="1" t="s">
        <v>4</v>
      </c>
      <c r="BT5" s="1" t="s">
        <v>4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21</v>
      </c>
      <c r="BZ5" s="1" t="s">
        <v>6</v>
      </c>
      <c r="CA5" s="1" t="s">
        <v>7</v>
      </c>
      <c r="CB5" s="1" t="s">
        <v>32</v>
      </c>
      <c r="CC5" s="1" t="s">
        <v>6</v>
      </c>
      <c r="CD5" s="1" t="s">
        <v>33</v>
      </c>
      <c r="CE5" s="1" t="s">
        <v>6</v>
      </c>
      <c r="CF5" s="1" t="s">
        <v>6</v>
      </c>
      <c r="CG5" s="1" t="s">
        <v>6</v>
      </c>
      <c r="CH5" s="1" t="s">
        <v>6</v>
      </c>
      <c r="CI5" s="1" t="s">
        <v>27</v>
      </c>
      <c r="CJ5" s="1" t="s">
        <v>6</v>
      </c>
      <c r="CK5" s="1" t="s">
        <v>6</v>
      </c>
      <c r="CL5" s="1" t="s">
        <v>6</v>
      </c>
      <c r="CM5">
        <v>4</v>
      </c>
      <c r="CN5" s="1" t="s">
        <v>58</v>
      </c>
      <c r="CO5" s="1" t="s">
        <v>74</v>
      </c>
      <c r="CP5" s="1" t="s">
        <v>75</v>
      </c>
      <c r="CQ5" s="1" t="s">
        <v>20</v>
      </c>
      <c r="CR5" s="1" t="s">
        <v>6</v>
      </c>
      <c r="CS5" s="1" t="s">
        <v>24</v>
      </c>
      <c r="CT5" s="1" t="s">
        <v>6</v>
      </c>
      <c r="CU5" s="1" t="s">
        <v>70</v>
      </c>
      <c r="CV5" s="1" t="s">
        <v>6</v>
      </c>
      <c r="CW5" s="1" t="s">
        <v>6</v>
      </c>
      <c r="CX5" s="1" t="s">
        <v>6</v>
      </c>
      <c r="CY5" s="1" t="s">
        <v>6</v>
      </c>
      <c r="CZ5" s="1" t="s">
        <v>6</v>
      </c>
      <c r="DG5">
        <v>4</v>
      </c>
      <c r="DH5" s="1" t="s">
        <v>16</v>
      </c>
      <c r="DI5" s="1" t="s">
        <v>86</v>
      </c>
      <c r="DJ5" s="1" t="s">
        <v>87</v>
      </c>
      <c r="DK5" s="1" t="s">
        <v>27</v>
      </c>
      <c r="DL5" s="1" t="s">
        <v>2</v>
      </c>
      <c r="DM5" s="1" t="s">
        <v>21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DS5" s="1" t="s">
        <v>6</v>
      </c>
      <c r="DT5" s="1" t="s">
        <v>27</v>
      </c>
      <c r="DU5" s="1" t="s">
        <v>6</v>
      </c>
      <c r="EA5">
        <v>4</v>
      </c>
      <c r="EB5" s="1" t="s">
        <v>76</v>
      </c>
      <c r="EC5" s="1" t="s">
        <v>74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22</v>
      </c>
      <c r="EJ5" s="1" t="s">
        <v>2</v>
      </c>
      <c r="EK5" s="1" t="s">
        <v>7</v>
      </c>
      <c r="EL5" s="1" t="s">
        <v>7</v>
      </c>
      <c r="EM5" s="1" t="s">
        <v>6</v>
      </c>
      <c r="EN5" s="1" t="s">
        <v>6</v>
      </c>
      <c r="EU5">
        <v>4</v>
      </c>
      <c r="EV5" s="1" t="s">
        <v>61</v>
      </c>
      <c r="EW5" s="1" t="s">
        <v>130</v>
      </c>
      <c r="EX5" s="1" t="s">
        <v>132</v>
      </c>
      <c r="EY5" s="1" t="s">
        <v>6</v>
      </c>
      <c r="EZ5" s="1" t="s">
        <v>131</v>
      </c>
      <c r="FA5" s="1" t="s">
        <v>7</v>
      </c>
      <c r="FB5" s="1" t="s">
        <v>133</v>
      </c>
      <c r="FC5" s="1" t="s">
        <v>134</v>
      </c>
      <c r="FD5" s="1" t="s">
        <v>7</v>
      </c>
      <c r="FE5" s="1" t="s">
        <v>6</v>
      </c>
      <c r="FF5" s="1" t="s">
        <v>6</v>
      </c>
      <c r="FY5">
        <v>4</v>
      </c>
      <c r="FZ5" s="1" t="s">
        <v>11</v>
      </c>
      <c r="GA5" s="1" t="s">
        <v>4</v>
      </c>
      <c r="GB5" s="1" t="s">
        <v>12</v>
      </c>
      <c r="GC5" s="1" t="s">
        <v>5</v>
      </c>
      <c r="GD5" s="1" t="s">
        <v>13</v>
      </c>
      <c r="GE5" s="1" t="s">
        <v>14</v>
      </c>
      <c r="GF5" s="1" t="s">
        <v>14</v>
      </c>
      <c r="GG5" s="1" t="s">
        <v>6</v>
      </c>
      <c r="GH5" s="1" t="s">
        <v>6</v>
      </c>
      <c r="GI5" s="1" t="s">
        <v>6</v>
      </c>
      <c r="GJ5" s="1" t="s">
        <v>7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15</v>
      </c>
      <c r="GP5" s="1" t="s">
        <v>9</v>
      </c>
      <c r="GQ5" s="1" t="s">
        <v>6</v>
      </c>
      <c r="GR5" s="1" t="s">
        <v>6</v>
      </c>
      <c r="GS5" s="1" t="s">
        <v>16</v>
      </c>
      <c r="GT5" s="1" t="s">
        <v>17</v>
      </c>
      <c r="HW5">
        <v>4</v>
      </c>
      <c r="HX5" s="1" t="s">
        <v>93</v>
      </c>
      <c r="HY5" s="1" t="s">
        <v>6</v>
      </c>
    </row>
    <row r="6" spans="31:233" ht="15">
      <c r="AE6">
        <v>4</v>
      </c>
      <c r="AF6" s="1" t="s">
        <v>10</v>
      </c>
      <c r="AG6" s="1" t="s">
        <v>34</v>
      </c>
      <c r="AH6" s="1" t="s">
        <v>2</v>
      </c>
      <c r="AI6" s="1" t="s">
        <v>6</v>
      </c>
      <c r="AJ6" s="1" t="s">
        <v>6</v>
      </c>
      <c r="AK6" s="1" t="s">
        <v>35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21</v>
      </c>
      <c r="AT6" s="1" t="s">
        <v>22</v>
      </c>
      <c r="AU6" s="1" t="s">
        <v>6</v>
      </c>
      <c r="AV6" s="1" t="s">
        <v>6</v>
      </c>
      <c r="AW6" s="1" t="s">
        <v>6</v>
      </c>
      <c r="AX6" s="1" t="s">
        <v>23</v>
      </c>
      <c r="AY6" s="1" t="s">
        <v>36</v>
      </c>
      <c r="AZ6" s="1" t="s">
        <v>10</v>
      </c>
      <c r="BA6" s="1" t="s">
        <v>25</v>
      </c>
      <c r="BB6" s="1" t="s">
        <v>6</v>
      </c>
      <c r="BC6" s="1" t="s">
        <v>6</v>
      </c>
      <c r="BD6" s="1" t="s">
        <v>26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23</v>
      </c>
      <c r="BK6" s="1" t="s">
        <v>27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4</v>
      </c>
      <c r="BS6" s="1" t="s">
        <v>4</v>
      </c>
      <c r="BT6" s="1" t="s">
        <v>4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21</v>
      </c>
      <c r="BZ6" s="1" t="s">
        <v>6</v>
      </c>
      <c r="CA6" s="1" t="s">
        <v>7</v>
      </c>
      <c r="CB6" s="1" t="s">
        <v>37</v>
      </c>
      <c r="CC6" s="1" t="s">
        <v>6</v>
      </c>
      <c r="CD6" s="1" t="s">
        <v>38</v>
      </c>
      <c r="CE6" s="1" t="s">
        <v>6</v>
      </c>
      <c r="CF6" s="1" t="s">
        <v>6</v>
      </c>
      <c r="CG6" s="1" t="s">
        <v>6</v>
      </c>
      <c r="CH6" s="1" t="s">
        <v>6</v>
      </c>
      <c r="CI6" s="1" t="s">
        <v>27</v>
      </c>
      <c r="CJ6" s="1" t="s">
        <v>6</v>
      </c>
      <c r="CK6" s="1" t="s">
        <v>6</v>
      </c>
      <c r="CL6" s="1" t="s">
        <v>6</v>
      </c>
      <c r="CM6">
        <v>4</v>
      </c>
      <c r="CN6" s="1" t="s">
        <v>54</v>
      </c>
      <c r="CO6" s="1" t="s">
        <v>76</v>
      </c>
      <c r="CP6" s="1" t="s">
        <v>77</v>
      </c>
      <c r="CQ6" s="1" t="s">
        <v>31</v>
      </c>
      <c r="CR6" s="1" t="s">
        <v>6</v>
      </c>
      <c r="CS6" s="1" t="s">
        <v>24</v>
      </c>
      <c r="CT6" s="1" t="s">
        <v>6</v>
      </c>
      <c r="CU6" s="1" t="s">
        <v>70</v>
      </c>
      <c r="CV6" s="1" t="s">
        <v>2</v>
      </c>
      <c r="CW6" s="1" t="s">
        <v>71</v>
      </c>
      <c r="CX6" s="1" t="s">
        <v>78</v>
      </c>
      <c r="CY6" s="1" t="s">
        <v>6</v>
      </c>
      <c r="CZ6" s="1" t="s">
        <v>79</v>
      </c>
      <c r="DG6">
        <v>4</v>
      </c>
      <c r="DH6" s="1" t="s">
        <v>16</v>
      </c>
      <c r="DI6" s="1" t="s">
        <v>88</v>
      </c>
      <c r="DJ6" s="1" t="s">
        <v>89</v>
      </c>
      <c r="DK6" s="1" t="s">
        <v>27</v>
      </c>
      <c r="DL6" s="1" t="s">
        <v>2</v>
      </c>
      <c r="DM6" s="1" t="s">
        <v>21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DS6" s="1" t="s">
        <v>6</v>
      </c>
      <c r="DT6" s="1" t="s">
        <v>27</v>
      </c>
      <c r="DU6" s="1" t="s">
        <v>6</v>
      </c>
      <c r="EA6">
        <v>4</v>
      </c>
      <c r="EB6" s="1" t="s">
        <v>80</v>
      </c>
      <c r="EC6" s="1" t="s">
        <v>74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22</v>
      </c>
      <c r="EJ6" s="1" t="s">
        <v>2</v>
      </c>
      <c r="EK6" s="1" t="s">
        <v>7</v>
      </c>
      <c r="EL6" s="1" t="s">
        <v>7</v>
      </c>
      <c r="EM6" s="1" t="s">
        <v>6</v>
      </c>
      <c r="EN6" s="1" t="s">
        <v>6</v>
      </c>
      <c r="HW6">
        <v>4</v>
      </c>
      <c r="HX6" s="1" t="s">
        <v>94</v>
      </c>
      <c r="HY6" s="1" t="s">
        <v>6</v>
      </c>
    </row>
    <row r="7" spans="31:233" ht="15">
      <c r="AE7">
        <v>4</v>
      </c>
      <c r="AF7" s="1" t="s">
        <v>39</v>
      </c>
      <c r="AG7" s="1" t="s">
        <v>40</v>
      </c>
      <c r="AH7" s="1" t="s">
        <v>2</v>
      </c>
      <c r="AI7" s="1" t="s">
        <v>6</v>
      </c>
      <c r="AJ7" s="1" t="s">
        <v>6</v>
      </c>
      <c r="AK7" s="1" t="s">
        <v>41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21</v>
      </c>
      <c r="AT7" s="1" t="s">
        <v>22</v>
      </c>
      <c r="AU7" s="1" t="s">
        <v>6</v>
      </c>
      <c r="AV7" s="1" t="s">
        <v>6</v>
      </c>
      <c r="AW7" s="1" t="s">
        <v>6</v>
      </c>
      <c r="AX7" s="1" t="s">
        <v>23</v>
      </c>
      <c r="AY7" s="1" t="s">
        <v>36</v>
      </c>
      <c r="AZ7" s="1" t="s">
        <v>39</v>
      </c>
      <c r="BA7" s="1" t="s">
        <v>25</v>
      </c>
      <c r="BB7" s="1" t="s">
        <v>6</v>
      </c>
      <c r="BC7" s="1" t="s">
        <v>6</v>
      </c>
      <c r="BD7" s="1" t="s">
        <v>26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23</v>
      </c>
      <c r="BK7" s="1" t="s">
        <v>27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4</v>
      </c>
      <c r="BS7" s="1" t="s">
        <v>4</v>
      </c>
      <c r="BT7" s="1" t="s">
        <v>4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21</v>
      </c>
      <c r="BZ7" s="1" t="s">
        <v>6</v>
      </c>
      <c r="CA7" s="1" t="s">
        <v>7</v>
      </c>
      <c r="CB7" s="1" t="s">
        <v>42</v>
      </c>
      <c r="CC7" s="1" t="s">
        <v>6</v>
      </c>
      <c r="CD7" s="1" t="s">
        <v>43</v>
      </c>
      <c r="CE7" s="1" t="s">
        <v>6</v>
      </c>
      <c r="CF7" s="1" t="s">
        <v>6</v>
      </c>
      <c r="CG7" s="1" t="s">
        <v>6</v>
      </c>
      <c r="CH7" s="1" t="s">
        <v>6</v>
      </c>
      <c r="CI7" s="1" t="s">
        <v>27</v>
      </c>
      <c r="CJ7" s="1" t="s">
        <v>6</v>
      </c>
      <c r="CK7" s="1" t="s">
        <v>6</v>
      </c>
      <c r="CL7" s="1" t="s">
        <v>6</v>
      </c>
      <c r="CM7">
        <v>4</v>
      </c>
      <c r="CN7" s="1" t="s">
        <v>54</v>
      </c>
      <c r="CO7" s="1" t="s">
        <v>80</v>
      </c>
      <c r="CP7" s="1" t="s">
        <v>81</v>
      </c>
      <c r="CQ7" s="1" t="s">
        <v>35</v>
      </c>
      <c r="CR7" s="1" t="s">
        <v>6</v>
      </c>
      <c r="CS7" s="1" t="s">
        <v>24</v>
      </c>
      <c r="CT7" s="1" t="s">
        <v>6</v>
      </c>
      <c r="CU7" s="1" t="s">
        <v>70</v>
      </c>
      <c r="CV7" s="1" t="s">
        <v>2</v>
      </c>
      <c r="CW7" s="1" t="s">
        <v>71</v>
      </c>
      <c r="CX7" s="1" t="s">
        <v>82</v>
      </c>
      <c r="CY7" s="1" t="s">
        <v>6</v>
      </c>
      <c r="CZ7" s="1" t="s">
        <v>83</v>
      </c>
      <c r="DG7">
        <v>4</v>
      </c>
      <c r="DH7" s="1" t="s">
        <v>16</v>
      </c>
      <c r="DI7" s="1" t="s">
        <v>90</v>
      </c>
      <c r="DJ7" s="1" t="s">
        <v>91</v>
      </c>
      <c r="DK7" s="1" t="s">
        <v>27</v>
      </c>
      <c r="DL7" s="1" t="s">
        <v>2</v>
      </c>
      <c r="DM7" s="1" t="s">
        <v>21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DS7" s="1" t="s">
        <v>6</v>
      </c>
      <c r="DT7" s="1" t="s">
        <v>27</v>
      </c>
      <c r="DU7" s="1" t="s">
        <v>6</v>
      </c>
      <c r="HW7">
        <v>4</v>
      </c>
      <c r="HX7" s="1" t="s">
        <v>95</v>
      </c>
      <c r="HY7" s="1" t="s">
        <v>4</v>
      </c>
    </row>
    <row r="8" spans="31:233" ht="15">
      <c r="AE8">
        <v>4</v>
      </c>
      <c r="AF8" s="1" t="s">
        <v>44</v>
      </c>
      <c r="AG8" s="1" t="s">
        <v>45</v>
      </c>
      <c r="AH8" s="1" t="s">
        <v>2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7</v>
      </c>
      <c r="AT8" s="1" t="s">
        <v>22</v>
      </c>
      <c r="AU8" s="1" t="s">
        <v>6</v>
      </c>
      <c r="AV8" s="1" t="s">
        <v>6</v>
      </c>
      <c r="AW8" s="1" t="s">
        <v>6</v>
      </c>
      <c r="AX8" s="1" t="s">
        <v>23</v>
      </c>
      <c r="AY8" s="1" t="s">
        <v>36</v>
      </c>
      <c r="AZ8" s="1" t="s">
        <v>44</v>
      </c>
      <c r="BA8" s="1" t="s">
        <v>25</v>
      </c>
      <c r="BB8" s="1" t="s">
        <v>6</v>
      </c>
      <c r="BC8" s="1" t="s">
        <v>6</v>
      </c>
      <c r="BD8" s="1" t="s">
        <v>26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23</v>
      </c>
      <c r="BK8" s="1" t="s">
        <v>27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4</v>
      </c>
      <c r="BS8" s="1" t="s">
        <v>4</v>
      </c>
      <c r="BT8" s="1" t="s">
        <v>4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21</v>
      </c>
      <c r="BZ8" s="1" t="s">
        <v>6</v>
      </c>
      <c r="CA8" s="1" t="s">
        <v>7</v>
      </c>
      <c r="CB8" s="1" t="s">
        <v>47</v>
      </c>
      <c r="CC8" s="1" t="s">
        <v>6</v>
      </c>
      <c r="CD8" s="1" t="s">
        <v>48</v>
      </c>
      <c r="CE8" s="1" t="s">
        <v>6</v>
      </c>
      <c r="CF8" s="1" t="s">
        <v>6</v>
      </c>
      <c r="CG8" s="1" t="s">
        <v>6</v>
      </c>
      <c r="CH8" s="1" t="s">
        <v>6</v>
      </c>
      <c r="CI8" s="1" t="s">
        <v>27</v>
      </c>
      <c r="CJ8" s="1" t="s">
        <v>6</v>
      </c>
      <c r="CK8" s="1" t="s">
        <v>6</v>
      </c>
      <c r="CL8" s="1" t="s">
        <v>6</v>
      </c>
      <c r="HW8">
        <v>4</v>
      </c>
      <c r="HX8" s="1" t="s">
        <v>96</v>
      </c>
      <c r="HY8" s="1" t="s">
        <v>6</v>
      </c>
    </row>
    <row r="9" spans="31:233" ht="15">
      <c r="AE9">
        <v>4</v>
      </c>
      <c r="AF9" s="1" t="s">
        <v>49</v>
      </c>
      <c r="AG9" s="1" t="s">
        <v>50</v>
      </c>
      <c r="AH9" s="1" t="s">
        <v>2</v>
      </c>
      <c r="AI9" s="1" t="s">
        <v>6</v>
      </c>
      <c r="AJ9" s="1" t="s">
        <v>6</v>
      </c>
      <c r="AK9" s="1" t="s">
        <v>51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22</v>
      </c>
      <c r="AU9" s="1" t="s">
        <v>6</v>
      </c>
      <c r="AV9" s="1" t="s">
        <v>6</v>
      </c>
      <c r="AW9" s="1" t="s">
        <v>6</v>
      </c>
      <c r="AX9" s="1" t="s">
        <v>23</v>
      </c>
      <c r="AY9" s="1" t="s">
        <v>24</v>
      </c>
      <c r="AZ9" s="1" t="s">
        <v>49</v>
      </c>
      <c r="BA9" s="1" t="s">
        <v>25</v>
      </c>
      <c r="BB9" s="1" t="s">
        <v>6</v>
      </c>
      <c r="BC9" s="1" t="s">
        <v>6</v>
      </c>
      <c r="BD9" s="1" t="s">
        <v>26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23</v>
      </c>
      <c r="BK9" s="1" t="s">
        <v>27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4</v>
      </c>
      <c r="BS9" s="1" t="s">
        <v>4</v>
      </c>
      <c r="BT9" s="1" t="s">
        <v>4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21</v>
      </c>
      <c r="BZ9" s="1" t="s">
        <v>6</v>
      </c>
      <c r="CA9" s="1" t="s">
        <v>7</v>
      </c>
      <c r="CB9" s="1" t="s">
        <v>52</v>
      </c>
      <c r="CC9" s="1" t="s">
        <v>6</v>
      </c>
      <c r="CD9" s="1" t="s">
        <v>53</v>
      </c>
      <c r="CE9" s="1" t="s">
        <v>6</v>
      </c>
      <c r="CF9" s="1" t="s">
        <v>6</v>
      </c>
      <c r="CG9" s="1" t="s">
        <v>6</v>
      </c>
      <c r="CH9" s="1" t="s">
        <v>6</v>
      </c>
      <c r="CI9" s="1" t="s">
        <v>27</v>
      </c>
      <c r="CJ9" s="1" t="s">
        <v>6</v>
      </c>
      <c r="CK9" s="1" t="s">
        <v>6</v>
      </c>
      <c r="CL9" s="1" t="s">
        <v>6</v>
      </c>
      <c r="HW9">
        <v>4</v>
      </c>
      <c r="HX9" s="1" t="s">
        <v>97</v>
      </c>
      <c r="HY9" s="1" t="s">
        <v>4</v>
      </c>
    </row>
    <row r="10" spans="31:233" ht="15">
      <c r="AE10">
        <v>4</v>
      </c>
      <c r="AF10" s="1" t="s">
        <v>54</v>
      </c>
      <c r="AG10" s="1" t="s">
        <v>55</v>
      </c>
      <c r="AH10" s="1" t="s">
        <v>6</v>
      </c>
      <c r="AI10" s="1" t="s">
        <v>2</v>
      </c>
      <c r="AJ10" s="1" t="s">
        <v>2</v>
      </c>
      <c r="AK10" s="1" t="s">
        <v>20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56</v>
      </c>
      <c r="AS10" s="1" t="s">
        <v>6</v>
      </c>
      <c r="AT10" s="1" t="s">
        <v>22</v>
      </c>
      <c r="AU10" s="1" t="s">
        <v>6</v>
      </c>
      <c r="AV10" s="1" t="s">
        <v>6</v>
      </c>
      <c r="AW10" s="1" t="s">
        <v>6</v>
      </c>
      <c r="AX10" s="1" t="s">
        <v>6</v>
      </c>
      <c r="AY10" s="1" t="s">
        <v>36</v>
      </c>
      <c r="AZ10" s="1" t="s">
        <v>54</v>
      </c>
      <c r="BA10" s="1" t="s">
        <v>25</v>
      </c>
      <c r="BB10" s="1" t="s">
        <v>6</v>
      </c>
      <c r="BC10" s="1" t="s">
        <v>6</v>
      </c>
      <c r="BD10" s="1" t="s">
        <v>6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23</v>
      </c>
      <c r="BK10" s="1" t="s">
        <v>27</v>
      </c>
      <c r="BL10" s="1" t="s">
        <v>2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7</v>
      </c>
      <c r="BS10" s="1" t="s">
        <v>7</v>
      </c>
      <c r="BT10" s="1" t="s">
        <v>7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6</v>
      </c>
      <c r="CB10" s="1" t="s">
        <v>54</v>
      </c>
      <c r="CC10" s="1" t="s">
        <v>6</v>
      </c>
      <c r="CD10" s="1" t="s">
        <v>57</v>
      </c>
      <c r="CE10" s="1" t="s">
        <v>6</v>
      </c>
      <c r="CF10" s="1" t="s">
        <v>6</v>
      </c>
      <c r="CG10" s="1" t="s">
        <v>6</v>
      </c>
      <c r="CH10" s="1" t="s">
        <v>6</v>
      </c>
      <c r="CI10" s="1" t="s">
        <v>27</v>
      </c>
      <c r="CJ10" s="1" t="s">
        <v>6</v>
      </c>
      <c r="CK10" s="1" t="s">
        <v>6</v>
      </c>
      <c r="CL10" s="1" t="s">
        <v>6</v>
      </c>
      <c r="HW10">
        <v>4</v>
      </c>
      <c r="HX10" s="1" t="s">
        <v>98</v>
      </c>
      <c r="HY10" s="1" t="s">
        <v>6</v>
      </c>
    </row>
    <row r="11" spans="31:233" ht="15">
      <c r="AE11">
        <v>4</v>
      </c>
      <c r="AF11" s="1" t="s">
        <v>58</v>
      </c>
      <c r="AG11" s="1" t="s">
        <v>59</v>
      </c>
      <c r="AH11" s="1" t="s">
        <v>6</v>
      </c>
      <c r="AI11" s="1" t="s">
        <v>2</v>
      </c>
      <c r="AJ11" s="1" t="s">
        <v>2</v>
      </c>
      <c r="AK11" s="1" t="s">
        <v>31</v>
      </c>
      <c r="AL11" s="1" t="s">
        <v>6</v>
      </c>
      <c r="AM11" s="1" t="s">
        <v>75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56</v>
      </c>
      <c r="AS11" s="1" t="s">
        <v>6</v>
      </c>
      <c r="AT11" s="1" t="s">
        <v>22</v>
      </c>
      <c r="AU11" s="1" t="s">
        <v>6</v>
      </c>
      <c r="AV11" s="1" t="s">
        <v>6</v>
      </c>
      <c r="AW11" s="1" t="s">
        <v>6</v>
      </c>
      <c r="AX11" s="1" t="s">
        <v>6</v>
      </c>
      <c r="AY11" s="1" t="s">
        <v>36</v>
      </c>
      <c r="AZ11" s="1" t="s">
        <v>58</v>
      </c>
      <c r="BA11" s="1" t="s">
        <v>25</v>
      </c>
      <c r="BB11" s="1" t="s">
        <v>6</v>
      </c>
      <c r="BC11" s="1" t="s">
        <v>6</v>
      </c>
      <c r="BD11" s="1" t="s">
        <v>6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23</v>
      </c>
      <c r="BK11" s="1" t="s">
        <v>27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7</v>
      </c>
      <c r="BS11" s="1" t="s">
        <v>7</v>
      </c>
      <c r="BT11" s="1" t="s">
        <v>7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6</v>
      </c>
      <c r="CB11" s="1" t="s">
        <v>58</v>
      </c>
      <c r="CC11" s="1" t="s">
        <v>6</v>
      </c>
      <c r="CD11" s="1" t="s">
        <v>60</v>
      </c>
      <c r="CE11" s="1" t="s">
        <v>6</v>
      </c>
      <c r="CF11" s="1" t="s">
        <v>6</v>
      </c>
      <c r="CG11" s="1" t="s">
        <v>6</v>
      </c>
      <c r="CH11" s="1" t="s">
        <v>6</v>
      </c>
      <c r="CI11" s="1" t="s">
        <v>27</v>
      </c>
      <c r="CJ11" s="1" t="s">
        <v>6</v>
      </c>
      <c r="CK11" s="1" t="s">
        <v>6</v>
      </c>
      <c r="CL11" s="1" t="s">
        <v>6</v>
      </c>
      <c r="HW11">
        <v>4</v>
      </c>
      <c r="HX11" s="1" t="s">
        <v>99</v>
      </c>
      <c r="HY11" s="1" t="s">
        <v>100</v>
      </c>
    </row>
    <row r="12" spans="31:233" ht="15">
      <c r="AE12">
        <v>4</v>
      </c>
      <c r="AF12" s="1" t="s">
        <v>61</v>
      </c>
      <c r="AG12" s="1" t="s">
        <v>62</v>
      </c>
      <c r="AH12" s="1" t="s">
        <v>2</v>
      </c>
      <c r="AI12" s="1" t="s">
        <v>6</v>
      </c>
      <c r="AJ12" s="1" t="s">
        <v>63</v>
      </c>
      <c r="AK12" s="1" t="s">
        <v>20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7</v>
      </c>
      <c r="AT12" s="1" t="s">
        <v>64</v>
      </c>
      <c r="AU12" s="1" t="s">
        <v>2</v>
      </c>
      <c r="AV12" s="1" t="s">
        <v>65</v>
      </c>
      <c r="AW12" s="1" t="s">
        <v>6</v>
      </c>
      <c r="AX12" s="1" t="s">
        <v>23</v>
      </c>
      <c r="AY12" s="1" t="s">
        <v>36</v>
      </c>
      <c r="AZ12" s="1" t="s">
        <v>61</v>
      </c>
      <c r="BA12" s="1" t="s">
        <v>25</v>
      </c>
      <c r="BB12" s="1" t="s">
        <v>6</v>
      </c>
      <c r="BC12" s="1" t="s">
        <v>6</v>
      </c>
      <c r="BD12" s="1" t="s">
        <v>26</v>
      </c>
      <c r="BE12" s="1" t="s">
        <v>61</v>
      </c>
      <c r="BF12" s="1" t="s">
        <v>25</v>
      </c>
      <c r="BG12" s="1" t="s">
        <v>6</v>
      </c>
      <c r="BH12" s="1" t="s">
        <v>6</v>
      </c>
      <c r="BI12" s="1" t="s">
        <v>6</v>
      </c>
      <c r="BJ12" s="1" t="s">
        <v>23</v>
      </c>
      <c r="BK12" s="1" t="s">
        <v>27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21</v>
      </c>
      <c r="BR12" s="1" t="s">
        <v>4</v>
      </c>
      <c r="BS12" s="1" t="s">
        <v>4</v>
      </c>
      <c r="BT12" s="1" t="s">
        <v>4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66</v>
      </c>
      <c r="CC12" s="1" t="s">
        <v>6</v>
      </c>
      <c r="CD12" s="1" t="s">
        <v>67</v>
      </c>
      <c r="CE12" s="1" t="s">
        <v>6</v>
      </c>
      <c r="CF12" s="1" t="s">
        <v>6</v>
      </c>
      <c r="CG12" s="1" t="s">
        <v>6</v>
      </c>
      <c r="CH12" s="1" t="s">
        <v>6</v>
      </c>
      <c r="CI12" s="1" t="s">
        <v>27</v>
      </c>
      <c r="CJ12" s="1" t="s">
        <v>6</v>
      </c>
      <c r="CK12" s="1" t="s">
        <v>6</v>
      </c>
      <c r="CL12" s="1" t="s">
        <v>6</v>
      </c>
      <c r="HW12">
        <v>4</v>
      </c>
      <c r="HX12" s="1" t="s">
        <v>101</v>
      </c>
      <c r="HY12" s="1" t="s">
        <v>0</v>
      </c>
    </row>
    <row r="13" spans="231:233" ht="15">
      <c r="HW13">
        <v>4</v>
      </c>
      <c r="HX13" s="1" t="s">
        <v>102</v>
      </c>
      <c r="HY13" s="1" t="s">
        <v>103</v>
      </c>
    </row>
    <row r="14" spans="231:233" ht="15">
      <c r="HW14">
        <v>4</v>
      </c>
      <c r="HX14" s="1" t="s">
        <v>104</v>
      </c>
      <c r="HY14" s="1" t="s">
        <v>6</v>
      </c>
    </row>
    <row r="15" spans="231:233" ht="15">
      <c r="HW15">
        <v>4</v>
      </c>
      <c r="HX15" s="1" t="s">
        <v>105</v>
      </c>
      <c r="HY15" s="1" t="s">
        <v>7</v>
      </c>
    </row>
    <row r="16" spans="231:233" ht="15">
      <c r="HW16">
        <v>4</v>
      </c>
      <c r="HX16" s="1" t="s">
        <v>106</v>
      </c>
      <c r="HY16" s="1" t="s">
        <v>6</v>
      </c>
    </row>
    <row r="17" spans="231:233" ht="15">
      <c r="HW17">
        <v>4</v>
      </c>
      <c r="HX17" s="1" t="s">
        <v>107</v>
      </c>
      <c r="HY17" s="1" t="s">
        <v>54</v>
      </c>
    </row>
    <row r="18" spans="231:233" ht="15">
      <c r="HW18">
        <v>4</v>
      </c>
      <c r="HX18" s="1" t="s">
        <v>108</v>
      </c>
      <c r="HY18" s="1" t="s">
        <v>6</v>
      </c>
    </row>
    <row r="19" spans="231:233" ht="15">
      <c r="HW19">
        <v>4</v>
      </c>
      <c r="HX19" s="1" t="s">
        <v>109</v>
      </c>
      <c r="HY19" s="1" t="s">
        <v>6</v>
      </c>
    </row>
    <row r="20" spans="231:233" ht="15">
      <c r="HW20">
        <v>4</v>
      </c>
      <c r="HX20" s="1" t="s">
        <v>110</v>
      </c>
      <c r="HY20" s="1" t="s">
        <v>2</v>
      </c>
    </row>
    <row r="21" spans="231:233" ht="15">
      <c r="HW21">
        <v>4</v>
      </c>
      <c r="HX21" s="1" t="s">
        <v>111</v>
      </c>
      <c r="HY21" s="1" t="s">
        <v>6</v>
      </c>
    </row>
    <row r="22" spans="231:233" ht="15">
      <c r="HW22">
        <v>4</v>
      </c>
      <c r="HX22" s="1" t="s">
        <v>112</v>
      </c>
      <c r="HY22" s="1" t="s">
        <v>6</v>
      </c>
    </row>
    <row r="23" spans="231:233" ht="15">
      <c r="HW23">
        <v>4</v>
      </c>
      <c r="HX23" s="1" t="s">
        <v>113</v>
      </c>
      <c r="HY23" s="1" t="s">
        <v>6</v>
      </c>
    </row>
    <row r="24" spans="231:233" ht="15">
      <c r="HW24">
        <v>4</v>
      </c>
      <c r="HX24" s="1" t="s">
        <v>114</v>
      </c>
      <c r="HY24" s="1" t="s">
        <v>6</v>
      </c>
    </row>
    <row r="25" spans="231:233" ht="15">
      <c r="HW25">
        <v>4</v>
      </c>
      <c r="HX25" s="1" t="s">
        <v>115</v>
      </c>
      <c r="HY25" s="1" t="s">
        <v>6</v>
      </c>
    </row>
    <row r="26" spans="231:233" ht="15">
      <c r="HW26">
        <v>4</v>
      </c>
      <c r="HX26" s="1" t="s">
        <v>116</v>
      </c>
      <c r="HY26" s="1" t="s">
        <v>6</v>
      </c>
    </row>
    <row r="27" spans="231:233" ht="15">
      <c r="HW27">
        <v>4</v>
      </c>
      <c r="HX27" s="1" t="s">
        <v>117</v>
      </c>
      <c r="HY27" s="1" t="s">
        <v>22</v>
      </c>
    </row>
    <row r="28" spans="231:233" ht="15">
      <c r="HW28">
        <v>4</v>
      </c>
      <c r="HX28" s="1" t="s">
        <v>118</v>
      </c>
      <c r="HY28" s="1" t="s">
        <v>22</v>
      </c>
    </row>
    <row r="29" spans="231:233" ht="15">
      <c r="HW29">
        <v>4</v>
      </c>
      <c r="HX29" s="1" t="s">
        <v>119</v>
      </c>
      <c r="HY29" s="1" t="s">
        <v>2</v>
      </c>
    </row>
    <row r="30" spans="231:233" ht="15">
      <c r="HW30">
        <v>4</v>
      </c>
      <c r="HX30" s="1" t="s">
        <v>120</v>
      </c>
      <c r="HY30" s="1" t="s">
        <v>2</v>
      </c>
    </row>
    <row r="31" spans="231:233" ht="15">
      <c r="HW31">
        <v>4</v>
      </c>
      <c r="HX31" s="1" t="s">
        <v>123</v>
      </c>
      <c r="HY31" s="1" t="s">
        <v>100</v>
      </c>
    </row>
    <row r="32" spans="231:233" ht="15">
      <c r="HW32">
        <v>4</v>
      </c>
      <c r="HX32" s="1" t="s">
        <v>124</v>
      </c>
      <c r="HY32" s="1" t="s">
        <v>6</v>
      </c>
    </row>
    <row r="33" spans="231:233" ht="15">
      <c r="HW33">
        <v>4</v>
      </c>
      <c r="HX33" s="1" t="s">
        <v>125</v>
      </c>
      <c r="HY33" s="1" t="s">
        <v>6</v>
      </c>
    </row>
    <row r="34" spans="231:233" ht="15">
      <c r="HW34">
        <v>4</v>
      </c>
      <c r="HX34" s="1" t="s">
        <v>126</v>
      </c>
      <c r="HY34" s="1" t="s">
        <v>7</v>
      </c>
    </row>
    <row r="35" spans="231:233" ht="15">
      <c r="HW35">
        <v>4</v>
      </c>
      <c r="HX35" s="1" t="s">
        <v>127</v>
      </c>
      <c r="HY35" s="1" t="s">
        <v>2</v>
      </c>
    </row>
    <row r="36" spans="231:233" ht="15">
      <c r="HW36">
        <v>4</v>
      </c>
      <c r="HX36" s="1" t="s">
        <v>128</v>
      </c>
      <c r="HY36" s="1" t="s">
        <v>2</v>
      </c>
    </row>
    <row r="37" spans="231:233" ht="15">
      <c r="HW37">
        <v>4</v>
      </c>
      <c r="HX37" s="1" t="s">
        <v>121</v>
      </c>
      <c r="HY37" s="1" t="s">
        <v>122</v>
      </c>
    </row>
    <row r="38" spans="231:233" ht="15">
      <c r="HW38">
        <v>4</v>
      </c>
      <c r="HX38" s="1" t="s">
        <v>129</v>
      </c>
      <c r="HY38" s="1" t="s">
        <v>4</v>
      </c>
    </row>
    <row r="1001" ht="25.5">
      <c r="IR1001" s="4" t="s">
        <v>266</v>
      </c>
    </row>
    <row r="1002" ht="38.25">
      <c r="IR1002" s="4" t="s">
        <v>267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10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0</v>
      </c>
      <c r="EZ2">
        <v>1</v>
      </c>
      <c r="GX2">
        <v>7</v>
      </c>
    </row>
    <row r="3" spans="101:206" ht="15">
      <c r="CW3">
        <v>8</v>
      </c>
      <c r="EZ3">
        <v>12</v>
      </c>
      <c r="GX3">
        <v>31</v>
      </c>
    </row>
    <row r="4" spans="156:237" ht="15">
      <c r="EZ4">
        <v>4</v>
      </c>
      <c r="FA4" s="1" t="s">
        <v>135</v>
      </c>
      <c r="FB4" s="1" t="s">
        <v>6</v>
      </c>
      <c r="FC4" s="1" t="s">
        <v>2</v>
      </c>
      <c r="FD4" s="1" t="s">
        <v>133</v>
      </c>
      <c r="FE4" s="1" t="s">
        <v>7</v>
      </c>
      <c r="FF4" s="1" t="s">
        <v>140</v>
      </c>
      <c r="FG4" s="1" t="s">
        <v>2</v>
      </c>
      <c r="FH4" s="1" t="s">
        <v>6</v>
      </c>
      <c r="FI4" s="1" t="s">
        <v>7</v>
      </c>
      <c r="FJ4" s="1" t="s">
        <v>6</v>
      </c>
      <c r="FK4" s="1" t="s">
        <v>6</v>
      </c>
      <c r="FL4" s="1" t="s">
        <v>6</v>
      </c>
      <c r="GX4">
        <v>4</v>
      </c>
      <c r="GY4" s="1" t="s">
        <v>135</v>
      </c>
      <c r="GZ4" s="1" t="s">
        <v>49</v>
      </c>
      <c r="HA4" s="1" t="s">
        <v>6</v>
      </c>
      <c r="HB4" s="1" t="s">
        <v>20</v>
      </c>
      <c r="HC4" s="1" t="s">
        <v>31</v>
      </c>
      <c r="HD4" s="1" t="s">
        <v>7</v>
      </c>
      <c r="HE4" s="1" t="s">
        <v>27</v>
      </c>
      <c r="HF4" s="1" t="s">
        <v>6</v>
      </c>
      <c r="HG4" s="1" t="s">
        <v>6</v>
      </c>
      <c r="HH4" s="1" t="s">
        <v>6</v>
      </c>
      <c r="HI4" s="1" t="s">
        <v>6</v>
      </c>
      <c r="HJ4" s="1" t="s">
        <v>6</v>
      </c>
      <c r="HK4" s="1" t="s">
        <v>6</v>
      </c>
      <c r="HL4" s="1" t="s">
        <v>7</v>
      </c>
      <c r="HM4" s="1" t="s">
        <v>6</v>
      </c>
      <c r="HN4" s="1" t="s">
        <v>7</v>
      </c>
      <c r="HO4" s="1" t="s">
        <v>6</v>
      </c>
      <c r="HP4" s="1" t="s">
        <v>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22</v>
      </c>
    </row>
    <row r="5" spans="206:237" ht="15">
      <c r="GX5">
        <v>4</v>
      </c>
      <c r="GY5" s="1" t="s">
        <v>135</v>
      </c>
      <c r="GZ5" s="1" t="s">
        <v>136</v>
      </c>
      <c r="HA5" s="1" t="s">
        <v>6</v>
      </c>
      <c r="HB5" s="1" t="s">
        <v>31</v>
      </c>
      <c r="HC5" s="1" t="s">
        <v>31</v>
      </c>
      <c r="HD5" s="1" t="s">
        <v>7</v>
      </c>
      <c r="HE5" s="1" t="s">
        <v>27</v>
      </c>
      <c r="HF5" s="1" t="s">
        <v>6</v>
      </c>
      <c r="HG5" s="1" t="s">
        <v>6</v>
      </c>
      <c r="HH5" s="1" t="s">
        <v>6</v>
      </c>
      <c r="HI5" s="1" t="s">
        <v>6</v>
      </c>
      <c r="HJ5" s="1" t="s">
        <v>6</v>
      </c>
      <c r="HK5" s="1" t="s">
        <v>6</v>
      </c>
      <c r="HL5" s="1" t="s">
        <v>7</v>
      </c>
      <c r="HM5" s="1" t="s">
        <v>6</v>
      </c>
      <c r="HN5" s="1" t="s">
        <v>7</v>
      </c>
      <c r="HO5" s="1" t="s">
        <v>6</v>
      </c>
      <c r="HP5" s="1" t="s">
        <v>6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22</v>
      </c>
    </row>
    <row r="6" spans="206:237" ht="15">
      <c r="GX6">
        <v>4</v>
      </c>
      <c r="GY6" s="1" t="s">
        <v>135</v>
      </c>
      <c r="GZ6" s="1" t="s">
        <v>137</v>
      </c>
      <c r="HA6" s="1" t="s">
        <v>6</v>
      </c>
      <c r="HB6" s="1" t="s">
        <v>35</v>
      </c>
      <c r="HC6" s="1" t="s">
        <v>31</v>
      </c>
      <c r="HD6" s="1" t="s">
        <v>7</v>
      </c>
      <c r="HE6" s="1" t="s">
        <v>27</v>
      </c>
      <c r="HF6" s="1" t="s">
        <v>6</v>
      </c>
      <c r="HG6" s="1" t="s">
        <v>6</v>
      </c>
      <c r="HH6" s="1" t="s">
        <v>6</v>
      </c>
      <c r="HI6" s="1" t="s">
        <v>6</v>
      </c>
      <c r="HJ6" s="1" t="s">
        <v>6</v>
      </c>
      <c r="HK6" s="1" t="s">
        <v>6</v>
      </c>
      <c r="HL6" s="1" t="s">
        <v>7</v>
      </c>
      <c r="HM6" s="1" t="s">
        <v>6</v>
      </c>
      <c r="HN6" s="1" t="s">
        <v>7</v>
      </c>
      <c r="HO6" s="1" t="s">
        <v>6</v>
      </c>
      <c r="HP6" s="1" t="s">
        <v>6</v>
      </c>
      <c r="HQ6" s="1" t="s">
        <v>6</v>
      </c>
      <c r="HR6" s="1" t="s">
        <v>6</v>
      </c>
      <c r="HS6" s="1" t="s">
        <v>6</v>
      </c>
      <c r="HT6" s="1" t="s">
        <v>6</v>
      </c>
      <c r="HU6" s="1" t="s">
        <v>7</v>
      </c>
      <c r="HV6" s="1" t="s">
        <v>6</v>
      </c>
      <c r="HW6" s="1" t="s">
        <v>6</v>
      </c>
      <c r="HX6" s="1" t="s">
        <v>7</v>
      </c>
      <c r="HY6" s="1" t="s">
        <v>6</v>
      </c>
      <c r="HZ6" s="1" t="s">
        <v>7</v>
      </c>
      <c r="IA6" s="1" t="s">
        <v>6</v>
      </c>
      <c r="IB6" s="1" t="s">
        <v>6</v>
      </c>
      <c r="IC6" s="1" t="s">
        <v>22</v>
      </c>
    </row>
    <row r="7" spans="206:237" ht="15">
      <c r="GX7">
        <v>4</v>
      </c>
      <c r="GY7" s="1" t="s">
        <v>135</v>
      </c>
      <c r="GZ7" s="1" t="s">
        <v>138</v>
      </c>
      <c r="HA7" s="1" t="s">
        <v>6</v>
      </c>
      <c r="HB7" s="1" t="s">
        <v>41</v>
      </c>
      <c r="HC7" s="1" t="s">
        <v>31</v>
      </c>
      <c r="HD7" s="1" t="s">
        <v>7</v>
      </c>
      <c r="HE7" s="1" t="s">
        <v>27</v>
      </c>
      <c r="HF7" s="1" t="s">
        <v>6</v>
      </c>
      <c r="HG7" s="1" t="s">
        <v>6</v>
      </c>
      <c r="HH7" s="1" t="s">
        <v>6</v>
      </c>
      <c r="HI7" s="1" t="s">
        <v>6</v>
      </c>
      <c r="HJ7" s="1" t="s">
        <v>6</v>
      </c>
      <c r="HK7" s="1" t="s">
        <v>6</v>
      </c>
      <c r="HL7" s="1" t="s">
        <v>7</v>
      </c>
      <c r="HM7" s="1" t="s">
        <v>6</v>
      </c>
      <c r="HN7" s="1" t="s">
        <v>7</v>
      </c>
      <c r="HO7" s="1" t="s">
        <v>6</v>
      </c>
      <c r="HP7" s="1" t="s">
        <v>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22</v>
      </c>
    </row>
    <row r="8" spans="206:237" ht="15">
      <c r="GX8">
        <v>4</v>
      </c>
      <c r="GY8" s="1" t="s">
        <v>135</v>
      </c>
      <c r="GZ8" s="1" t="s">
        <v>18</v>
      </c>
      <c r="HA8" s="1" t="s">
        <v>6</v>
      </c>
      <c r="HB8" s="1" t="s">
        <v>46</v>
      </c>
      <c r="HC8" s="1" t="s">
        <v>31</v>
      </c>
      <c r="HD8" s="1" t="s">
        <v>7</v>
      </c>
      <c r="HE8" s="1" t="s">
        <v>27</v>
      </c>
      <c r="HF8" s="1" t="s">
        <v>6</v>
      </c>
      <c r="HG8" s="1" t="s">
        <v>6</v>
      </c>
      <c r="HH8" s="1" t="s">
        <v>6</v>
      </c>
      <c r="HI8" s="1" t="s">
        <v>6</v>
      </c>
      <c r="HJ8" s="1" t="s">
        <v>6</v>
      </c>
      <c r="HK8" s="1" t="s">
        <v>6</v>
      </c>
      <c r="HL8" s="1" t="s">
        <v>7</v>
      </c>
      <c r="HM8" s="1" t="s">
        <v>6</v>
      </c>
      <c r="HN8" s="1" t="s">
        <v>7</v>
      </c>
      <c r="HO8" s="1" t="s">
        <v>6</v>
      </c>
      <c r="HP8" s="1" t="s">
        <v>6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22</v>
      </c>
    </row>
    <row r="9" spans="206:237" ht="15">
      <c r="GX9">
        <v>4</v>
      </c>
      <c r="GY9" s="1" t="s">
        <v>135</v>
      </c>
      <c r="GZ9" s="1" t="s">
        <v>16</v>
      </c>
      <c r="HA9" s="1" t="s">
        <v>6</v>
      </c>
      <c r="HB9" s="1" t="s">
        <v>51</v>
      </c>
      <c r="HC9" s="1" t="s">
        <v>31</v>
      </c>
      <c r="HD9" s="1" t="s">
        <v>7</v>
      </c>
      <c r="HE9" s="1" t="s">
        <v>27</v>
      </c>
      <c r="HF9" s="1" t="s">
        <v>6</v>
      </c>
      <c r="HG9" s="1" t="s">
        <v>6</v>
      </c>
      <c r="HH9" s="1" t="s">
        <v>6</v>
      </c>
      <c r="HI9" s="1" t="s">
        <v>6</v>
      </c>
      <c r="HJ9" s="1" t="s">
        <v>6</v>
      </c>
      <c r="HK9" s="1" t="s">
        <v>6</v>
      </c>
      <c r="HL9" s="1" t="s">
        <v>7</v>
      </c>
      <c r="HM9" s="1" t="s">
        <v>6</v>
      </c>
      <c r="HN9" s="1" t="s">
        <v>7</v>
      </c>
      <c r="HO9" s="1" t="s">
        <v>6</v>
      </c>
      <c r="HP9" s="1" t="s">
        <v>6</v>
      </c>
      <c r="HQ9" s="1" t="s">
        <v>6</v>
      </c>
      <c r="HR9" s="1" t="s">
        <v>6</v>
      </c>
      <c r="HS9" s="1" t="s">
        <v>6</v>
      </c>
      <c r="HT9" s="1" t="s">
        <v>6</v>
      </c>
      <c r="HU9" s="1" t="s">
        <v>7</v>
      </c>
      <c r="HV9" s="1" t="s">
        <v>6</v>
      </c>
      <c r="HW9" s="1" t="s">
        <v>6</v>
      </c>
      <c r="HX9" s="1" t="s">
        <v>7</v>
      </c>
      <c r="HY9" s="1" t="s">
        <v>6</v>
      </c>
      <c r="HZ9" s="1" t="s">
        <v>7</v>
      </c>
      <c r="IA9" s="1" t="s">
        <v>6</v>
      </c>
      <c r="IB9" s="1" t="s">
        <v>6</v>
      </c>
      <c r="IC9" s="1" t="s">
        <v>22</v>
      </c>
    </row>
    <row r="10" spans="206:237" ht="15">
      <c r="GX10">
        <v>4</v>
      </c>
      <c r="GY10" s="1" t="s">
        <v>135</v>
      </c>
      <c r="GZ10" s="1" t="s">
        <v>10</v>
      </c>
      <c r="HA10" s="1" t="s">
        <v>6</v>
      </c>
      <c r="HB10" s="1" t="s">
        <v>139</v>
      </c>
      <c r="HC10" s="1" t="s">
        <v>31</v>
      </c>
      <c r="HD10" s="1" t="s">
        <v>7</v>
      </c>
      <c r="HE10" s="1" t="s">
        <v>27</v>
      </c>
      <c r="HF10" s="1" t="s">
        <v>6</v>
      </c>
      <c r="HG10" s="1" t="s">
        <v>6</v>
      </c>
      <c r="HH10" s="1" t="s">
        <v>6</v>
      </c>
      <c r="HI10" s="1" t="s">
        <v>6</v>
      </c>
      <c r="HJ10" s="1" t="s">
        <v>6</v>
      </c>
      <c r="HK10" s="1" t="s">
        <v>6</v>
      </c>
      <c r="HL10" s="1" t="s">
        <v>7</v>
      </c>
      <c r="HM10" s="1" t="s">
        <v>6</v>
      </c>
      <c r="HN10" s="1" t="s">
        <v>7</v>
      </c>
      <c r="HO10" s="1" t="s">
        <v>6</v>
      </c>
      <c r="HP10" s="1" t="s">
        <v>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5"/>
  <sheetViews>
    <sheetView zoomScalePageLayoutView="0" workbookViewId="0" topLeftCell="A1">
      <pane xSplit="3" ySplit="7" topLeftCell="AG2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1:B16384"/>
    </sheetView>
  </sheetViews>
  <sheetFormatPr defaultColWidth="13.7109375" defaultRowHeight="15" outlineLevelCol="3"/>
  <cols>
    <col min="1" max="1" width="13.7109375" style="5" customWidth="1"/>
    <col min="2" max="2" width="7.00390625" style="5" customWidth="1"/>
    <col min="3" max="3" width="65.7109375" style="5" customWidth="1"/>
    <col min="4" max="7" width="13.7109375" style="5" customWidth="1" outlineLevel="3"/>
    <col min="8" max="16384" width="13.7109375" style="5" customWidth="1"/>
  </cols>
  <sheetData>
    <row r="1" spans="2:7" ht="24" customHeight="1">
      <c r="B1" s="80" t="s">
        <v>275</v>
      </c>
      <c r="C1" s="80"/>
      <c r="D1" s="80"/>
      <c r="E1" s="80"/>
      <c r="F1" s="80"/>
      <c r="G1" s="80"/>
    </row>
    <row r="2" spans="2:7" ht="15.75" customHeight="1">
      <c r="B2" s="80" t="s">
        <v>276</v>
      </c>
      <c r="C2" s="80"/>
      <c r="D2" s="80"/>
      <c r="E2" s="80"/>
      <c r="F2" s="80"/>
      <c r="G2" s="80"/>
    </row>
    <row r="4" spans="2:7" ht="12.75">
      <c r="B4" s="6"/>
      <c r="C4" s="6"/>
      <c r="D4" s="6"/>
      <c r="E4" s="6"/>
      <c r="F4" s="6"/>
      <c r="G4" s="6"/>
    </row>
    <row r="5" spans="2:7" ht="36" customHeight="1">
      <c r="B5" s="81" t="s">
        <v>277</v>
      </c>
      <c r="C5" s="81" t="s">
        <v>278</v>
      </c>
      <c r="D5" s="81" t="s">
        <v>152</v>
      </c>
      <c r="E5" s="83" t="s">
        <v>279</v>
      </c>
      <c r="F5" s="84"/>
      <c r="G5" s="85" t="s">
        <v>280</v>
      </c>
    </row>
    <row r="6" spans="2:7" ht="22.5" customHeight="1">
      <c r="B6" s="82"/>
      <c r="C6" s="82"/>
      <c r="D6" s="82"/>
      <c r="E6" s="7" t="s">
        <v>281</v>
      </c>
      <c r="F6" s="7" t="s">
        <v>282</v>
      </c>
      <c r="G6" s="86"/>
    </row>
    <row r="7" spans="2:7" ht="19.5" customHeight="1">
      <c r="B7" s="8"/>
      <c r="C7" s="9" t="s">
        <v>283</v>
      </c>
      <c r="D7" s="10"/>
      <c r="E7" s="10"/>
      <c r="F7" s="10"/>
      <c r="G7" s="10"/>
    </row>
    <row r="8" spans="2:7" ht="19.5" customHeight="1">
      <c r="B8" s="11"/>
      <c r="C8" s="11" t="s">
        <v>284</v>
      </c>
      <c r="D8" s="12">
        <f>SUM(D9:D24)</f>
        <v>521433116.013</v>
      </c>
      <c r="E8" s="12">
        <f>SUM(E9:E24)</f>
        <v>0</v>
      </c>
      <c r="F8" s="12">
        <f>SUM(F9:F24)</f>
        <v>43868474.92</v>
      </c>
      <c r="G8" s="12">
        <f>SUM(G9:G24)</f>
        <v>477564641.093</v>
      </c>
    </row>
    <row r="9" spans="1:7" ht="29.25" customHeight="1">
      <c r="A9" s="5">
        <v>1001000</v>
      </c>
      <c r="B9" s="7">
        <v>1001</v>
      </c>
      <c r="C9" s="7" t="s">
        <v>141</v>
      </c>
      <c r="D9" s="13">
        <v>61627071</v>
      </c>
      <c r="E9" s="13"/>
      <c r="F9" s="13"/>
      <c r="G9" s="13">
        <f>D9+E9-F9</f>
        <v>61627071</v>
      </c>
    </row>
    <row r="10" spans="1:7" ht="39" customHeight="1">
      <c r="A10" s="5">
        <v>1002000</v>
      </c>
      <c r="B10" s="7">
        <v>1002</v>
      </c>
      <c r="C10" s="7" t="s">
        <v>285</v>
      </c>
      <c r="D10" s="13">
        <v>0</v>
      </c>
      <c r="E10" s="13"/>
      <c r="F10" s="13"/>
      <c r="G10" s="13">
        <f aca="true" t="shared" si="0" ref="G10:G24">D10+E10-F10</f>
        <v>0</v>
      </c>
    </row>
    <row r="11" spans="1:7" ht="39" customHeight="1">
      <c r="A11" s="5">
        <v>1005000</v>
      </c>
      <c r="B11" s="7">
        <v>1005</v>
      </c>
      <c r="C11" s="7" t="s">
        <v>286</v>
      </c>
      <c r="D11" s="13">
        <v>18275510</v>
      </c>
      <c r="E11" s="13"/>
      <c r="F11" s="13"/>
      <c r="G11" s="13">
        <f t="shared" si="0"/>
        <v>18275510</v>
      </c>
    </row>
    <row r="12" spans="1:7" ht="39" customHeight="1">
      <c r="A12" s="5">
        <v>1007000</v>
      </c>
      <c r="B12" s="7">
        <v>1007</v>
      </c>
      <c r="C12" s="7" t="s">
        <v>287</v>
      </c>
      <c r="D12" s="13">
        <v>1262</v>
      </c>
      <c r="E12" s="13"/>
      <c r="F12" s="13"/>
      <c r="G12" s="13">
        <f t="shared" si="0"/>
        <v>1262</v>
      </c>
    </row>
    <row r="13" spans="1:7" ht="39" customHeight="1">
      <c r="A13" s="5">
        <v>1009000</v>
      </c>
      <c r="B13" s="7">
        <v>1009</v>
      </c>
      <c r="C13" s="7" t="s">
        <v>288</v>
      </c>
      <c r="D13" s="13">
        <v>41</v>
      </c>
      <c r="E13" s="13"/>
      <c r="F13" s="13"/>
      <c r="G13" s="13">
        <f t="shared" si="0"/>
        <v>41</v>
      </c>
    </row>
    <row r="14" spans="1:7" ht="39" customHeight="1">
      <c r="A14" s="5">
        <v>1051000</v>
      </c>
      <c r="B14" s="7">
        <v>1051</v>
      </c>
      <c r="C14" s="7" t="s">
        <v>289</v>
      </c>
      <c r="D14" s="13">
        <v>123562417</v>
      </c>
      <c r="E14" s="13"/>
      <c r="F14" s="14">
        <v>43692281.92</v>
      </c>
      <c r="G14" s="13">
        <f t="shared" si="0"/>
        <v>79870135.08</v>
      </c>
    </row>
    <row r="15" spans="1:7" ht="39" customHeight="1">
      <c r="A15" s="5">
        <v>1052000</v>
      </c>
      <c r="B15" s="7">
        <v>1052</v>
      </c>
      <c r="C15" s="7" t="s">
        <v>290</v>
      </c>
      <c r="D15" s="13">
        <v>95262806</v>
      </c>
      <c r="E15" s="13"/>
      <c r="F15" s="13">
        <f>176193</f>
        <v>176193</v>
      </c>
      <c r="G15" s="13">
        <f t="shared" si="0"/>
        <v>95086613</v>
      </c>
    </row>
    <row r="16" spans="1:7" ht="39" customHeight="1">
      <c r="A16" s="5">
        <v>1054000</v>
      </c>
      <c r="B16" s="7">
        <v>1054</v>
      </c>
      <c r="C16" s="7" t="s">
        <v>291</v>
      </c>
      <c r="D16" s="13">
        <v>0</v>
      </c>
      <c r="E16" s="13"/>
      <c r="F16" s="13"/>
      <c r="G16" s="13">
        <f t="shared" si="0"/>
        <v>0</v>
      </c>
    </row>
    <row r="17" spans="1:7" ht="39" customHeight="1">
      <c r="A17" s="5">
        <v>1251000</v>
      </c>
      <c r="B17" s="7">
        <v>1251</v>
      </c>
      <c r="C17" s="7" t="s">
        <v>292</v>
      </c>
      <c r="D17" s="13">
        <v>59122400</v>
      </c>
      <c r="E17" s="13"/>
      <c r="F17" s="13"/>
      <c r="G17" s="13">
        <f t="shared" si="0"/>
        <v>59122400</v>
      </c>
    </row>
    <row r="18" spans="1:7" ht="39" customHeight="1">
      <c r="A18" s="5">
        <v>1252000</v>
      </c>
      <c r="B18" s="7">
        <v>1252</v>
      </c>
      <c r="C18" s="7" t="s">
        <v>293</v>
      </c>
      <c r="D18" s="13">
        <v>0</v>
      </c>
      <c r="E18" s="13"/>
      <c r="F18" s="13"/>
      <c r="G18" s="13">
        <f t="shared" si="0"/>
        <v>0</v>
      </c>
    </row>
    <row r="19" spans="1:7" ht="39" customHeight="1">
      <c r="A19" s="5">
        <v>1253000</v>
      </c>
      <c r="B19" s="7">
        <v>1253</v>
      </c>
      <c r="C19" s="7" t="s">
        <v>294</v>
      </c>
      <c r="D19" s="13">
        <v>22050704</v>
      </c>
      <c r="E19" s="13"/>
      <c r="F19" s="13"/>
      <c r="G19" s="13">
        <f t="shared" si="0"/>
        <v>22050704</v>
      </c>
    </row>
    <row r="20" spans="1:7" ht="39" customHeight="1">
      <c r="A20" s="15">
        <v>1254002</v>
      </c>
      <c r="B20" s="7" t="s">
        <v>295</v>
      </c>
      <c r="C20" s="7"/>
      <c r="D20" s="13">
        <v>115139000</v>
      </c>
      <c r="E20" s="13"/>
      <c r="F20" s="13"/>
      <c r="G20" s="13">
        <f t="shared" si="0"/>
        <v>115139000</v>
      </c>
    </row>
    <row r="21" spans="1:7" ht="39" customHeight="1">
      <c r="A21" s="5">
        <v>1461000</v>
      </c>
      <c r="B21" s="7">
        <v>1461</v>
      </c>
      <c r="C21" s="7"/>
      <c r="D21" s="13">
        <v>26295007</v>
      </c>
      <c r="E21" s="13"/>
      <c r="F21" s="13"/>
      <c r="G21" s="13">
        <f t="shared" si="0"/>
        <v>26295007</v>
      </c>
    </row>
    <row r="22" spans="1:7" ht="39" customHeight="1">
      <c r="A22" s="5">
        <v>1705000</v>
      </c>
      <c r="B22" s="7">
        <v>1705</v>
      </c>
      <c r="C22" s="7" t="s">
        <v>296</v>
      </c>
      <c r="D22" s="13">
        <v>0</v>
      </c>
      <c r="E22" s="13"/>
      <c r="F22" s="13"/>
      <c r="G22" s="13">
        <f t="shared" si="0"/>
        <v>0</v>
      </c>
    </row>
    <row r="23" spans="1:7" ht="39" customHeight="1">
      <c r="A23" s="15">
        <v>1725002</v>
      </c>
      <c r="B23" s="7">
        <v>1725</v>
      </c>
      <c r="C23" s="7" t="s">
        <v>297</v>
      </c>
      <c r="D23" s="13">
        <v>86083.01300000002</v>
      </c>
      <c r="E23" s="13"/>
      <c r="F23" s="13"/>
      <c r="G23" s="13">
        <f t="shared" si="0"/>
        <v>86083.01300000002</v>
      </c>
    </row>
    <row r="24" spans="1:7" ht="39" customHeight="1">
      <c r="A24" s="5">
        <v>1748000</v>
      </c>
      <c r="B24" s="7">
        <v>1748</v>
      </c>
      <c r="C24" s="7" t="s">
        <v>298</v>
      </c>
      <c r="D24" s="13">
        <v>10815</v>
      </c>
      <c r="E24" s="13"/>
      <c r="F24" s="13"/>
      <c r="G24" s="13">
        <f t="shared" si="0"/>
        <v>10815</v>
      </c>
    </row>
    <row r="25" spans="2:7" ht="12.75" customHeight="1">
      <c r="B25" s="16"/>
      <c r="C25" s="16" t="s">
        <v>181</v>
      </c>
      <c r="D25" s="17">
        <f>D26</f>
        <v>3299019</v>
      </c>
      <c r="E25" s="17">
        <f>E26</f>
        <v>0</v>
      </c>
      <c r="F25" s="17">
        <f>F26</f>
        <v>0</v>
      </c>
      <c r="G25" s="17">
        <f>G26</f>
        <v>3299019</v>
      </c>
    </row>
    <row r="26" spans="1:7" ht="39" customHeight="1">
      <c r="A26" s="15">
        <v>1610001</v>
      </c>
      <c r="B26" s="7">
        <v>1610</v>
      </c>
      <c r="C26" s="7" t="s">
        <v>181</v>
      </c>
      <c r="D26" s="18">
        <v>3299019</v>
      </c>
      <c r="E26" s="18"/>
      <c r="F26" s="18"/>
      <c r="G26" s="13">
        <f>D26+E26-F26</f>
        <v>3299019</v>
      </c>
    </row>
    <row r="27" spans="2:7" ht="12.75" customHeight="1">
      <c r="B27" s="16"/>
      <c r="C27" s="16" t="s">
        <v>155</v>
      </c>
      <c r="D27" s="17">
        <f>D28</f>
        <v>0</v>
      </c>
      <c r="E27" s="17">
        <f>E28</f>
        <v>43692281.92</v>
      </c>
      <c r="F27" s="17">
        <f>F28</f>
        <v>0</v>
      </c>
      <c r="G27" s="17">
        <f>G28</f>
        <v>43692281.92</v>
      </c>
    </row>
    <row r="28" spans="1:7" ht="39" customHeight="1">
      <c r="A28" s="15">
        <v>1104001</v>
      </c>
      <c r="B28" s="7">
        <v>1104</v>
      </c>
      <c r="C28" s="7" t="s">
        <v>299</v>
      </c>
      <c r="D28" s="13">
        <v>0</v>
      </c>
      <c r="E28" s="14">
        <v>43692281.92</v>
      </c>
      <c r="F28" s="13"/>
      <c r="G28" s="13">
        <f>D28+E28-F28</f>
        <v>43692281.92</v>
      </c>
    </row>
    <row r="29" spans="2:7" ht="19.5" customHeight="1">
      <c r="B29" s="16"/>
      <c r="C29" s="16" t="s">
        <v>300</v>
      </c>
      <c r="D29" s="17">
        <f>SUM(D30:D42)</f>
        <v>394936</v>
      </c>
      <c r="E29" s="17">
        <f>SUM(E30:E42)</f>
        <v>0</v>
      </c>
      <c r="F29" s="17">
        <f>SUM(F30:F42)</f>
        <v>0</v>
      </c>
      <c r="G29" s="17">
        <f>SUM(G30:G42)</f>
        <v>394936</v>
      </c>
    </row>
    <row r="30" spans="1:7" ht="39" customHeight="1">
      <c r="A30" s="5">
        <v>1201000</v>
      </c>
      <c r="B30" s="7">
        <v>1201</v>
      </c>
      <c r="C30" s="7" t="s">
        <v>156</v>
      </c>
      <c r="D30" s="13">
        <v>121669</v>
      </c>
      <c r="E30" s="13"/>
      <c r="F30" s="13"/>
      <c r="G30" s="13">
        <f aca="true" t="shared" si="1" ref="G30:G42">D30+E30-F30</f>
        <v>121669</v>
      </c>
    </row>
    <row r="31" spans="1:7" ht="39" customHeight="1">
      <c r="A31" s="15">
        <v>1202001</v>
      </c>
      <c r="B31" s="7">
        <v>1202</v>
      </c>
      <c r="C31" s="7" t="s">
        <v>301</v>
      </c>
      <c r="D31" s="13">
        <v>0</v>
      </c>
      <c r="E31" s="13"/>
      <c r="F31" s="13"/>
      <c r="G31" s="13">
        <f t="shared" si="1"/>
        <v>0</v>
      </c>
    </row>
    <row r="32" spans="1:7" ht="39" customHeight="1">
      <c r="A32" s="15">
        <v>1204001</v>
      </c>
      <c r="B32" s="7">
        <v>1204</v>
      </c>
      <c r="C32" s="7" t="s">
        <v>302</v>
      </c>
      <c r="D32" s="13">
        <v>0</v>
      </c>
      <c r="E32" s="13"/>
      <c r="F32" s="13"/>
      <c r="G32" s="13">
        <f t="shared" si="1"/>
        <v>0</v>
      </c>
    </row>
    <row r="33" spans="1:7" ht="39" customHeight="1">
      <c r="A33" s="5">
        <v>1205000</v>
      </c>
      <c r="B33" s="7">
        <v>1205</v>
      </c>
      <c r="C33" s="7" t="s">
        <v>303</v>
      </c>
      <c r="D33" s="13">
        <v>0</v>
      </c>
      <c r="E33" s="13"/>
      <c r="F33" s="13"/>
      <c r="G33" s="13">
        <f t="shared" si="1"/>
        <v>0</v>
      </c>
    </row>
    <row r="34" spans="1:7" ht="39" customHeight="1">
      <c r="A34" s="5">
        <v>1206000</v>
      </c>
      <c r="B34" s="7">
        <v>1206</v>
      </c>
      <c r="C34" s="7" t="s">
        <v>304</v>
      </c>
      <c r="D34" s="13">
        <v>0</v>
      </c>
      <c r="E34" s="13"/>
      <c r="F34" s="13"/>
      <c r="G34" s="13">
        <f t="shared" si="1"/>
        <v>0</v>
      </c>
    </row>
    <row r="35" spans="1:7" ht="39" customHeight="1">
      <c r="A35" s="5">
        <v>1207000</v>
      </c>
      <c r="B35" s="7">
        <v>1207</v>
      </c>
      <c r="C35" s="7" t="s">
        <v>305</v>
      </c>
      <c r="D35" s="13">
        <v>0</v>
      </c>
      <c r="E35" s="13"/>
      <c r="F35" s="13"/>
      <c r="G35" s="13">
        <f t="shared" si="1"/>
        <v>0</v>
      </c>
    </row>
    <row r="36" spans="1:7" ht="39" customHeight="1">
      <c r="A36" s="5">
        <v>1208000</v>
      </c>
      <c r="B36" s="7">
        <v>1208</v>
      </c>
      <c r="C36" s="7" t="s">
        <v>306</v>
      </c>
      <c r="D36" s="13">
        <v>0</v>
      </c>
      <c r="E36" s="13"/>
      <c r="F36" s="13"/>
      <c r="G36" s="13">
        <f t="shared" si="1"/>
        <v>0</v>
      </c>
    </row>
    <row r="37" spans="1:7" ht="39" customHeight="1">
      <c r="A37" s="5">
        <v>1209000</v>
      </c>
      <c r="B37" s="7">
        <v>1209</v>
      </c>
      <c r="C37" s="7" t="s">
        <v>307</v>
      </c>
      <c r="D37" s="13">
        <v>-60630</v>
      </c>
      <c r="E37" s="13"/>
      <c r="F37" s="13"/>
      <c r="G37" s="13">
        <f t="shared" si="1"/>
        <v>-60630</v>
      </c>
    </row>
    <row r="38" spans="1:7" ht="39" customHeight="1">
      <c r="A38" s="5">
        <v>1744000</v>
      </c>
      <c r="B38" s="7">
        <v>1744</v>
      </c>
      <c r="C38" s="7" t="s">
        <v>308</v>
      </c>
      <c r="D38" s="13">
        <v>0</v>
      </c>
      <c r="E38" s="13"/>
      <c r="F38" s="13"/>
      <c r="G38" s="13">
        <f t="shared" si="1"/>
        <v>0</v>
      </c>
    </row>
    <row r="39" spans="1:7" ht="39" customHeight="1">
      <c r="A39" s="5">
        <v>1892000</v>
      </c>
      <c r="B39" s="7">
        <v>1892</v>
      </c>
      <c r="C39" s="7" t="s">
        <v>157</v>
      </c>
      <c r="D39" s="13">
        <v>18250</v>
      </c>
      <c r="E39" s="13"/>
      <c r="F39" s="13"/>
      <c r="G39" s="13">
        <f t="shared" si="1"/>
        <v>18250</v>
      </c>
    </row>
    <row r="40" spans="1:7" ht="39" customHeight="1">
      <c r="A40" s="5">
        <v>1893000</v>
      </c>
      <c r="B40" s="7">
        <v>1893</v>
      </c>
      <c r="C40" s="7" t="s">
        <v>158</v>
      </c>
      <c r="D40" s="13">
        <v>193987</v>
      </c>
      <c r="E40" s="13"/>
      <c r="F40" s="13"/>
      <c r="G40" s="13">
        <f t="shared" si="1"/>
        <v>193987</v>
      </c>
    </row>
    <row r="41" spans="1:7" ht="39" customHeight="1">
      <c r="A41" s="5">
        <v>1894000</v>
      </c>
      <c r="B41" s="7">
        <v>1894</v>
      </c>
      <c r="C41" s="7" t="s">
        <v>159</v>
      </c>
      <c r="D41" s="13">
        <v>1500</v>
      </c>
      <c r="E41" s="13"/>
      <c r="F41" s="13"/>
      <c r="G41" s="13">
        <f t="shared" si="1"/>
        <v>1500</v>
      </c>
    </row>
    <row r="42" spans="1:7" ht="39" customHeight="1">
      <c r="A42" s="5">
        <v>1895000</v>
      </c>
      <c r="B42" s="7">
        <v>1895</v>
      </c>
      <c r="C42" s="7" t="s">
        <v>160</v>
      </c>
      <c r="D42" s="13">
        <v>120160</v>
      </c>
      <c r="E42" s="13"/>
      <c r="F42" s="13"/>
      <c r="G42" s="13">
        <f t="shared" si="1"/>
        <v>120160</v>
      </c>
    </row>
    <row r="43" spans="2:7" ht="19.5" customHeight="1">
      <c r="B43" s="16"/>
      <c r="C43" s="16" t="s">
        <v>309</v>
      </c>
      <c r="D43" s="17">
        <f>SUM(D44:D51)</f>
        <v>31728761.69590111</v>
      </c>
      <c r="E43" s="17">
        <f>SUM(E44:E51)</f>
        <v>0</v>
      </c>
      <c r="F43" s="17">
        <f>SUM(F44:F51)</f>
        <v>0</v>
      </c>
      <c r="G43" s="17">
        <f>SUM(G44:G51)</f>
        <v>31728761.69590111</v>
      </c>
    </row>
    <row r="44" spans="1:7" ht="39" customHeight="1">
      <c r="A44" s="15">
        <v>1254001</v>
      </c>
      <c r="B44" s="7">
        <v>1254</v>
      </c>
      <c r="C44" s="7" t="s">
        <v>161</v>
      </c>
      <c r="D44" s="13">
        <v>1386540</v>
      </c>
      <c r="E44" s="13"/>
      <c r="F44" s="13"/>
      <c r="G44" s="13">
        <f aca="true" t="shared" si="2" ref="G44:G51">D44+E44-F44</f>
        <v>1386540</v>
      </c>
    </row>
    <row r="45" spans="1:7" ht="39" customHeight="1">
      <c r="A45" s="5">
        <v>1255000</v>
      </c>
      <c r="B45" s="7">
        <v>1255</v>
      </c>
      <c r="C45" s="7" t="s">
        <v>162</v>
      </c>
      <c r="D45" s="13">
        <v>3851500</v>
      </c>
      <c r="E45" s="13"/>
      <c r="F45" s="13"/>
      <c r="G45" s="13">
        <f t="shared" si="2"/>
        <v>3851500</v>
      </c>
    </row>
    <row r="46" spans="1:7" ht="39" customHeight="1">
      <c r="A46" s="15">
        <v>1264001</v>
      </c>
      <c r="B46" s="7">
        <v>1264</v>
      </c>
      <c r="C46" s="7" t="s">
        <v>310</v>
      </c>
      <c r="D46" s="13">
        <v>2781489</v>
      </c>
      <c r="E46" s="13"/>
      <c r="F46" s="13"/>
      <c r="G46" s="13">
        <f t="shared" si="2"/>
        <v>2781489</v>
      </c>
    </row>
    <row r="47" spans="1:7" ht="39" customHeight="1">
      <c r="A47" s="5">
        <v>1323000</v>
      </c>
      <c r="B47" s="7">
        <v>1323</v>
      </c>
      <c r="C47" s="7" t="s">
        <v>311</v>
      </c>
      <c r="D47" s="13">
        <v>23541135</v>
      </c>
      <c r="E47" s="13"/>
      <c r="F47" s="13"/>
      <c r="G47" s="13">
        <f t="shared" si="2"/>
        <v>23541135</v>
      </c>
    </row>
    <row r="48" spans="1:7" ht="39" customHeight="1">
      <c r="A48" s="5">
        <v>1329000</v>
      </c>
      <c r="B48" s="7">
        <v>1329</v>
      </c>
      <c r="C48" s="7" t="s">
        <v>163</v>
      </c>
      <c r="D48" s="13">
        <v>-4680</v>
      </c>
      <c r="E48" s="13"/>
      <c r="F48" s="13"/>
      <c r="G48" s="13">
        <f t="shared" si="2"/>
        <v>-4680</v>
      </c>
    </row>
    <row r="49" spans="1:7" ht="39" customHeight="1">
      <c r="A49" s="5">
        <v>1330000</v>
      </c>
      <c r="B49" s="7">
        <v>1330</v>
      </c>
      <c r="C49" s="7" t="s">
        <v>312</v>
      </c>
      <c r="D49" s="13">
        <v>-487</v>
      </c>
      <c r="E49" s="13"/>
      <c r="F49" s="13"/>
      <c r="G49" s="13">
        <f t="shared" si="2"/>
        <v>-487</v>
      </c>
    </row>
    <row r="50" spans="1:7" ht="39" customHeight="1">
      <c r="A50" s="15">
        <v>1725001</v>
      </c>
      <c r="B50" s="7">
        <v>1725</v>
      </c>
      <c r="C50" s="7"/>
      <c r="D50" s="13">
        <v>129598.69590111113</v>
      </c>
      <c r="E50" s="13"/>
      <c r="F50" s="13"/>
      <c r="G50" s="13">
        <f t="shared" si="2"/>
        <v>129598.69590111113</v>
      </c>
    </row>
    <row r="51" spans="1:7" ht="39" customHeight="1">
      <c r="A51" s="5">
        <v>1733000</v>
      </c>
      <c r="B51" s="7">
        <v>1733</v>
      </c>
      <c r="C51" s="7" t="s">
        <v>313</v>
      </c>
      <c r="D51" s="13">
        <v>43666</v>
      </c>
      <c r="E51" s="13"/>
      <c r="F51" s="13"/>
      <c r="G51" s="13">
        <f t="shared" si="2"/>
        <v>43666</v>
      </c>
    </row>
    <row r="52" spans="2:7" ht="19.5" customHeight="1">
      <c r="B52" s="16"/>
      <c r="C52" s="16" t="s">
        <v>154</v>
      </c>
      <c r="D52" s="17">
        <f>SUM(D53:D54)</f>
        <v>16856674</v>
      </c>
      <c r="E52" s="17">
        <f>SUM(E53:E54)</f>
        <v>0</v>
      </c>
      <c r="F52" s="17">
        <f>SUM(F53:F54)</f>
        <v>0</v>
      </c>
      <c r="G52" s="17">
        <f>SUM(G53:G54)</f>
        <v>16856674</v>
      </c>
    </row>
    <row r="53" spans="1:7" ht="39" customHeight="1">
      <c r="A53" s="15">
        <v>1011001</v>
      </c>
      <c r="B53" s="7">
        <v>1011</v>
      </c>
      <c r="C53" s="7" t="s">
        <v>314</v>
      </c>
      <c r="D53" s="13">
        <v>1056085</v>
      </c>
      <c r="E53" s="13"/>
      <c r="F53" s="13"/>
      <c r="G53" s="13">
        <f>D53+E53-F53</f>
        <v>1056085</v>
      </c>
    </row>
    <row r="54" spans="1:7" ht="39" customHeight="1">
      <c r="A54" s="5">
        <v>1013001</v>
      </c>
      <c r="B54" s="7">
        <v>1013</v>
      </c>
      <c r="C54" s="7" t="s">
        <v>315</v>
      </c>
      <c r="D54" s="13">
        <v>15800589</v>
      </c>
      <c r="E54" s="13"/>
      <c r="F54" s="13"/>
      <c r="G54" s="13">
        <f>D54+E54-F54</f>
        <v>15800589</v>
      </c>
    </row>
    <row r="55" spans="2:7" ht="19.5" customHeight="1">
      <c r="B55" s="16"/>
      <c r="C55" s="16" t="s">
        <v>316</v>
      </c>
      <c r="D55" s="17">
        <f>SUM(D56:D64)</f>
        <v>284817734</v>
      </c>
      <c r="E55" s="17">
        <f>SUM(E56:E64)</f>
        <v>0</v>
      </c>
      <c r="F55" s="17">
        <f>SUM(F56:F64)</f>
        <v>0</v>
      </c>
      <c r="G55" s="17">
        <f>SUM(G56:G64)</f>
        <v>284817734</v>
      </c>
    </row>
    <row r="56" spans="1:7" ht="19.5" customHeight="1">
      <c r="A56" s="5">
        <v>1451000</v>
      </c>
      <c r="B56" s="7">
        <v>1451</v>
      </c>
      <c r="C56" s="16"/>
      <c r="D56" s="17"/>
      <c r="E56" s="17"/>
      <c r="F56" s="17"/>
      <c r="G56" s="13">
        <f aca="true" t="shared" si="3" ref="G56:G63">D56+E56-F56</f>
        <v>0</v>
      </c>
    </row>
    <row r="57" spans="1:7" ht="39" customHeight="1">
      <c r="A57" s="5">
        <v>1452000</v>
      </c>
      <c r="B57" s="7">
        <v>1452</v>
      </c>
      <c r="C57" s="7" t="s">
        <v>317</v>
      </c>
      <c r="D57" s="13">
        <v>274945183</v>
      </c>
      <c r="E57" s="13"/>
      <c r="F57" s="13"/>
      <c r="G57" s="13">
        <f t="shared" si="3"/>
        <v>274945183</v>
      </c>
    </row>
    <row r="58" spans="1:7" ht="39" customHeight="1">
      <c r="A58" s="5">
        <v>1453000</v>
      </c>
      <c r="B58" s="7">
        <v>1453</v>
      </c>
      <c r="C58" s="7" t="s">
        <v>318</v>
      </c>
      <c r="D58" s="13">
        <v>-4527745</v>
      </c>
      <c r="E58" s="13"/>
      <c r="F58" s="13"/>
      <c r="G58" s="13">
        <f t="shared" si="3"/>
        <v>-4527745</v>
      </c>
    </row>
    <row r="59" spans="1:7" ht="39" customHeight="1">
      <c r="A59" s="5">
        <v>1454000</v>
      </c>
      <c r="B59" s="7">
        <v>1454</v>
      </c>
      <c r="C59" s="7" t="s">
        <v>319</v>
      </c>
      <c r="D59" s="13">
        <v>9135172</v>
      </c>
      <c r="E59" s="13"/>
      <c r="F59" s="13"/>
      <c r="G59" s="13">
        <f t="shared" si="3"/>
        <v>9135172</v>
      </c>
    </row>
    <row r="60" spans="1:7" ht="39" customHeight="1">
      <c r="A60" s="5">
        <v>1455000</v>
      </c>
      <c r="B60" s="7">
        <v>1455</v>
      </c>
      <c r="C60" s="7" t="s">
        <v>320</v>
      </c>
      <c r="D60" s="13">
        <v>0</v>
      </c>
      <c r="E60" s="13"/>
      <c r="F60" s="13"/>
      <c r="G60" s="13">
        <f t="shared" si="3"/>
        <v>0</v>
      </c>
    </row>
    <row r="61" spans="1:7" ht="39" customHeight="1">
      <c r="A61" s="5">
        <v>1456000</v>
      </c>
      <c r="B61" s="7">
        <v>1456</v>
      </c>
      <c r="C61" s="7" t="s">
        <v>321</v>
      </c>
      <c r="D61" s="13">
        <v>3980949</v>
      </c>
      <c r="E61" s="13"/>
      <c r="F61" s="13"/>
      <c r="G61" s="13">
        <f t="shared" si="3"/>
        <v>3980949</v>
      </c>
    </row>
    <row r="62" spans="1:7" ht="39" customHeight="1">
      <c r="A62" s="5">
        <v>1457000</v>
      </c>
      <c r="B62" s="7">
        <v>1457</v>
      </c>
      <c r="C62" s="7" t="s">
        <v>322</v>
      </c>
      <c r="D62" s="13">
        <v>-3060205</v>
      </c>
      <c r="E62" s="13"/>
      <c r="F62" s="13"/>
      <c r="G62" s="13">
        <f t="shared" si="3"/>
        <v>-3060205</v>
      </c>
    </row>
    <row r="63" spans="1:7" ht="39" customHeight="1">
      <c r="A63" s="5">
        <v>1746000</v>
      </c>
      <c r="B63" s="7">
        <v>1746</v>
      </c>
      <c r="C63" s="7" t="s">
        <v>323</v>
      </c>
      <c r="D63" s="13">
        <v>4344380</v>
      </c>
      <c r="E63" s="13"/>
      <c r="F63" s="13"/>
      <c r="G63" s="13">
        <f t="shared" si="3"/>
        <v>4344380</v>
      </c>
    </row>
    <row r="64" spans="1:7" ht="39" customHeight="1">
      <c r="A64" s="5">
        <v>1749000</v>
      </c>
      <c r="B64" s="7">
        <v>1749</v>
      </c>
      <c r="C64" s="7"/>
      <c r="D64" s="13"/>
      <c r="E64" s="13"/>
      <c r="F64" s="13"/>
      <c r="G64" s="13"/>
    </row>
    <row r="65" spans="2:7" ht="39" customHeight="1">
      <c r="B65" s="7"/>
      <c r="C65" s="16" t="s">
        <v>324</v>
      </c>
      <c r="D65" s="17">
        <f>SUM(D66:D69)</f>
        <v>0</v>
      </c>
      <c r="E65" s="17">
        <f>SUM(E66:E69)</f>
        <v>0</v>
      </c>
      <c r="F65" s="17">
        <f>SUM(F66:F69)</f>
        <v>0</v>
      </c>
      <c r="G65" s="17">
        <f>SUM(G66:G69)</f>
        <v>0</v>
      </c>
    </row>
    <row r="66" spans="1:7" ht="39" customHeight="1">
      <c r="A66" s="5">
        <v>1481000</v>
      </c>
      <c r="B66" s="7">
        <v>1481</v>
      </c>
      <c r="C66" s="7" t="s">
        <v>166</v>
      </c>
      <c r="D66" s="13">
        <v>0</v>
      </c>
      <c r="E66" s="13"/>
      <c r="F66" s="13"/>
      <c r="G66" s="13">
        <f>D66+E66-F66</f>
        <v>0</v>
      </c>
    </row>
    <row r="67" spans="1:7" ht="39" customHeight="1">
      <c r="A67" s="5">
        <v>1482000</v>
      </c>
      <c r="B67" s="7">
        <v>1482</v>
      </c>
      <c r="C67" s="7" t="s">
        <v>325</v>
      </c>
      <c r="D67" s="13">
        <v>0</v>
      </c>
      <c r="E67" s="13"/>
      <c r="F67" s="13"/>
      <c r="G67" s="13">
        <f>D67+E67-F67</f>
        <v>0</v>
      </c>
    </row>
    <row r="68" spans="1:7" ht="39" customHeight="1">
      <c r="A68" s="5">
        <v>1483000</v>
      </c>
      <c r="B68" s="7">
        <v>1483</v>
      </c>
      <c r="C68" s="7" t="s">
        <v>326</v>
      </c>
      <c r="D68" s="13">
        <v>0</v>
      </c>
      <c r="E68" s="13"/>
      <c r="F68" s="13"/>
      <c r="G68" s="13">
        <f>D68+E68-F68</f>
        <v>0</v>
      </c>
    </row>
    <row r="69" spans="1:7" ht="39" customHeight="1">
      <c r="A69" s="5">
        <v>1745000</v>
      </c>
      <c r="B69" s="7">
        <v>1745</v>
      </c>
      <c r="C69" s="7" t="s">
        <v>327</v>
      </c>
      <c r="D69" s="13">
        <v>0</v>
      </c>
      <c r="E69" s="13"/>
      <c r="F69" s="13"/>
      <c r="G69" s="13">
        <f>D69+E69-F69</f>
        <v>0</v>
      </c>
    </row>
    <row r="70" spans="2:7" ht="19.5" customHeight="1">
      <c r="B70" s="16"/>
      <c r="C70" s="16" t="s">
        <v>328</v>
      </c>
      <c r="D70" s="17">
        <f>SUM(D71:D75)</f>
        <v>58463332</v>
      </c>
      <c r="E70" s="17">
        <f>SUM(E71:E75)</f>
        <v>57171</v>
      </c>
      <c r="F70" s="17">
        <f>SUM(F71:F75)</f>
        <v>0</v>
      </c>
      <c r="G70" s="17">
        <f>SUM(G71:G75)</f>
        <v>58520503</v>
      </c>
    </row>
    <row r="71" spans="1:7" ht="39" customHeight="1">
      <c r="A71" s="5">
        <v>1471000</v>
      </c>
      <c r="B71" s="7">
        <v>1471</v>
      </c>
      <c r="C71" s="7" t="s">
        <v>184</v>
      </c>
      <c r="D71" s="13">
        <v>55172015</v>
      </c>
      <c r="E71" s="13"/>
      <c r="F71" s="13"/>
      <c r="G71" s="13">
        <f>D71+E71-F71</f>
        <v>55172015</v>
      </c>
    </row>
    <row r="72" spans="1:7" ht="39" customHeight="1">
      <c r="A72" s="5">
        <v>1472000</v>
      </c>
      <c r="B72" s="7">
        <v>1472</v>
      </c>
      <c r="C72" s="7" t="s">
        <v>185</v>
      </c>
      <c r="D72" s="13">
        <v>0</v>
      </c>
      <c r="E72" s="13"/>
      <c r="F72" s="13"/>
      <c r="G72" s="13">
        <f>D72+E72-F72</f>
        <v>0</v>
      </c>
    </row>
    <row r="73" spans="1:7" ht="39" customHeight="1">
      <c r="A73" s="5">
        <v>1475000</v>
      </c>
      <c r="B73" s="7">
        <v>1475</v>
      </c>
      <c r="C73" s="7" t="s">
        <v>186</v>
      </c>
      <c r="D73" s="13">
        <v>3276000</v>
      </c>
      <c r="E73" s="13"/>
      <c r="F73" s="13"/>
      <c r="G73" s="13">
        <f>D73+E73-F73</f>
        <v>3276000</v>
      </c>
    </row>
    <row r="74" spans="1:7" ht="39" customHeight="1">
      <c r="A74" s="5">
        <v>1476000</v>
      </c>
      <c r="B74" s="7">
        <v>1476</v>
      </c>
      <c r="C74" s="7" t="s">
        <v>142</v>
      </c>
      <c r="D74" s="13">
        <v>14689</v>
      </c>
      <c r="E74" s="13"/>
      <c r="F74" s="13"/>
      <c r="G74" s="13">
        <f>D74+E74-F74</f>
        <v>14689</v>
      </c>
    </row>
    <row r="75" spans="1:7" ht="39" customHeight="1">
      <c r="A75" s="5">
        <v>1747000</v>
      </c>
      <c r="B75" s="7">
        <v>1747</v>
      </c>
      <c r="C75" s="7" t="s">
        <v>329</v>
      </c>
      <c r="D75" s="13">
        <v>628</v>
      </c>
      <c r="E75" s="13">
        <v>57171</v>
      </c>
      <c r="F75" s="13"/>
      <c r="G75" s="13">
        <f>D75+E75-F75</f>
        <v>57799</v>
      </c>
    </row>
    <row r="76" spans="2:7" ht="12.75" customHeight="1">
      <c r="B76" s="16"/>
      <c r="C76" s="16" t="s">
        <v>330</v>
      </c>
      <c r="D76" s="17">
        <f>SUM(D91)</f>
        <v>1780645347</v>
      </c>
      <c r="E76" s="17">
        <f>SUM(E91)</f>
        <v>31762</v>
      </c>
      <c r="F76" s="17">
        <f>SUM(F91)</f>
        <v>0</v>
      </c>
      <c r="G76" s="17">
        <f>SUM(G91)</f>
        <v>1780677109</v>
      </c>
    </row>
    <row r="77" spans="1:7" ht="39" customHeight="1">
      <c r="A77" s="5">
        <v>1401000</v>
      </c>
      <c r="B77" s="7">
        <v>1401</v>
      </c>
      <c r="C77" s="7" t="s">
        <v>167</v>
      </c>
      <c r="D77" s="13">
        <v>2048085</v>
      </c>
      <c r="E77" s="13"/>
      <c r="F77" s="13"/>
      <c r="G77" s="13">
        <f aca="true" t="shared" si="4" ref="G77:G90">D77+E77-F77</f>
        <v>2048085</v>
      </c>
    </row>
    <row r="78" spans="1:7" ht="39" customHeight="1">
      <c r="A78" s="5">
        <v>1403000</v>
      </c>
      <c r="B78" s="7">
        <v>1403</v>
      </c>
      <c r="C78" s="7" t="s">
        <v>168</v>
      </c>
      <c r="D78" s="13">
        <v>661411</v>
      </c>
      <c r="E78" s="13"/>
      <c r="F78" s="13"/>
      <c r="G78" s="13">
        <f t="shared" si="4"/>
        <v>661411</v>
      </c>
    </row>
    <row r="79" spans="1:7" ht="39" customHeight="1">
      <c r="A79" s="5">
        <v>1407000</v>
      </c>
      <c r="B79" s="7">
        <v>1407</v>
      </c>
      <c r="C79" s="7" t="s">
        <v>169</v>
      </c>
      <c r="D79" s="13">
        <v>0</v>
      </c>
      <c r="E79" s="13"/>
      <c r="F79" s="13"/>
      <c r="G79" s="13">
        <f t="shared" si="4"/>
        <v>0</v>
      </c>
    </row>
    <row r="80" spans="1:7" ht="39" customHeight="1">
      <c r="A80" s="5">
        <v>1409000</v>
      </c>
      <c r="B80" s="7">
        <v>1409</v>
      </c>
      <c r="C80" s="7" t="s">
        <v>331</v>
      </c>
      <c r="D80" s="13">
        <v>210600</v>
      </c>
      <c r="E80" s="13"/>
      <c r="F80" s="13"/>
      <c r="G80" s="13">
        <f t="shared" si="4"/>
        <v>210600</v>
      </c>
    </row>
    <row r="81" spans="1:7" ht="39" customHeight="1">
      <c r="A81" s="5">
        <v>1411000</v>
      </c>
      <c r="B81" s="7">
        <v>1411</v>
      </c>
      <c r="C81" s="7" t="s">
        <v>332</v>
      </c>
      <c r="D81" s="13">
        <v>270424929</v>
      </c>
      <c r="E81" s="13"/>
      <c r="F81" s="13"/>
      <c r="G81" s="13">
        <f t="shared" si="4"/>
        <v>270424929</v>
      </c>
    </row>
    <row r="82" spans="1:7" ht="39" customHeight="1">
      <c r="A82" s="5">
        <v>1417000</v>
      </c>
      <c r="B82" s="7">
        <v>1417</v>
      </c>
      <c r="C82" s="7" t="s">
        <v>333</v>
      </c>
      <c r="D82" s="13">
        <v>1169019752</v>
      </c>
      <c r="E82" s="13"/>
      <c r="F82" s="13"/>
      <c r="G82" s="13">
        <f t="shared" si="4"/>
        <v>1169019752</v>
      </c>
    </row>
    <row r="83" spans="1:7" ht="39" customHeight="1">
      <c r="A83" s="5">
        <v>1420000</v>
      </c>
      <c r="B83" s="7">
        <v>1420</v>
      </c>
      <c r="C83" s="7" t="s">
        <v>170</v>
      </c>
      <c r="D83" s="13">
        <v>0</v>
      </c>
      <c r="E83" s="13"/>
      <c r="F83" s="13"/>
      <c r="G83" s="13">
        <f t="shared" si="4"/>
        <v>0</v>
      </c>
    </row>
    <row r="84" spans="1:7" ht="39" customHeight="1">
      <c r="A84" s="5">
        <v>1421000</v>
      </c>
      <c r="B84" s="7">
        <v>1421</v>
      </c>
      <c r="C84" s="7" t="s">
        <v>334</v>
      </c>
      <c r="D84" s="13">
        <v>0</v>
      </c>
      <c r="E84" s="13"/>
      <c r="F84" s="13"/>
      <c r="G84" s="13">
        <f t="shared" si="4"/>
        <v>0</v>
      </c>
    </row>
    <row r="85" spans="1:7" ht="39" customHeight="1">
      <c r="A85" s="5">
        <v>1424000</v>
      </c>
      <c r="B85" s="7">
        <v>1424</v>
      </c>
      <c r="C85" s="7" t="s">
        <v>335</v>
      </c>
      <c r="D85" s="13">
        <v>244025322</v>
      </c>
      <c r="E85" s="13"/>
      <c r="F85" s="13"/>
      <c r="G85" s="13">
        <f t="shared" si="4"/>
        <v>244025322</v>
      </c>
    </row>
    <row r="86" spans="1:7" ht="39" customHeight="1">
      <c r="A86" s="5">
        <v>1434000</v>
      </c>
      <c r="B86" s="7">
        <v>1434</v>
      </c>
      <c r="C86" s="7" t="s">
        <v>336</v>
      </c>
      <c r="D86" s="13">
        <v>-19488624</v>
      </c>
      <c r="E86" s="13"/>
      <c r="F86" s="13"/>
      <c r="G86" s="13">
        <f t="shared" si="4"/>
        <v>-19488624</v>
      </c>
    </row>
    <row r="87" spans="1:7" ht="39" customHeight="1">
      <c r="A87" s="5">
        <v>1740000</v>
      </c>
      <c r="B87" s="7">
        <v>1740</v>
      </c>
      <c r="C87" s="7" t="s">
        <v>337</v>
      </c>
      <c r="D87" s="13">
        <v>68387265</v>
      </c>
      <c r="E87" s="13"/>
      <c r="F87" s="13"/>
      <c r="G87" s="13">
        <f t="shared" si="4"/>
        <v>68387265</v>
      </c>
    </row>
    <row r="88" spans="1:7" ht="39" customHeight="1">
      <c r="A88" s="5">
        <v>1741000</v>
      </c>
      <c r="B88" s="7">
        <v>1741</v>
      </c>
      <c r="C88" s="7" t="s">
        <v>338</v>
      </c>
      <c r="D88" s="13">
        <v>45085013</v>
      </c>
      <c r="E88" s="13"/>
      <c r="F88" s="13"/>
      <c r="G88" s="13">
        <f t="shared" si="4"/>
        <v>45085013</v>
      </c>
    </row>
    <row r="89" spans="1:7" ht="39" customHeight="1">
      <c r="A89" s="5">
        <v>1861000</v>
      </c>
      <c r="B89" s="7">
        <v>1861</v>
      </c>
      <c r="C89" s="7" t="s">
        <v>171</v>
      </c>
      <c r="D89" s="13">
        <v>271594</v>
      </c>
      <c r="E89" s="13"/>
      <c r="F89" s="13"/>
      <c r="G89" s="13">
        <f t="shared" si="4"/>
        <v>271594</v>
      </c>
    </row>
    <row r="90" spans="1:7" ht="39" customHeight="1">
      <c r="A90" s="15">
        <v>1793002</v>
      </c>
      <c r="B90" s="7" t="s">
        <v>339</v>
      </c>
      <c r="C90" s="7"/>
      <c r="D90" s="13">
        <v>0</v>
      </c>
      <c r="E90" s="13">
        <v>31762</v>
      </c>
      <c r="F90" s="13"/>
      <c r="G90" s="13">
        <f t="shared" si="4"/>
        <v>31762</v>
      </c>
    </row>
    <row r="91" spans="2:7" ht="12.75" customHeight="1">
      <c r="B91" s="16"/>
      <c r="C91" s="19" t="s">
        <v>340</v>
      </c>
      <c r="D91" s="20">
        <f>SUM(D77:D90)</f>
        <v>1780645347</v>
      </c>
      <c r="E91" s="20">
        <f>SUM(E77:E90)</f>
        <v>31762</v>
      </c>
      <c r="F91" s="20">
        <f>SUM(F77:F90)</f>
        <v>0</v>
      </c>
      <c r="G91" s="20">
        <f>SUM(G77:G90)</f>
        <v>1780677109</v>
      </c>
    </row>
    <row r="92" spans="2:7" ht="12.75" customHeight="1">
      <c r="B92" s="16"/>
      <c r="C92" s="16" t="s">
        <v>341</v>
      </c>
      <c r="D92" s="17">
        <f>SUM(D95)</f>
        <v>-321037021</v>
      </c>
      <c r="E92" s="17">
        <f>SUM(E95)</f>
        <v>0</v>
      </c>
      <c r="F92" s="17">
        <f>SUM(F95)</f>
        <v>271594</v>
      </c>
      <c r="G92" s="17">
        <f>SUM(G95)</f>
        <v>-321308615</v>
      </c>
    </row>
    <row r="93" spans="1:7" ht="39" customHeight="1">
      <c r="A93" s="5">
        <v>1428000</v>
      </c>
      <c r="B93" s="7">
        <v>1428</v>
      </c>
      <c r="C93" s="7" t="s">
        <v>342</v>
      </c>
      <c r="D93" s="13">
        <v>-321037021</v>
      </c>
      <c r="E93" s="13"/>
      <c r="F93" s="13"/>
      <c r="G93" s="13">
        <f>D93+E93-F93</f>
        <v>-321037021</v>
      </c>
    </row>
    <row r="94" spans="1:7" ht="39" customHeight="1">
      <c r="A94" s="15">
        <v>1876001</v>
      </c>
      <c r="B94" s="7">
        <v>1876</v>
      </c>
      <c r="C94" s="7"/>
      <c r="D94" s="13"/>
      <c r="E94" s="13"/>
      <c r="F94" s="13">
        <f>271594</f>
        <v>271594</v>
      </c>
      <c r="G94" s="13">
        <f>D94+E94-F94</f>
        <v>-271594</v>
      </c>
    </row>
    <row r="95" spans="2:7" ht="12.75" customHeight="1">
      <c r="B95" s="16"/>
      <c r="C95" s="19" t="s">
        <v>343</v>
      </c>
      <c r="D95" s="20">
        <f>D94+D93</f>
        <v>-321037021</v>
      </c>
      <c r="E95" s="20">
        <f>E94+E93</f>
        <v>0</v>
      </c>
      <c r="F95" s="20">
        <f>F94+F93</f>
        <v>271594</v>
      </c>
      <c r="G95" s="20">
        <f>G94+G93</f>
        <v>-321308615</v>
      </c>
    </row>
    <row r="96" spans="2:7" ht="12.75" customHeight="1">
      <c r="B96" s="16"/>
      <c r="C96" s="19" t="s">
        <v>344</v>
      </c>
      <c r="D96" s="20">
        <f>SUM(D91+D95)</f>
        <v>1459608326</v>
      </c>
      <c r="E96" s="20">
        <f>SUM(E91+E95)</f>
        <v>31762</v>
      </c>
      <c r="F96" s="20">
        <f>SUM(F91+F95)</f>
        <v>271594</v>
      </c>
      <c r="G96" s="20">
        <f>SUM(G91+G95)</f>
        <v>1459368494</v>
      </c>
    </row>
    <row r="97" spans="2:7" ht="12.75" customHeight="1">
      <c r="B97" s="16"/>
      <c r="C97" s="16" t="s">
        <v>345</v>
      </c>
      <c r="D97" s="17">
        <f>SUM(D107)</f>
        <v>87250939</v>
      </c>
      <c r="E97" s="17">
        <f>SUM(E107)</f>
        <v>0</v>
      </c>
      <c r="F97" s="17">
        <f>SUM(F107)</f>
        <v>0</v>
      </c>
      <c r="G97" s="17">
        <f>SUM(G107)</f>
        <v>87250939</v>
      </c>
    </row>
    <row r="98" spans="1:7" ht="39" customHeight="1">
      <c r="A98" s="5">
        <v>1651000</v>
      </c>
      <c r="B98" s="7">
        <v>1651</v>
      </c>
      <c r="C98" s="7" t="s">
        <v>173</v>
      </c>
      <c r="D98" s="13">
        <v>979837</v>
      </c>
      <c r="E98" s="13"/>
      <c r="F98" s="13"/>
      <c r="G98" s="13">
        <f aca="true" t="shared" si="5" ref="G98:G106">D98+E98-F98</f>
        <v>979837</v>
      </c>
    </row>
    <row r="99" spans="1:7" ht="39" customHeight="1">
      <c r="A99" s="5">
        <v>1652000</v>
      </c>
      <c r="B99" s="7">
        <v>1652</v>
      </c>
      <c r="C99" s="7" t="s">
        <v>174</v>
      </c>
      <c r="D99" s="13">
        <v>42285140</v>
      </c>
      <c r="E99" s="13"/>
      <c r="F99" s="13"/>
      <c r="G99" s="13">
        <f t="shared" si="5"/>
        <v>42285140</v>
      </c>
    </row>
    <row r="100" spans="1:7" ht="39" customHeight="1">
      <c r="A100" s="5">
        <v>1653000</v>
      </c>
      <c r="B100" s="7">
        <v>1653</v>
      </c>
      <c r="C100" s="7" t="s">
        <v>175</v>
      </c>
      <c r="D100" s="13">
        <v>9361713</v>
      </c>
      <c r="E100" s="13"/>
      <c r="F100" s="13"/>
      <c r="G100" s="13">
        <f t="shared" si="5"/>
        <v>9361713</v>
      </c>
    </row>
    <row r="101" spans="1:7" ht="39" customHeight="1">
      <c r="A101" s="5">
        <v>1654000</v>
      </c>
      <c r="B101" s="7">
        <v>1654</v>
      </c>
      <c r="C101" s="7" t="s">
        <v>176</v>
      </c>
      <c r="D101" s="13">
        <v>22742806</v>
      </c>
      <c r="E101" s="13"/>
      <c r="F101" s="13"/>
      <c r="G101" s="13">
        <f t="shared" si="5"/>
        <v>22742806</v>
      </c>
    </row>
    <row r="102" spans="1:7" ht="39" customHeight="1">
      <c r="A102" s="5">
        <v>1656000</v>
      </c>
      <c r="B102" s="7">
        <v>1656</v>
      </c>
      <c r="C102" s="7" t="s">
        <v>177</v>
      </c>
      <c r="D102" s="13">
        <v>0</v>
      </c>
      <c r="E102" s="13"/>
      <c r="F102" s="13"/>
      <c r="G102" s="13">
        <f t="shared" si="5"/>
        <v>0</v>
      </c>
    </row>
    <row r="103" spans="1:7" ht="39" customHeight="1">
      <c r="A103" s="5">
        <v>1657000</v>
      </c>
      <c r="B103" s="7">
        <v>1657</v>
      </c>
      <c r="C103" s="7" t="s">
        <v>178</v>
      </c>
      <c r="D103" s="13">
        <v>70776</v>
      </c>
      <c r="E103" s="13"/>
      <c r="F103" s="13"/>
      <c r="G103" s="13">
        <f t="shared" si="5"/>
        <v>70776</v>
      </c>
    </row>
    <row r="104" spans="1:7" ht="39" customHeight="1">
      <c r="A104" s="5">
        <v>1658000</v>
      </c>
      <c r="B104" s="7">
        <v>1658</v>
      </c>
      <c r="C104" s="7" t="s">
        <v>179</v>
      </c>
      <c r="D104" s="13">
        <v>877265</v>
      </c>
      <c r="E104" s="13"/>
      <c r="F104" s="13"/>
      <c r="G104" s="13">
        <f t="shared" si="5"/>
        <v>877265</v>
      </c>
    </row>
    <row r="105" spans="1:7" ht="39" customHeight="1">
      <c r="A105" s="5">
        <v>1659000</v>
      </c>
      <c r="B105" s="7">
        <v>1659</v>
      </c>
      <c r="C105" s="7" t="s">
        <v>182</v>
      </c>
      <c r="D105" s="13">
        <v>10834204</v>
      </c>
      <c r="E105" s="13"/>
      <c r="F105" s="13"/>
      <c r="G105" s="13">
        <f t="shared" si="5"/>
        <v>10834204</v>
      </c>
    </row>
    <row r="106" spans="1:7" ht="39" customHeight="1">
      <c r="A106" s="5">
        <v>1660000</v>
      </c>
      <c r="B106" s="7">
        <v>1660</v>
      </c>
      <c r="C106" s="7" t="s">
        <v>346</v>
      </c>
      <c r="D106" s="13">
        <v>99198</v>
      </c>
      <c r="E106" s="13"/>
      <c r="F106" s="13"/>
      <c r="G106" s="13">
        <f t="shared" si="5"/>
        <v>99198</v>
      </c>
    </row>
    <row r="107" spans="2:7" ht="12.75" customHeight="1">
      <c r="B107" s="16"/>
      <c r="C107" s="19" t="s">
        <v>347</v>
      </c>
      <c r="D107" s="20">
        <f>SUM(D98:D106)</f>
        <v>87250939</v>
      </c>
      <c r="E107" s="20">
        <f>SUM(E98:E106)</f>
        <v>0</v>
      </c>
      <c r="F107" s="20">
        <f>SUM(F98:F106)</f>
        <v>0</v>
      </c>
      <c r="G107" s="20">
        <f>SUM(G98:G106)</f>
        <v>87250939</v>
      </c>
    </row>
    <row r="108" spans="2:7" ht="12.75" customHeight="1">
      <c r="B108" s="16"/>
      <c r="C108" s="16" t="s">
        <v>180</v>
      </c>
      <c r="D108" s="17">
        <f>SUM(D116)</f>
        <v>-30071070</v>
      </c>
      <c r="E108" s="17">
        <f>SUM(E116)</f>
        <v>0</v>
      </c>
      <c r="F108" s="17">
        <f>SUM(F116)</f>
        <v>0</v>
      </c>
      <c r="G108" s="17">
        <f>SUM(G116)</f>
        <v>-30071070</v>
      </c>
    </row>
    <row r="109" spans="1:7" ht="39" customHeight="1">
      <c r="A109" s="5">
        <v>1692000</v>
      </c>
      <c r="B109" s="7">
        <v>1692</v>
      </c>
      <c r="C109" s="7" t="s">
        <v>348</v>
      </c>
      <c r="D109" s="13">
        <v>-691534</v>
      </c>
      <c r="E109" s="13"/>
      <c r="F109" s="13"/>
      <c r="G109" s="13">
        <f aca="true" t="shared" si="6" ref="G109:G115">D109+E109-F109</f>
        <v>-691534</v>
      </c>
    </row>
    <row r="110" spans="1:7" ht="39" customHeight="1">
      <c r="A110" s="5">
        <v>1693000</v>
      </c>
      <c r="B110" s="7">
        <v>1693</v>
      </c>
      <c r="C110" s="7" t="s">
        <v>349</v>
      </c>
      <c r="D110" s="13">
        <v>-7443470</v>
      </c>
      <c r="E110" s="13"/>
      <c r="F110" s="13"/>
      <c r="G110" s="13">
        <f t="shared" si="6"/>
        <v>-7443470</v>
      </c>
    </row>
    <row r="111" spans="1:7" ht="39" customHeight="1">
      <c r="A111" s="5">
        <v>1694000</v>
      </c>
      <c r="B111" s="7">
        <v>1694</v>
      </c>
      <c r="C111" s="7" t="s">
        <v>350</v>
      </c>
      <c r="D111" s="13">
        <v>-15676717</v>
      </c>
      <c r="E111" s="13"/>
      <c r="F111" s="13"/>
      <c r="G111" s="13">
        <f t="shared" si="6"/>
        <v>-15676717</v>
      </c>
    </row>
    <row r="112" spans="1:7" ht="39" customHeight="1">
      <c r="A112" s="5">
        <v>1696000</v>
      </c>
      <c r="B112" s="7">
        <v>1696</v>
      </c>
      <c r="C112" s="7" t="s">
        <v>351</v>
      </c>
      <c r="D112" s="13">
        <v>0</v>
      </c>
      <c r="E112" s="13"/>
      <c r="F112" s="13"/>
      <c r="G112" s="13">
        <f t="shared" si="6"/>
        <v>0</v>
      </c>
    </row>
    <row r="113" spans="1:7" ht="39" customHeight="1">
      <c r="A113" s="5">
        <v>1697000</v>
      </c>
      <c r="B113" s="7">
        <v>1697</v>
      </c>
      <c r="C113" s="7" t="s">
        <v>352</v>
      </c>
      <c r="D113" s="13">
        <v>-46022</v>
      </c>
      <c r="E113" s="13"/>
      <c r="F113" s="13"/>
      <c r="G113" s="13">
        <f t="shared" si="6"/>
        <v>-46022</v>
      </c>
    </row>
    <row r="114" spans="1:7" ht="39" customHeight="1">
      <c r="A114" s="5">
        <v>1698000</v>
      </c>
      <c r="B114" s="7">
        <v>1698</v>
      </c>
      <c r="C114" s="7" t="s">
        <v>353</v>
      </c>
      <c r="D114" s="13">
        <v>-418359</v>
      </c>
      <c r="E114" s="13"/>
      <c r="F114" s="13"/>
      <c r="G114" s="13">
        <f t="shared" si="6"/>
        <v>-418359</v>
      </c>
    </row>
    <row r="115" spans="1:7" ht="39" customHeight="1">
      <c r="A115" s="5">
        <v>1699000</v>
      </c>
      <c r="B115" s="7">
        <v>1699</v>
      </c>
      <c r="C115" s="7" t="s">
        <v>354</v>
      </c>
      <c r="D115" s="13">
        <v>-5794968</v>
      </c>
      <c r="E115" s="13"/>
      <c r="F115" s="13"/>
      <c r="G115" s="13">
        <f t="shared" si="6"/>
        <v>-5794968</v>
      </c>
    </row>
    <row r="116" spans="2:7" ht="19.5" customHeight="1">
      <c r="B116" s="16"/>
      <c r="C116" s="19" t="s">
        <v>355</v>
      </c>
      <c r="D116" s="20">
        <f>SUM(D109:D115)</f>
        <v>-30071070</v>
      </c>
      <c r="E116" s="20">
        <f>SUM(E109:E115)</f>
        <v>0</v>
      </c>
      <c r="F116" s="20">
        <f>SUM(F109:F115)</f>
        <v>0</v>
      </c>
      <c r="G116" s="20">
        <f>SUM(G109:G115)</f>
        <v>-30071070</v>
      </c>
    </row>
    <row r="117" spans="2:7" ht="19.5" customHeight="1">
      <c r="B117" s="16"/>
      <c r="C117" s="19" t="s">
        <v>356</v>
      </c>
      <c r="D117" s="20">
        <f>SUM(D107+D116)</f>
        <v>57179869</v>
      </c>
      <c r="E117" s="20">
        <f>SUM(E107+E116)</f>
        <v>0</v>
      </c>
      <c r="F117" s="20">
        <f>SUM(F107+F116)</f>
        <v>0</v>
      </c>
      <c r="G117" s="20">
        <f>SUM(G107+G116)</f>
        <v>57179869</v>
      </c>
    </row>
    <row r="118" spans="2:7" ht="12.75" customHeight="1">
      <c r="B118" s="16"/>
      <c r="C118" s="16" t="s">
        <v>357</v>
      </c>
      <c r="D118" s="17">
        <f>D119</f>
        <v>0</v>
      </c>
      <c r="E118" s="17">
        <f>E119</f>
        <v>0</v>
      </c>
      <c r="F118" s="17">
        <f>F119</f>
        <v>0</v>
      </c>
      <c r="G118" s="17">
        <f>G119</f>
        <v>0</v>
      </c>
    </row>
    <row r="119" spans="1:7" ht="39" customHeight="1">
      <c r="A119" s="5">
        <v>1857000</v>
      </c>
      <c r="B119" s="7">
        <v>1857</v>
      </c>
      <c r="C119" s="7" t="s">
        <v>192</v>
      </c>
      <c r="D119" s="13">
        <v>0</v>
      </c>
      <c r="E119" s="13"/>
      <c r="F119" s="13"/>
      <c r="G119" s="13">
        <f>D119+E119-F119</f>
        <v>0</v>
      </c>
    </row>
    <row r="120" spans="2:7" ht="12.75" customHeight="1">
      <c r="B120" s="16"/>
      <c r="C120" s="16" t="s">
        <v>358</v>
      </c>
      <c r="D120" s="17">
        <f>D121</f>
        <v>3131800</v>
      </c>
      <c r="E120" s="17">
        <f>E121</f>
        <v>0</v>
      </c>
      <c r="F120" s="17">
        <f>F121</f>
        <v>0</v>
      </c>
      <c r="G120" s="17">
        <f>G121</f>
        <v>3131800</v>
      </c>
    </row>
    <row r="121" spans="1:7" ht="39" customHeight="1">
      <c r="A121" s="5">
        <v>1661000</v>
      </c>
      <c r="B121" s="7">
        <v>1661</v>
      </c>
      <c r="C121" s="7" t="s">
        <v>358</v>
      </c>
      <c r="D121" s="13">
        <v>3131800</v>
      </c>
      <c r="E121" s="13"/>
      <c r="F121" s="13"/>
      <c r="G121" s="13">
        <f>D121+E121-F121</f>
        <v>3131800</v>
      </c>
    </row>
    <row r="122" spans="2:7" ht="19.5" customHeight="1">
      <c r="B122" s="16"/>
      <c r="C122" s="16" t="s">
        <v>359</v>
      </c>
      <c r="D122" s="17">
        <f>SUM(D123:D151)</f>
        <v>4850706</v>
      </c>
      <c r="E122" s="17">
        <f>SUM(E123:E151)</f>
        <v>356594</v>
      </c>
      <c r="F122" s="17">
        <f>SUM(F123:F151)</f>
        <v>88933</v>
      </c>
      <c r="G122" s="17">
        <f>SUM(G123:G151)</f>
        <v>5118367</v>
      </c>
    </row>
    <row r="123" spans="1:7" ht="39" customHeight="1">
      <c r="A123" s="15">
        <v>1353001</v>
      </c>
      <c r="B123" s="7">
        <v>1353</v>
      </c>
      <c r="C123" s="7" t="s">
        <v>216</v>
      </c>
      <c r="D123" s="13">
        <v>0</v>
      </c>
      <c r="E123" s="13"/>
      <c r="F123" s="13"/>
      <c r="G123" s="13">
        <f aca="true" t="shared" si="7" ref="G123:G151">D123+E123-F123</f>
        <v>0</v>
      </c>
    </row>
    <row r="124" spans="1:7" ht="39" customHeight="1">
      <c r="A124" s="5">
        <v>1551000</v>
      </c>
      <c r="B124" s="7">
        <v>1551</v>
      </c>
      <c r="C124" s="7" t="s">
        <v>360</v>
      </c>
      <c r="D124" s="13">
        <v>1207164</v>
      </c>
      <c r="E124" s="13"/>
      <c r="F124" s="13"/>
      <c r="G124" s="13">
        <f t="shared" si="7"/>
        <v>1207164</v>
      </c>
    </row>
    <row r="125" spans="1:7" ht="39" customHeight="1">
      <c r="A125" s="5">
        <v>1552000</v>
      </c>
      <c r="B125" s="7">
        <v>1552</v>
      </c>
      <c r="C125" s="7" t="s">
        <v>143</v>
      </c>
      <c r="D125" s="13">
        <v>351064</v>
      </c>
      <c r="E125" s="13"/>
      <c r="F125" s="13"/>
      <c r="G125" s="13">
        <f t="shared" si="7"/>
        <v>351064</v>
      </c>
    </row>
    <row r="126" spans="1:7" ht="39" customHeight="1">
      <c r="A126" s="5">
        <v>1602000</v>
      </c>
      <c r="B126" s="7">
        <v>1602</v>
      </c>
      <c r="C126" s="7" t="s">
        <v>187</v>
      </c>
      <c r="D126" s="13">
        <v>618075</v>
      </c>
      <c r="E126" s="13"/>
      <c r="F126" s="13"/>
      <c r="G126" s="13">
        <f t="shared" si="7"/>
        <v>618075</v>
      </c>
    </row>
    <row r="127" spans="1:7" ht="39" customHeight="1">
      <c r="A127" s="15">
        <v>1756001</v>
      </c>
      <c r="B127" s="7">
        <v>1756</v>
      </c>
      <c r="C127" s="7" t="s">
        <v>361</v>
      </c>
      <c r="D127" s="13">
        <v>0</v>
      </c>
      <c r="E127" s="13"/>
      <c r="F127" s="13"/>
      <c r="G127" s="13">
        <f t="shared" si="7"/>
        <v>0</v>
      </c>
    </row>
    <row r="128" spans="1:7" ht="39" customHeight="1">
      <c r="A128" s="5">
        <v>1793000</v>
      </c>
      <c r="B128" s="7">
        <v>1793</v>
      </c>
      <c r="C128" s="7" t="s">
        <v>362</v>
      </c>
      <c r="D128" s="13">
        <v>190277</v>
      </c>
      <c r="E128" s="13"/>
      <c r="F128" s="13">
        <v>31762</v>
      </c>
      <c r="G128" s="13">
        <f t="shared" si="7"/>
        <v>158515</v>
      </c>
    </row>
    <row r="129" spans="1:7" ht="39" customHeight="1">
      <c r="A129" s="5">
        <v>1799000</v>
      </c>
      <c r="B129" s="7">
        <v>1799</v>
      </c>
      <c r="C129" s="7" t="s">
        <v>144</v>
      </c>
      <c r="D129" s="13">
        <v>0</v>
      </c>
      <c r="E129" s="13"/>
      <c r="F129" s="13"/>
      <c r="G129" s="13">
        <f t="shared" si="7"/>
        <v>0</v>
      </c>
    </row>
    <row r="130" spans="1:7" ht="39" customHeight="1">
      <c r="A130" s="5">
        <v>1811000</v>
      </c>
      <c r="B130" s="7">
        <v>1811</v>
      </c>
      <c r="C130" s="7" t="s">
        <v>363</v>
      </c>
      <c r="D130" s="13">
        <v>691</v>
      </c>
      <c r="E130" s="13"/>
      <c r="F130" s="13"/>
      <c r="G130" s="13">
        <f t="shared" si="7"/>
        <v>691</v>
      </c>
    </row>
    <row r="131" spans="1:7" ht="39" customHeight="1">
      <c r="A131" s="5">
        <v>1816000</v>
      </c>
      <c r="B131" s="7">
        <v>1816</v>
      </c>
      <c r="C131" s="7" t="s">
        <v>364</v>
      </c>
      <c r="D131" s="13">
        <v>395473</v>
      </c>
      <c r="E131" s="13"/>
      <c r="F131" s="13"/>
      <c r="G131" s="13">
        <f t="shared" si="7"/>
        <v>395473</v>
      </c>
    </row>
    <row r="132" spans="1:7" ht="39" customHeight="1">
      <c r="A132" s="5">
        <v>1817000</v>
      </c>
      <c r="B132" s="7">
        <v>1817</v>
      </c>
      <c r="C132" s="7" t="s">
        <v>365</v>
      </c>
      <c r="D132" s="13">
        <v>13047</v>
      </c>
      <c r="E132" s="13"/>
      <c r="F132" s="13"/>
      <c r="G132" s="13">
        <f t="shared" si="7"/>
        <v>13047</v>
      </c>
    </row>
    <row r="133" spans="1:7" ht="39" customHeight="1">
      <c r="A133" s="5">
        <v>1818000</v>
      </c>
      <c r="B133" s="7">
        <v>1818</v>
      </c>
      <c r="C133" s="7" t="s">
        <v>366</v>
      </c>
      <c r="D133" s="13">
        <v>1142</v>
      </c>
      <c r="E133" s="13"/>
      <c r="F133" s="13"/>
      <c r="G133" s="13">
        <f t="shared" si="7"/>
        <v>1142</v>
      </c>
    </row>
    <row r="134" spans="1:7" ht="39" customHeight="1">
      <c r="A134" s="5">
        <v>1819000</v>
      </c>
      <c r="B134" s="7">
        <v>1819</v>
      </c>
      <c r="C134" s="7" t="s">
        <v>367</v>
      </c>
      <c r="D134" s="13">
        <v>22665</v>
      </c>
      <c r="E134" s="13"/>
      <c r="F134" s="13"/>
      <c r="G134" s="13">
        <f t="shared" si="7"/>
        <v>22665</v>
      </c>
    </row>
    <row r="135" spans="1:7" ht="39" customHeight="1">
      <c r="A135" s="5">
        <v>1822000</v>
      </c>
      <c r="B135" s="7">
        <v>1822</v>
      </c>
      <c r="C135" s="7" t="s">
        <v>368</v>
      </c>
      <c r="D135" s="13">
        <v>16241</v>
      </c>
      <c r="E135" s="13"/>
      <c r="F135" s="13"/>
      <c r="G135" s="13">
        <f t="shared" si="7"/>
        <v>16241</v>
      </c>
    </row>
    <row r="136" spans="1:7" ht="39" customHeight="1">
      <c r="A136" s="5">
        <v>1831000</v>
      </c>
      <c r="B136" s="7">
        <v>1831</v>
      </c>
      <c r="C136" s="7"/>
      <c r="D136" s="21">
        <v>4</v>
      </c>
      <c r="E136" s="21"/>
      <c r="F136" s="21"/>
      <c r="G136" s="13">
        <f t="shared" si="7"/>
        <v>4</v>
      </c>
    </row>
    <row r="137" spans="1:7" ht="39" customHeight="1">
      <c r="A137" s="5">
        <v>1836000</v>
      </c>
      <c r="B137" s="7">
        <v>1836</v>
      </c>
      <c r="C137" s="7" t="s">
        <v>369</v>
      </c>
      <c r="D137" s="13">
        <v>78645</v>
      </c>
      <c r="E137" s="13"/>
      <c r="F137" s="13"/>
      <c r="G137" s="13">
        <f t="shared" si="7"/>
        <v>78645</v>
      </c>
    </row>
    <row r="138" spans="1:7" ht="39" customHeight="1">
      <c r="A138" s="5">
        <v>1837000</v>
      </c>
      <c r="B138" s="7">
        <v>1837</v>
      </c>
      <c r="C138" s="7" t="s">
        <v>370</v>
      </c>
      <c r="D138" s="13">
        <v>218031</v>
      </c>
      <c r="E138" s="13"/>
      <c r="F138" s="13"/>
      <c r="G138" s="13">
        <f t="shared" si="7"/>
        <v>218031</v>
      </c>
    </row>
    <row r="139" spans="1:7" ht="39" customHeight="1">
      <c r="A139" s="5">
        <v>1838000</v>
      </c>
      <c r="B139" s="7">
        <v>1838</v>
      </c>
      <c r="C139" s="7" t="s">
        <v>188</v>
      </c>
      <c r="D139" s="13">
        <v>8237</v>
      </c>
      <c r="E139" s="13"/>
      <c r="F139" s="13"/>
      <c r="G139" s="13">
        <f t="shared" si="7"/>
        <v>8237</v>
      </c>
    </row>
    <row r="140" spans="1:7" ht="39" customHeight="1">
      <c r="A140" s="5">
        <v>1839000</v>
      </c>
      <c r="B140" s="7">
        <v>1839</v>
      </c>
      <c r="C140" s="7"/>
      <c r="D140" s="21">
        <v>3499</v>
      </c>
      <c r="E140" s="21"/>
      <c r="F140" s="21"/>
      <c r="G140" s="13">
        <f t="shared" si="7"/>
        <v>3499</v>
      </c>
    </row>
    <row r="141" spans="1:7" ht="39" customHeight="1">
      <c r="A141" s="5">
        <v>1851000</v>
      </c>
      <c r="B141" s="7">
        <v>1851</v>
      </c>
      <c r="C141" s="7" t="s">
        <v>371</v>
      </c>
      <c r="D141" s="13">
        <v>529653</v>
      </c>
      <c r="E141" s="13">
        <f>85000</f>
        <v>85000</v>
      </c>
      <c r="F141" s="13"/>
      <c r="G141" s="13">
        <f t="shared" si="7"/>
        <v>614653</v>
      </c>
    </row>
    <row r="142" spans="1:7" ht="39" customHeight="1">
      <c r="A142" s="5">
        <v>1852000</v>
      </c>
      <c r="B142" s="7">
        <v>1852</v>
      </c>
      <c r="C142" s="7" t="s">
        <v>372</v>
      </c>
      <c r="D142" s="13">
        <v>190599</v>
      </c>
      <c r="E142" s="13"/>
      <c r="F142" s="13"/>
      <c r="G142" s="13">
        <f t="shared" si="7"/>
        <v>190599</v>
      </c>
    </row>
    <row r="143" spans="1:7" ht="39" customHeight="1">
      <c r="A143" s="5">
        <v>1854000</v>
      </c>
      <c r="B143" s="7">
        <v>1854</v>
      </c>
      <c r="C143" s="7" t="s">
        <v>190</v>
      </c>
      <c r="D143" s="13">
        <v>1260</v>
      </c>
      <c r="E143" s="13"/>
      <c r="F143" s="13"/>
      <c r="G143" s="13">
        <f t="shared" si="7"/>
        <v>1260</v>
      </c>
    </row>
    <row r="144" spans="1:7" ht="39" customHeight="1">
      <c r="A144" s="5">
        <v>1856000</v>
      </c>
      <c r="B144" s="7">
        <v>1856</v>
      </c>
      <c r="C144" s="7" t="s">
        <v>191</v>
      </c>
      <c r="D144" s="13">
        <v>1005330</v>
      </c>
      <c r="E144" s="13"/>
      <c r="F144" s="13"/>
      <c r="G144" s="13">
        <f t="shared" si="7"/>
        <v>1005330</v>
      </c>
    </row>
    <row r="145" spans="1:7" ht="39" customHeight="1">
      <c r="A145" s="5">
        <v>1860000</v>
      </c>
      <c r="B145" s="7">
        <v>1860</v>
      </c>
      <c r="C145" s="7" t="s">
        <v>193</v>
      </c>
      <c r="D145" s="13">
        <v>4540560</v>
      </c>
      <c r="E145" s="13"/>
      <c r="F145" s="13">
        <v>57171</v>
      </c>
      <c r="G145" s="13">
        <f t="shared" si="7"/>
        <v>4483389</v>
      </c>
    </row>
    <row r="146" spans="1:7" ht="39" customHeight="1">
      <c r="A146" s="5">
        <v>1867000</v>
      </c>
      <c r="B146" s="7">
        <v>1867</v>
      </c>
      <c r="C146" s="7" t="s">
        <v>373</v>
      </c>
      <c r="D146" s="13">
        <v>285613</v>
      </c>
      <c r="E146" s="13"/>
      <c r="F146" s="13"/>
      <c r="G146" s="13">
        <f t="shared" si="7"/>
        <v>285613</v>
      </c>
    </row>
    <row r="147" spans="1:7" ht="39" customHeight="1">
      <c r="A147" s="5">
        <v>1870000</v>
      </c>
      <c r="B147" s="7">
        <v>1870</v>
      </c>
      <c r="C147" s="7" t="s">
        <v>194</v>
      </c>
      <c r="D147" s="13">
        <v>451062</v>
      </c>
      <c r="E147" s="13"/>
      <c r="F147" s="13"/>
      <c r="G147" s="13">
        <f t="shared" si="7"/>
        <v>451062</v>
      </c>
    </row>
    <row r="148" spans="1:7" ht="39" customHeight="1">
      <c r="A148" s="5">
        <v>1877000</v>
      </c>
      <c r="B148" s="7">
        <v>1877</v>
      </c>
      <c r="C148" s="7" t="s">
        <v>374</v>
      </c>
      <c r="D148" s="13">
        <v>-4591575</v>
      </c>
      <c r="E148" s="13">
        <f>271594</f>
        <v>271594</v>
      </c>
      <c r="F148" s="13"/>
      <c r="G148" s="13">
        <f t="shared" si="7"/>
        <v>-4319981</v>
      </c>
    </row>
    <row r="149" spans="1:7" ht="39" customHeight="1">
      <c r="A149" s="5">
        <v>1878000</v>
      </c>
      <c r="B149" s="7">
        <v>1878</v>
      </c>
      <c r="C149" s="7" t="s">
        <v>375</v>
      </c>
      <c r="D149" s="13">
        <v>-686051</v>
      </c>
      <c r="E149" s="13"/>
      <c r="F149" s="13"/>
      <c r="G149" s="13">
        <f t="shared" si="7"/>
        <v>-686051</v>
      </c>
    </row>
    <row r="150" spans="1:7" ht="39" customHeight="1">
      <c r="A150" s="5">
        <v>1879000</v>
      </c>
      <c r="B150" s="7">
        <v>1879</v>
      </c>
      <c r="C150" s="7" t="s">
        <v>376</v>
      </c>
      <c r="D150" s="13">
        <v>0</v>
      </c>
      <c r="E150" s="13"/>
      <c r="F150" s="13"/>
      <c r="G150" s="13">
        <f t="shared" si="7"/>
        <v>0</v>
      </c>
    </row>
    <row r="151" spans="1:7" ht="39" customHeight="1">
      <c r="A151" s="5">
        <v>1910000</v>
      </c>
      <c r="B151" s="7">
        <v>1910</v>
      </c>
      <c r="C151" s="7" t="s">
        <v>183</v>
      </c>
      <c r="D151" s="13">
        <v>0</v>
      </c>
      <c r="E151" s="13"/>
      <c r="F151" s="13"/>
      <c r="G151" s="13">
        <f t="shared" si="7"/>
        <v>0</v>
      </c>
    </row>
    <row r="152" spans="2:7" ht="22.5" customHeight="1">
      <c r="B152" s="8"/>
      <c r="C152" s="9" t="s">
        <v>377</v>
      </c>
      <c r="D152" s="10">
        <f>D8+D25+D27+D29+D43+D52+D55+D70+D76+D92+D97+D118+D120+D122+D108+D65</f>
        <v>2441764273.7089014</v>
      </c>
      <c r="E152" s="10">
        <f>E8+E25+E27+E29+E43+E52+E55+E70+E76+E92+E97+E118+E120+E122+E108+E65</f>
        <v>44137808.92</v>
      </c>
      <c r="F152" s="10">
        <f>F8+F25+F27+F29+F43+F52+F55+F70+F76+F92+F97+F118+F120+F122+F108+F65</f>
        <v>44229001.92</v>
      </c>
      <c r="G152" s="10">
        <f>G8+G25+G27+G29+G43+G52+G55+G70+G76+G92+G97+G118+G120+G122+G108+G65</f>
        <v>2441673080.7089014</v>
      </c>
    </row>
    <row r="153" spans="2:7" ht="19.5" customHeight="1">
      <c r="B153" s="9"/>
      <c r="C153" s="9" t="s">
        <v>378</v>
      </c>
      <c r="D153" s="10"/>
      <c r="E153" s="10"/>
      <c r="F153" s="10"/>
      <c r="G153" s="10"/>
    </row>
    <row r="154" spans="2:7" ht="48.75" customHeight="1">
      <c r="B154" s="11"/>
      <c r="C154" s="11" t="s">
        <v>379</v>
      </c>
      <c r="D154" s="12">
        <v>0</v>
      </c>
      <c r="E154" s="12">
        <v>0</v>
      </c>
      <c r="F154" s="12">
        <v>0</v>
      </c>
      <c r="G154" s="12">
        <v>0</v>
      </c>
    </row>
    <row r="155" spans="2:7" ht="19.5" customHeight="1">
      <c r="B155" s="16"/>
      <c r="C155" s="16" t="s">
        <v>197</v>
      </c>
      <c r="D155" s="17">
        <f>SUM(D156:D175)</f>
        <v>104813701</v>
      </c>
      <c r="E155" s="17">
        <f>SUM(E156:E175)</f>
        <v>0</v>
      </c>
      <c r="F155" s="17">
        <f>SUM(F156:F175)</f>
        <v>0</v>
      </c>
      <c r="G155" s="17">
        <f>SUM(G156:G175)</f>
        <v>104813701</v>
      </c>
    </row>
    <row r="156" spans="1:7" ht="39" customHeight="1">
      <c r="A156" s="5">
        <v>2012000</v>
      </c>
      <c r="B156" s="7">
        <v>2012</v>
      </c>
      <c r="C156" s="7" t="s">
        <v>380</v>
      </c>
      <c r="D156" s="13">
        <v>2116</v>
      </c>
      <c r="E156" s="13"/>
      <c r="F156" s="13"/>
      <c r="G156" s="13">
        <f>D156+F156-E156</f>
        <v>2116</v>
      </c>
    </row>
    <row r="157" spans="1:7" ht="39" customHeight="1">
      <c r="A157" s="5">
        <v>2013000</v>
      </c>
      <c r="B157" s="7">
        <v>2013</v>
      </c>
      <c r="C157" s="7" t="s">
        <v>381</v>
      </c>
      <c r="D157" s="13">
        <v>2750760</v>
      </c>
      <c r="E157" s="13"/>
      <c r="F157" s="13"/>
      <c r="G157" s="13">
        <f aca="true" t="shared" si="8" ref="G157:G175">D157+F157-E157</f>
        <v>2750760</v>
      </c>
    </row>
    <row r="158" spans="1:7" ht="39" customHeight="1">
      <c r="A158" s="5">
        <v>2014000</v>
      </c>
      <c r="B158" s="7">
        <v>2014</v>
      </c>
      <c r="C158" s="7" t="s">
        <v>382</v>
      </c>
      <c r="D158" s="13">
        <v>12</v>
      </c>
      <c r="E158" s="13"/>
      <c r="F158" s="13"/>
      <c r="G158" s="13">
        <f t="shared" si="8"/>
        <v>12</v>
      </c>
    </row>
    <row r="159" spans="1:7" ht="39" customHeight="1">
      <c r="A159" s="5">
        <v>2054000</v>
      </c>
      <c r="B159" s="7">
        <v>2054</v>
      </c>
      <c r="C159" s="7" t="s">
        <v>383</v>
      </c>
      <c r="D159" s="13">
        <v>349249</v>
      </c>
      <c r="E159" s="13"/>
      <c r="F159" s="13"/>
      <c r="G159" s="13">
        <f t="shared" si="8"/>
        <v>349249</v>
      </c>
    </row>
    <row r="160" spans="1:7" ht="39" customHeight="1">
      <c r="A160" s="5">
        <v>2056000</v>
      </c>
      <c r="B160" s="7">
        <v>2056</v>
      </c>
      <c r="C160" s="7" t="s">
        <v>384</v>
      </c>
      <c r="D160" s="13">
        <v>3885343</v>
      </c>
      <c r="E160" s="13"/>
      <c r="F160" s="13"/>
      <c r="G160" s="13">
        <f t="shared" si="8"/>
        <v>3885343</v>
      </c>
    </row>
    <row r="161" spans="1:7" ht="39" customHeight="1">
      <c r="A161" s="15">
        <v>2064001</v>
      </c>
      <c r="B161" s="7">
        <v>2064</v>
      </c>
      <c r="C161" s="7" t="s">
        <v>385</v>
      </c>
      <c r="D161" s="13">
        <v>0</v>
      </c>
      <c r="E161" s="13"/>
      <c r="F161" s="13"/>
      <c r="G161" s="13">
        <f t="shared" si="8"/>
        <v>0</v>
      </c>
    </row>
    <row r="162" spans="1:7" ht="39" customHeight="1">
      <c r="A162" s="5">
        <v>2066000</v>
      </c>
      <c r="B162" s="7">
        <v>2066</v>
      </c>
      <c r="C162" s="7" t="s">
        <v>386</v>
      </c>
      <c r="D162" s="13">
        <v>1084260</v>
      </c>
      <c r="E162" s="13"/>
      <c r="F162" s="13"/>
      <c r="G162" s="13">
        <f t="shared" si="8"/>
        <v>1084260</v>
      </c>
    </row>
    <row r="163" spans="1:7" ht="39" customHeight="1">
      <c r="A163" s="5">
        <v>2070000</v>
      </c>
      <c r="B163" s="7">
        <v>2070</v>
      </c>
      <c r="C163" s="7" t="s">
        <v>387</v>
      </c>
      <c r="D163" s="13">
        <v>-64181</v>
      </c>
      <c r="E163" s="13"/>
      <c r="F163" s="13"/>
      <c r="G163" s="13">
        <f t="shared" si="8"/>
        <v>-64181</v>
      </c>
    </row>
    <row r="164" spans="1:7" ht="39" customHeight="1">
      <c r="A164" s="5">
        <v>2121000</v>
      </c>
      <c r="B164" s="7">
        <v>2121</v>
      </c>
      <c r="C164" s="7" t="s">
        <v>388</v>
      </c>
      <c r="D164" s="13">
        <v>0</v>
      </c>
      <c r="E164" s="13"/>
      <c r="F164" s="13"/>
      <c r="G164" s="13">
        <f t="shared" si="8"/>
        <v>0</v>
      </c>
    </row>
    <row r="165" spans="1:7" ht="39" customHeight="1">
      <c r="A165" s="5">
        <v>2122000</v>
      </c>
      <c r="B165" s="7">
        <v>2122</v>
      </c>
      <c r="C165" s="7" t="s">
        <v>389</v>
      </c>
      <c r="D165" s="13">
        <v>6932700</v>
      </c>
      <c r="E165" s="13"/>
      <c r="F165" s="13"/>
      <c r="G165" s="13">
        <f t="shared" si="8"/>
        <v>6932700</v>
      </c>
    </row>
    <row r="166" spans="1:7" ht="39" customHeight="1">
      <c r="A166" s="5">
        <v>2123000</v>
      </c>
      <c r="B166" s="7">
        <v>2123</v>
      </c>
      <c r="C166" s="7" t="s">
        <v>390</v>
      </c>
      <c r="D166" s="13">
        <v>8473300</v>
      </c>
      <c r="E166" s="13"/>
      <c r="F166" s="13"/>
      <c r="G166" s="13">
        <f t="shared" si="8"/>
        <v>8473300</v>
      </c>
    </row>
    <row r="167" spans="1:7" ht="39" customHeight="1">
      <c r="A167" s="5">
        <v>2124000</v>
      </c>
      <c r="B167" s="7">
        <v>2124</v>
      </c>
      <c r="C167" s="7" t="s">
        <v>391</v>
      </c>
      <c r="D167" s="13">
        <v>1500000</v>
      </c>
      <c r="E167" s="13"/>
      <c r="F167" s="13"/>
      <c r="G167" s="13">
        <f t="shared" si="8"/>
        <v>1500000</v>
      </c>
    </row>
    <row r="168" spans="1:7" ht="39" customHeight="1">
      <c r="A168" s="15">
        <v>2125001</v>
      </c>
      <c r="B168" s="7">
        <v>2125</v>
      </c>
      <c r="C168" s="7" t="s">
        <v>392</v>
      </c>
      <c r="D168" s="13">
        <v>8610900</v>
      </c>
      <c r="E168" s="13"/>
      <c r="F168" s="13"/>
      <c r="G168" s="13">
        <f t="shared" si="8"/>
        <v>8610900</v>
      </c>
    </row>
    <row r="169" spans="1:7" ht="39" customHeight="1">
      <c r="A169" s="5">
        <v>2127000</v>
      </c>
      <c r="B169" s="7">
        <v>2127</v>
      </c>
      <c r="C169" s="7" t="s">
        <v>393</v>
      </c>
      <c r="D169" s="13">
        <v>0</v>
      </c>
      <c r="E169" s="13"/>
      <c r="F169" s="13"/>
      <c r="G169" s="13">
        <f t="shared" si="8"/>
        <v>0</v>
      </c>
    </row>
    <row r="170" spans="1:7" ht="39" customHeight="1">
      <c r="A170" s="5">
        <v>2130000</v>
      </c>
      <c r="B170" s="7">
        <v>2130</v>
      </c>
      <c r="C170" s="7" t="s">
        <v>394</v>
      </c>
      <c r="D170" s="13">
        <v>3492530</v>
      </c>
      <c r="E170" s="13"/>
      <c r="F170" s="13"/>
      <c r="G170" s="13">
        <f t="shared" si="8"/>
        <v>3492530</v>
      </c>
    </row>
    <row r="171" spans="1:7" ht="39" customHeight="1">
      <c r="A171" s="5">
        <v>2255000</v>
      </c>
      <c r="B171" s="7">
        <v>2255</v>
      </c>
      <c r="C171" s="7" t="s">
        <v>395</v>
      </c>
      <c r="D171" s="13">
        <v>67705017</v>
      </c>
      <c r="E171" s="13"/>
      <c r="F171" s="13"/>
      <c r="G171" s="13">
        <f t="shared" si="8"/>
        <v>67705017</v>
      </c>
    </row>
    <row r="172" spans="1:7" ht="39" customHeight="1">
      <c r="A172" s="5">
        <v>2705000</v>
      </c>
      <c r="B172" s="7">
        <v>2705</v>
      </c>
      <c r="C172" s="7" t="s">
        <v>396</v>
      </c>
      <c r="D172" s="13">
        <v>14717</v>
      </c>
      <c r="E172" s="13"/>
      <c r="F172" s="13"/>
      <c r="G172" s="13">
        <f t="shared" si="8"/>
        <v>14717</v>
      </c>
    </row>
    <row r="173" spans="1:7" ht="39" customHeight="1">
      <c r="A173" s="5">
        <v>2706000</v>
      </c>
      <c r="B173" s="7">
        <v>2706</v>
      </c>
      <c r="C173" s="7" t="s">
        <v>397</v>
      </c>
      <c r="D173" s="13">
        <v>23652</v>
      </c>
      <c r="E173" s="13"/>
      <c r="F173" s="13"/>
      <c r="G173" s="13">
        <f t="shared" si="8"/>
        <v>23652</v>
      </c>
    </row>
    <row r="174" spans="1:7" ht="39" customHeight="1">
      <c r="A174" s="5">
        <v>2712000</v>
      </c>
      <c r="B174" s="7">
        <v>2712</v>
      </c>
      <c r="C174" s="7" t="s">
        <v>398</v>
      </c>
      <c r="D174" s="13">
        <v>3925</v>
      </c>
      <c r="E174" s="13"/>
      <c r="F174" s="13"/>
      <c r="G174" s="13">
        <f t="shared" si="8"/>
        <v>3925</v>
      </c>
    </row>
    <row r="175" spans="1:7" ht="39" customHeight="1">
      <c r="A175" s="5">
        <v>2725000</v>
      </c>
      <c r="B175" s="7">
        <v>2725</v>
      </c>
      <c r="C175" s="7" t="s">
        <v>399</v>
      </c>
      <c r="D175" s="13">
        <v>49401</v>
      </c>
      <c r="E175" s="13"/>
      <c r="F175" s="13"/>
      <c r="G175" s="13">
        <f t="shared" si="8"/>
        <v>49401</v>
      </c>
    </row>
    <row r="176" spans="2:7" ht="19.5" customHeight="1">
      <c r="B176" s="16"/>
      <c r="C176" s="16" t="s">
        <v>198</v>
      </c>
      <c r="D176" s="17">
        <f>SUM(D177:D202)</f>
        <v>1741938192</v>
      </c>
      <c r="E176" s="17">
        <f>SUM(E177:E202)</f>
        <v>0</v>
      </c>
      <c r="F176" s="17">
        <f>SUM(F177:F202)</f>
        <v>21554475</v>
      </c>
      <c r="G176" s="17">
        <f>SUM(G177:G202)</f>
        <v>1763492667</v>
      </c>
    </row>
    <row r="177" spans="1:7" ht="39" customHeight="1">
      <c r="A177" s="5">
        <v>2201000</v>
      </c>
      <c r="B177" s="7">
        <v>2201</v>
      </c>
      <c r="C177" s="7" t="s">
        <v>199</v>
      </c>
      <c r="D177" s="13">
        <v>118344</v>
      </c>
      <c r="E177" s="13"/>
      <c r="F177" s="13"/>
      <c r="G177" s="13">
        <f aca="true" t="shared" si="9" ref="G177:G202">D177+F177-E177</f>
        <v>118344</v>
      </c>
    </row>
    <row r="178" spans="1:7" ht="39" customHeight="1">
      <c r="A178" s="15">
        <v>2202001</v>
      </c>
      <c r="B178" s="7">
        <v>2202</v>
      </c>
      <c r="C178" s="7" t="s">
        <v>200</v>
      </c>
      <c r="D178" s="13">
        <v>14827404</v>
      </c>
      <c r="E178" s="13"/>
      <c r="F178" s="13"/>
      <c r="G178" s="13">
        <f t="shared" si="9"/>
        <v>14827404</v>
      </c>
    </row>
    <row r="179" spans="1:7" ht="39" customHeight="1">
      <c r="A179" s="5">
        <v>2203000</v>
      </c>
      <c r="B179" s="7">
        <v>2203</v>
      </c>
      <c r="C179" s="7" t="s">
        <v>201</v>
      </c>
      <c r="D179" s="13">
        <v>337943585</v>
      </c>
      <c r="E179" s="13"/>
      <c r="F179" s="13">
        <f>523258+17549234+3481983</f>
        <v>21554475</v>
      </c>
      <c r="G179" s="13">
        <f t="shared" si="9"/>
        <v>359498060</v>
      </c>
    </row>
    <row r="180" spans="1:7" ht="39" customHeight="1">
      <c r="A180" s="5">
        <v>2204000</v>
      </c>
      <c r="B180" s="7">
        <v>2204</v>
      </c>
      <c r="C180" s="7" t="s">
        <v>400</v>
      </c>
      <c r="D180" s="13">
        <v>58712714</v>
      </c>
      <c r="E180" s="13"/>
      <c r="F180" s="13"/>
      <c r="G180" s="13">
        <f t="shared" si="9"/>
        <v>58712714</v>
      </c>
    </row>
    <row r="181" spans="1:7" ht="39" customHeight="1">
      <c r="A181" s="5">
        <v>2205000</v>
      </c>
      <c r="B181" s="7">
        <v>2205</v>
      </c>
      <c r="C181" s="7" t="s">
        <v>401</v>
      </c>
      <c r="D181" s="13">
        <v>68315</v>
      </c>
      <c r="E181" s="13"/>
      <c r="F181" s="13"/>
      <c r="G181" s="13">
        <f t="shared" si="9"/>
        <v>68315</v>
      </c>
    </row>
    <row r="182" spans="1:7" ht="39" customHeight="1">
      <c r="A182" s="5">
        <v>2206000</v>
      </c>
      <c r="B182" s="7">
        <v>2206</v>
      </c>
      <c r="C182" s="7" t="s">
        <v>402</v>
      </c>
      <c r="D182" s="13">
        <v>417122131</v>
      </c>
      <c r="E182" s="13"/>
      <c r="F182" s="13"/>
      <c r="G182" s="13">
        <f t="shared" si="9"/>
        <v>417122131</v>
      </c>
    </row>
    <row r="183" spans="1:7" ht="39" customHeight="1">
      <c r="A183" s="5">
        <v>2207000</v>
      </c>
      <c r="B183" s="7">
        <v>2207</v>
      </c>
      <c r="C183" s="7" t="s">
        <v>403</v>
      </c>
      <c r="D183" s="13">
        <v>184534997</v>
      </c>
      <c r="E183" s="13"/>
      <c r="F183" s="13"/>
      <c r="G183" s="13">
        <f t="shared" si="9"/>
        <v>184534997</v>
      </c>
    </row>
    <row r="184" spans="1:7" ht="39" customHeight="1">
      <c r="A184" s="5">
        <v>2208000</v>
      </c>
      <c r="B184" s="7">
        <v>2208</v>
      </c>
      <c r="C184" s="7" t="s">
        <v>404</v>
      </c>
      <c r="D184" s="13">
        <v>4501</v>
      </c>
      <c r="E184" s="13"/>
      <c r="F184" s="13"/>
      <c r="G184" s="13">
        <f t="shared" si="9"/>
        <v>4501</v>
      </c>
    </row>
    <row r="185" spans="1:7" ht="39" customHeight="1">
      <c r="A185" s="5">
        <v>2209000</v>
      </c>
      <c r="B185" s="7">
        <v>2209</v>
      </c>
      <c r="C185" s="7" t="s">
        <v>405</v>
      </c>
      <c r="D185" s="13">
        <v>105896451</v>
      </c>
      <c r="E185" s="13"/>
      <c r="F185" s="13"/>
      <c r="G185" s="13">
        <f t="shared" si="9"/>
        <v>105896451</v>
      </c>
    </row>
    <row r="186" spans="1:7" ht="39" customHeight="1">
      <c r="A186" s="5">
        <v>2211000</v>
      </c>
      <c r="B186" s="7">
        <v>2211</v>
      </c>
      <c r="C186" s="7" t="s">
        <v>406</v>
      </c>
      <c r="D186" s="13">
        <v>0</v>
      </c>
      <c r="E186" s="13"/>
      <c r="F186" s="13"/>
      <c r="G186" s="13">
        <f t="shared" si="9"/>
        <v>0</v>
      </c>
    </row>
    <row r="187" spans="1:7" ht="39" customHeight="1">
      <c r="A187" s="5">
        <v>2212000</v>
      </c>
      <c r="B187" s="7">
        <v>2212</v>
      </c>
      <c r="C187" s="7" t="s">
        <v>407</v>
      </c>
      <c r="D187" s="13">
        <v>352561</v>
      </c>
      <c r="E187" s="13"/>
      <c r="F187" s="13"/>
      <c r="G187" s="13">
        <f t="shared" si="9"/>
        <v>352561</v>
      </c>
    </row>
    <row r="188" spans="1:7" ht="39" customHeight="1">
      <c r="A188" s="5">
        <v>2213000</v>
      </c>
      <c r="B188" s="7">
        <v>2213</v>
      </c>
      <c r="C188" s="7" t="s">
        <v>408</v>
      </c>
      <c r="D188" s="13">
        <v>33161262</v>
      </c>
      <c r="E188" s="13"/>
      <c r="F188" s="13"/>
      <c r="G188" s="13">
        <f t="shared" si="9"/>
        <v>33161262</v>
      </c>
    </row>
    <row r="189" spans="1:7" ht="39" customHeight="1">
      <c r="A189" s="5">
        <v>2215000</v>
      </c>
      <c r="B189" s="7">
        <v>2215</v>
      </c>
      <c r="C189" s="7" t="s">
        <v>409</v>
      </c>
      <c r="D189" s="13">
        <v>424567932</v>
      </c>
      <c r="E189" s="13"/>
      <c r="F189" s="13"/>
      <c r="G189" s="13">
        <f t="shared" si="9"/>
        <v>424567932</v>
      </c>
    </row>
    <row r="190" spans="1:7" ht="39" customHeight="1">
      <c r="A190" s="5">
        <v>2217000</v>
      </c>
      <c r="B190" s="7">
        <v>2217</v>
      </c>
      <c r="C190" s="7" t="s">
        <v>410</v>
      </c>
      <c r="D190" s="13">
        <v>66127896</v>
      </c>
      <c r="E190" s="13"/>
      <c r="F190" s="13"/>
      <c r="G190" s="13">
        <f t="shared" si="9"/>
        <v>66127896</v>
      </c>
    </row>
    <row r="191" spans="1:7" ht="39" customHeight="1">
      <c r="A191" s="5">
        <v>2219000</v>
      </c>
      <c r="B191" s="7">
        <v>2219</v>
      </c>
      <c r="C191" s="7" t="s">
        <v>202</v>
      </c>
      <c r="D191" s="13">
        <v>16709103</v>
      </c>
      <c r="E191" s="13"/>
      <c r="F191" s="13"/>
      <c r="G191" s="13">
        <f t="shared" si="9"/>
        <v>16709103</v>
      </c>
    </row>
    <row r="192" spans="1:7" ht="39" customHeight="1">
      <c r="A192" s="5">
        <v>2221000</v>
      </c>
      <c r="B192" s="7">
        <v>2221</v>
      </c>
      <c r="C192" s="7" t="s">
        <v>203</v>
      </c>
      <c r="D192" s="13">
        <v>2113137</v>
      </c>
      <c r="E192" s="13"/>
      <c r="F192" s="13"/>
      <c r="G192" s="13">
        <f t="shared" si="9"/>
        <v>2113137</v>
      </c>
    </row>
    <row r="193" spans="1:7" ht="39" customHeight="1">
      <c r="A193" s="5">
        <v>2223000</v>
      </c>
      <c r="B193" s="7">
        <v>2223</v>
      </c>
      <c r="C193" s="7" t="s">
        <v>411</v>
      </c>
      <c r="D193" s="13">
        <v>23661966</v>
      </c>
      <c r="E193" s="13"/>
      <c r="F193" s="13"/>
      <c r="G193" s="13">
        <f t="shared" si="9"/>
        <v>23661966</v>
      </c>
    </row>
    <row r="194" spans="1:7" ht="39" customHeight="1">
      <c r="A194" s="5">
        <v>2237000</v>
      </c>
      <c r="B194" s="7">
        <v>2237</v>
      </c>
      <c r="C194" s="7" t="s">
        <v>412</v>
      </c>
      <c r="D194" s="13">
        <v>37977672</v>
      </c>
      <c r="E194" s="13"/>
      <c r="F194" s="13"/>
      <c r="G194" s="13">
        <f t="shared" si="9"/>
        <v>37977672</v>
      </c>
    </row>
    <row r="195" spans="1:7" ht="39" customHeight="1">
      <c r="A195" s="5">
        <v>2240000</v>
      </c>
      <c r="B195" s="7">
        <v>2240</v>
      </c>
      <c r="C195" s="7" t="s">
        <v>413</v>
      </c>
      <c r="D195" s="13">
        <v>1231680</v>
      </c>
      <c r="E195" s="13"/>
      <c r="F195" s="13"/>
      <c r="G195" s="13">
        <f t="shared" si="9"/>
        <v>1231680</v>
      </c>
    </row>
    <row r="196" spans="1:7" ht="39" customHeight="1">
      <c r="A196" s="5">
        <v>2707000</v>
      </c>
      <c r="B196" s="7">
        <v>2707</v>
      </c>
      <c r="C196" s="7"/>
      <c r="D196" s="18">
        <v>7814</v>
      </c>
      <c r="E196" s="18"/>
      <c r="F196" s="18"/>
      <c r="G196" s="13">
        <f t="shared" si="9"/>
        <v>7814</v>
      </c>
    </row>
    <row r="197" spans="1:7" ht="39" customHeight="1">
      <c r="A197" s="5">
        <v>2718000</v>
      </c>
      <c r="B197" s="7">
        <v>2718</v>
      </c>
      <c r="C197" s="7" t="s">
        <v>414</v>
      </c>
      <c r="D197" s="13">
        <v>188602</v>
      </c>
      <c r="E197" s="13"/>
      <c r="F197" s="13"/>
      <c r="G197" s="13">
        <f t="shared" si="9"/>
        <v>188602</v>
      </c>
    </row>
    <row r="198" spans="1:7" ht="39" customHeight="1">
      <c r="A198" s="5">
        <v>2719000</v>
      </c>
      <c r="B198" s="7">
        <v>2719</v>
      </c>
      <c r="C198" s="7" t="s">
        <v>415</v>
      </c>
      <c r="D198" s="13">
        <v>264665</v>
      </c>
      <c r="E198" s="13"/>
      <c r="F198" s="13"/>
      <c r="G198" s="13">
        <f t="shared" si="9"/>
        <v>264665</v>
      </c>
    </row>
    <row r="199" spans="1:7" ht="39" customHeight="1">
      <c r="A199" s="5">
        <v>2720000</v>
      </c>
      <c r="B199" s="7">
        <v>2720</v>
      </c>
      <c r="C199" s="7" t="s">
        <v>416</v>
      </c>
      <c r="D199" s="13">
        <v>0</v>
      </c>
      <c r="E199" s="13"/>
      <c r="F199" s="13"/>
      <c r="G199" s="13">
        <f t="shared" si="9"/>
        <v>0</v>
      </c>
    </row>
    <row r="200" spans="1:7" ht="39" customHeight="1">
      <c r="A200" s="5">
        <v>2721000</v>
      </c>
      <c r="B200" s="7">
        <v>2721</v>
      </c>
      <c r="C200" s="7" t="s">
        <v>417</v>
      </c>
      <c r="D200" s="13">
        <v>10039849</v>
      </c>
      <c r="E200" s="13"/>
      <c r="F200" s="13"/>
      <c r="G200" s="13">
        <f t="shared" si="9"/>
        <v>10039849</v>
      </c>
    </row>
    <row r="201" spans="1:7" ht="39" customHeight="1">
      <c r="A201" s="5">
        <v>2723000</v>
      </c>
      <c r="B201" s="7">
        <v>2723</v>
      </c>
      <c r="C201" s="7" t="s">
        <v>418</v>
      </c>
      <c r="D201" s="13">
        <v>56942</v>
      </c>
      <c r="E201" s="13"/>
      <c r="F201" s="13"/>
      <c r="G201" s="13">
        <f t="shared" si="9"/>
        <v>56942</v>
      </c>
    </row>
    <row r="202" spans="1:7" ht="39" customHeight="1">
      <c r="A202" s="5">
        <v>2855000</v>
      </c>
      <c r="B202" s="7">
        <v>2855</v>
      </c>
      <c r="C202" s="7" t="s">
        <v>204</v>
      </c>
      <c r="D202" s="13">
        <v>6248669</v>
      </c>
      <c r="E202" s="13"/>
      <c r="F202" s="13"/>
      <c r="G202" s="13">
        <f t="shared" si="9"/>
        <v>6248669</v>
      </c>
    </row>
    <row r="203" spans="2:7" ht="19.5" customHeight="1">
      <c r="B203" s="16"/>
      <c r="C203" s="16" t="s">
        <v>419</v>
      </c>
      <c r="D203" s="17">
        <f>SUM(D204:D205)</f>
        <v>68700</v>
      </c>
      <c r="E203" s="17">
        <f>SUM(E204:E205)</f>
        <v>0</v>
      </c>
      <c r="F203" s="17">
        <f>SUM(F204:F205)</f>
        <v>0</v>
      </c>
      <c r="G203" s="17">
        <f>SUM(G204:G205)</f>
        <v>68700</v>
      </c>
    </row>
    <row r="204" spans="1:7" ht="39" customHeight="1">
      <c r="A204" s="5">
        <v>2894000</v>
      </c>
      <c r="B204" s="7">
        <v>2894</v>
      </c>
      <c r="C204" s="7" t="s">
        <v>420</v>
      </c>
      <c r="D204" s="13">
        <v>26500</v>
      </c>
      <c r="E204" s="13"/>
      <c r="F204" s="13"/>
      <c r="G204" s="13">
        <f>D204+F204-E204</f>
        <v>26500</v>
      </c>
    </row>
    <row r="205" spans="1:7" ht="39" customHeight="1">
      <c r="A205" s="5">
        <v>2895000</v>
      </c>
      <c r="B205" s="7">
        <v>2895</v>
      </c>
      <c r="C205" s="7" t="s">
        <v>421</v>
      </c>
      <c r="D205" s="13">
        <v>42200</v>
      </c>
      <c r="E205" s="13"/>
      <c r="F205" s="13"/>
      <c r="G205" s="13">
        <f>D205+F205-E205</f>
        <v>42200</v>
      </c>
    </row>
    <row r="206" spans="2:7" ht="19.5" customHeight="1">
      <c r="B206" s="16"/>
      <c r="C206" s="16" t="s">
        <v>206</v>
      </c>
      <c r="D206" s="17">
        <f>SUM(D207:D216)</f>
        <v>190003324</v>
      </c>
      <c r="E206" s="17">
        <f>SUM(E207:E216)</f>
        <v>0</v>
      </c>
      <c r="F206" s="17">
        <f>SUM(F207:F216)</f>
        <v>0</v>
      </c>
      <c r="G206" s="17">
        <f>SUM(G207:G216)</f>
        <v>190003324</v>
      </c>
    </row>
    <row r="207" spans="1:7" ht="39" customHeight="1">
      <c r="A207" s="5">
        <v>2301000</v>
      </c>
      <c r="B207" s="7">
        <v>2301</v>
      </c>
      <c r="C207" s="7" t="s">
        <v>207</v>
      </c>
      <c r="D207" s="13">
        <v>175324748</v>
      </c>
      <c r="E207" s="13"/>
      <c r="F207" s="13"/>
      <c r="G207" s="13">
        <f aca="true" t="shared" si="10" ref="G207:G216">D207+F207-E207</f>
        <v>175324748</v>
      </c>
    </row>
    <row r="208" spans="1:7" ht="39" customHeight="1">
      <c r="A208" s="5">
        <v>2305000</v>
      </c>
      <c r="B208" s="7">
        <v>2305</v>
      </c>
      <c r="C208" s="7" t="s">
        <v>422</v>
      </c>
      <c r="D208" s="13">
        <v>-1627612</v>
      </c>
      <c r="E208" s="13"/>
      <c r="F208" s="13"/>
      <c r="G208" s="13">
        <f t="shared" si="10"/>
        <v>-1627612</v>
      </c>
    </row>
    <row r="209" spans="1:7" ht="39" customHeight="1">
      <c r="A209" s="5">
        <v>2306000</v>
      </c>
      <c r="B209" s="7">
        <v>2306</v>
      </c>
      <c r="C209" s="7" t="s">
        <v>208</v>
      </c>
      <c r="D209" s="13">
        <v>-11585312</v>
      </c>
      <c r="E209" s="13"/>
      <c r="F209" s="13"/>
      <c r="G209" s="13">
        <f t="shared" si="10"/>
        <v>-11585312</v>
      </c>
    </row>
    <row r="210" spans="1:7" ht="39" customHeight="1">
      <c r="A210" s="5">
        <v>2402000</v>
      </c>
      <c r="B210" s="7">
        <v>2402</v>
      </c>
      <c r="C210" s="7" t="s">
        <v>423</v>
      </c>
      <c r="D210" s="13">
        <v>0</v>
      </c>
      <c r="E210" s="13"/>
      <c r="F210" s="13"/>
      <c r="G210" s="13">
        <f t="shared" si="10"/>
        <v>0</v>
      </c>
    </row>
    <row r="211" spans="1:7" ht="39" customHeight="1">
      <c r="A211" s="5">
        <v>2404000</v>
      </c>
      <c r="B211" s="7">
        <v>2404</v>
      </c>
      <c r="C211" s="7" t="s">
        <v>424</v>
      </c>
      <c r="D211" s="13">
        <v>-278413</v>
      </c>
      <c r="E211" s="13"/>
      <c r="F211" s="13"/>
      <c r="G211" s="13">
        <f t="shared" si="10"/>
        <v>-278413</v>
      </c>
    </row>
    <row r="212" spans="1:7" ht="39" customHeight="1">
      <c r="A212" s="5">
        <v>2405000</v>
      </c>
      <c r="B212" s="7">
        <v>2405</v>
      </c>
      <c r="C212" s="7" t="s">
        <v>209</v>
      </c>
      <c r="D212" s="13">
        <v>-567000</v>
      </c>
      <c r="E212" s="13"/>
      <c r="F212" s="13"/>
      <c r="G212" s="13">
        <f t="shared" si="10"/>
        <v>-567000</v>
      </c>
    </row>
    <row r="213" spans="1:7" ht="39" customHeight="1">
      <c r="A213" s="5">
        <v>2406000</v>
      </c>
      <c r="B213" s="7">
        <v>2406</v>
      </c>
      <c r="C213" s="7" t="s">
        <v>210</v>
      </c>
      <c r="D213" s="13">
        <v>25000000</v>
      </c>
      <c r="E213" s="13"/>
      <c r="F213" s="13"/>
      <c r="G213" s="13">
        <f t="shared" si="10"/>
        <v>25000000</v>
      </c>
    </row>
    <row r="214" spans="1:7" ht="39" customHeight="1">
      <c r="A214" s="5">
        <v>2730000</v>
      </c>
      <c r="B214" s="7">
        <v>2730</v>
      </c>
      <c r="C214" s="7" t="s">
        <v>425</v>
      </c>
      <c r="D214" s="13">
        <v>3323815</v>
      </c>
      <c r="E214" s="13"/>
      <c r="F214" s="13"/>
      <c r="G214" s="13">
        <f t="shared" si="10"/>
        <v>3323815</v>
      </c>
    </row>
    <row r="215" spans="1:7" ht="39" customHeight="1">
      <c r="A215" s="5">
        <v>2740000</v>
      </c>
      <c r="B215" s="7">
        <v>2740</v>
      </c>
      <c r="C215" s="7" t="s">
        <v>426</v>
      </c>
      <c r="D215" s="13">
        <v>0</v>
      </c>
      <c r="E215" s="13"/>
      <c r="F215" s="13"/>
      <c r="G215" s="13">
        <f t="shared" si="10"/>
        <v>0</v>
      </c>
    </row>
    <row r="216" spans="1:7" ht="39" customHeight="1">
      <c r="A216" s="5">
        <v>2756000</v>
      </c>
      <c r="B216" s="7">
        <v>2756</v>
      </c>
      <c r="C216" s="7" t="s">
        <v>427</v>
      </c>
      <c r="D216" s="13">
        <v>413098</v>
      </c>
      <c r="E216" s="13"/>
      <c r="F216" s="13"/>
      <c r="G216" s="13">
        <f t="shared" si="10"/>
        <v>413098</v>
      </c>
    </row>
    <row r="217" spans="2:7" ht="12.75" customHeight="1">
      <c r="B217" s="16"/>
      <c r="C217" s="16" t="s">
        <v>211</v>
      </c>
      <c r="D217" s="17">
        <f>D219+D218</f>
        <v>4151452</v>
      </c>
      <c r="E217" s="17">
        <f>E219+E218</f>
        <v>0</v>
      </c>
      <c r="F217" s="17">
        <f>F219+F218</f>
        <v>0</v>
      </c>
      <c r="G217" s="17">
        <f>G219+G218</f>
        <v>4151452</v>
      </c>
    </row>
    <row r="218" spans="1:7" ht="12.75" customHeight="1">
      <c r="A218" s="22">
        <v>2869002</v>
      </c>
      <c r="B218" s="16">
        <v>2869</v>
      </c>
      <c r="C218" s="16"/>
      <c r="D218" s="23">
        <v>4108866</v>
      </c>
      <c r="E218" s="23"/>
      <c r="F218" s="23"/>
      <c r="G218" s="13">
        <f>D218+F218-E218</f>
        <v>4108866</v>
      </c>
    </row>
    <row r="219" spans="1:7" ht="39" customHeight="1">
      <c r="A219" s="5">
        <v>2875000</v>
      </c>
      <c r="B219" s="7">
        <v>2875</v>
      </c>
      <c r="C219" s="7" t="s">
        <v>428</v>
      </c>
      <c r="D219" s="13">
        <v>42586</v>
      </c>
      <c r="E219" s="13"/>
      <c r="F219" s="13"/>
      <c r="G219" s="13">
        <f>D219+F219-E219</f>
        <v>42586</v>
      </c>
    </row>
    <row r="220" spans="2:7" ht="19.5" customHeight="1">
      <c r="B220" s="16"/>
      <c r="C220" s="16" t="s">
        <v>215</v>
      </c>
      <c r="D220" s="17">
        <f>SUM(D221:D242)</f>
        <v>36273297</v>
      </c>
      <c r="E220" s="17">
        <f>SUM(E221:E242)</f>
        <v>22650759</v>
      </c>
      <c r="F220" s="17">
        <f>SUM(F221:F242)</f>
        <v>0</v>
      </c>
      <c r="G220" s="17">
        <f>SUM(G221:G242)</f>
        <v>13622538</v>
      </c>
    </row>
    <row r="221" spans="1:7" ht="19.5" customHeight="1">
      <c r="A221" s="5">
        <v>2153000</v>
      </c>
      <c r="B221" s="16">
        <v>2153</v>
      </c>
      <c r="C221" s="16"/>
      <c r="D221" s="17"/>
      <c r="E221" s="17"/>
      <c r="F221" s="17"/>
      <c r="G221" s="17"/>
    </row>
    <row r="222" spans="1:7" ht="39" customHeight="1">
      <c r="A222" s="5">
        <v>2551000</v>
      </c>
      <c r="B222" s="7">
        <v>2551</v>
      </c>
      <c r="C222" s="7" t="s">
        <v>360</v>
      </c>
      <c r="D222" s="13">
        <v>461223</v>
      </c>
      <c r="E222" s="13"/>
      <c r="F222" s="13"/>
      <c r="G222" s="13">
        <f aca="true" t="shared" si="11" ref="G222:G242">D222+F222-E222</f>
        <v>461223</v>
      </c>
    </row>
    <row r="223" spans="1:7" ht="39" customHeight="1">
      <c r="A223" s="5">
        <v>2552000</v>
      </c>
      <c r="B223" s="7">
        <v>2552</v>
      </c>
      <c r="C223" s="7" t="s">
        <v>143</v>
      </c>
      <c r="D223" s="13">
        <v>77923</v>
      </c>
      <c r="E223" s="13"/>
      <c r="F223" s="13"/>
      <c r="G223" s="13">
        <f t="shared" si="11"/>
        <v>77923</v>
      </c>
    </row>
    <row r="224" spans="1:7" ht="39" customHeight="1">
      <c r="A224" s="5">
        <v>2770000</v>
      </c>
      <c r="B224" s="7">
        <v>2770</v>
      </c>
      <c r="C224" s="7" t="s">
        <v>429</v>
      </c>
      <c r="D224" s="13">
        <v>170944</v>
      </c>
      <c r="E224" s="13"/>
      <c r="F224" s="13"/>
      <c r="G224" s="13">
        <f t="shared" si="11"/>
        <v>170944</v>
      </c>
    </row>
    <row r="225" spans="1:7" ht="39" customHeight="1">
      <c r="A225" s="5">
        <v>2792000</v>
      </c>
      <c r="B225" s="7">
        <v>2792</v>
      </c>
      <c r="C225" s="7" t="s">
        <v>430</v>
      </c>
      <c r="D225" s="13">
        <v>523258</v>
      </c>
      <c r="E225" s="13">
        <v>523258</v>
      </c>
      <c r="F225" s="13"/>
      <c r="G225" s="13">
        <f t="shared" si="11"/>
        <v>0</v>
      </c>
    </row>
    <row r="226" spans="1:7" ht="39" customHeight="1">
      <c r="A226" s="5">
        <v>2794000</v>
      </c>
      <c r="B226" s="7">
        <v>2794</v>
      </c>
      <c r="C226" s="7" t="s">
        <v>431</v>
      </c>
      <c r="D226" s="13">
        <v>0</v>
      </c>
      <c r="E226" s="13"/>
      <c r="F226" s="13"/>
      <c r="G226" s="13">
        <f t="shared" si="11"/>
        <v>0</v>
      </c>
    </row>
    <row r="227" spans="1:7" ht="39" customHeight="1">
      <c r="A227" s="5">
        <v>2799000</v>
      </c>
      <c r="B227" s="7">
        <v>2799</v>
      </c>
      <c r="C227" s="7" t="s">
        <v>144</v>
      </c>
      <c r="D227" s="13">
        <v>138435</v>
      </c>
      <c r="E227" s="13"/>
      <c r="F227" s="13"/>
      <c r="G227" s="13">
        <f t="shared" si="11"/>
        <v>138435</v>
      </c>
    </row>
    <row r="228" spans="1:7" ht="39" customHeight="1">
      <c r="A228" s="5">
        <v>2815000</v>
      </c>
      <c r="B228" s="7">
        <v>2815</v>
      </c>
      <c r="C228" s="7"/>
      <c r="D228" s="13"/>
      <c r="E228" s="13"/>
      <c r="F228" s="13"/>
      <c r="G228" s="13"/>
    </row>
    <row r="229" spans="1:7" ht="39" customHeight="1">
      <c r="A229" s="5">
        <v>2819000</v>
      </c>
      <c r="B229" s="7">
        <v>2819</v>
      </c>
      <c r="C229" s="7" t="s">
        <v>432</v>
      </c>
      <c r="D229" s="13">
        <v>5688</v>
      </c>
      <c r="E229" s="13"/>
      <c r="F229" s="13"/>
      <c r="G229" s="13">
        <f t="shared" si="11"/>
        <v>5688</v>
      </c>
    </row>
    <row r="230" spans="1:7" ht="39" customHeight="1">
      <c r="A230" s="5">
        <v>2820000</v>
      </c>
      <c r="B230" s="7">
        <v>2820</v>
      </c>
      <c r="C230" s="7" t="s">
        <v>433</v>
      </c>
      <c r="D230" s="13">
        <v>431136</v>
      </c>
      <c r="E230" s="13"/>
      <c r="F230" s="13"/>
      <c r="G230" s="13">
        <f t="shared" si="11"/>
        <v>431136</v>
      </c>
    </row>
    <row r="231" spans="1:7" ht="39" customHeight="1">
      <c r="A231" s="5">
        <v>2851000</v>
      </c>
      <c r="B231" s="7">
        <v>2851</v>
      </c>
      <c r="C231" s="7" t="s">
        <v>371</v>
      </c>
      <c r="D231" s="13">
        <v>3008275</v>
      </c>
      <c r="E231" s="13"/>
      <c r="F231" s="13"/>
      <c r="G231" s="13">
        <f t="shared" si="11"/>
        <v>3008275</v>
      </c>
    </row>
    <row r="232" spans="1:7" ht="39" customHeight="1">
      <c r="A232" s="5">
        <v>2852000</v>
      </c>
      <c r="B232" s="7">
        <v>2852</v>
      </c>
      <c r="C232" s="7"/>
      <c r="D232" s="13"/>
      <c r="E232" s="13"/>
      <c r="F232" s="13"/>
      <c r="G232" s="13"/>
    </row>
    <row r="233" spans="1:7" ht="39" customHeight="1">
      <c r="A233" s="5">
        <v>2853000</v>
      </c>
      <c r="B233" s="7">
        <v>2853</v>
      </c>
      <c r="C233" s="7" t="s">
        <v>189</v>
      </c>
      <c r="D233" s="13">
        <v>33045</v>
      </c>
      <c r="E233" s="13"/>
      <c r="F233" s="13"/>
      <c r="G233" s="13">
        <f t="shared" si="11"/>
        <v>33045</v>
      </c>
    </row>
    <row r="234" spans="1:7" ht="39" customHeight="1">
      <c r="A234" s="5">
        <v>2854000</v>
      </c>
      <c r="B234" s="7">
        <v>2854</v>
      </c>
      <c r="C234" s="7" t="s">
        <v>190</v>
      </c>
      <c r="D234" s="13">
        <v>3757004</v>
      </c>
      <c r="E234" s="13"/>
      <c r="F234" s="13"/>
      <c r="G234" s="13">
        <f t="shared" si="11"/>
        <v>3757004</v>
      </c>
    </row>
    <row r="235" spans="1:7" ht="39" customHeight="1">
      <c r="A235" s="5">
        <v>2856000</v>
      </c>
      <c r="B235" s="7">
        <v>2856</v>
      </c>
      <c r="C235" s="7" t="s">
        <v>217</v>
      </c>
      <c r="D235" s="13">
        <v>29912</v>
      </c>
      <c r="E235" s="13"/>
      <c r="F235" s="13"/>
      <c r="G235" s="13">
        <f t="shared" si="11"/>
        <v>29912</v>
      </c>
    </row>
    <row r="236" spans="1:7" ht="39" customHeight="1">
      <c r="A236" s="5">
        <v>2857000</v>
      </c>
      <c r="B236" s="7">
        <v>2857</v>
      </c>
      <c r="C236" s="7" t="s">
        <v>213</v>
      </c>
      <c r="D236" s="13">
        <v>5103901</v>
      </c>
      <c r="E236" s="13">
        <f>15731+711774+192586</f>
        <v>920091</v>
      </c>
      <c r="F236" s="13"/>
      <c r="G236" s="13">
        <f t="shared" si="11"/>
        <v>4183810</v>
      </c>
    </row>
    <row r="237" spans="1:7" ht="39" customHeight="1">
      <c r="A237" s="5">
        <v>2860000</v>
      </c>
      <c r="B237" s="7">
        <v>2860</v>
      </c>
      <c r="C237" s="7" t="s">
        <v>218</v>
      </c>
      <c r="D237" s="13">
        <v>3481983</v>
      </c>
      <c r="E237" s="13">
        <v>3481983</v>
      </c>
      <c r="F237" s="13"/>
      <c r="G237" s="13">
        <f t="shared" si="11"/>
        <v>0</v>
      </c>
    </row>
    <row r="238" spans="1:7" ht="39" customHeight="1">
      <c r="A238" s="5">
        <v>2861000</v>
      </c>
      <c r="B238" s="7">
        <v>2861</v>
      </c>
      <c r="C238" s="7" t="s">
        <v>219</v>
      </c>
      <c r="D238" s="13">
        <v>811252</v>
      </c>
      <c r="E238" s="13"/>
      <c r="F238" s="13"/>
      <c r="G238" s="13">
        <f t="shared" si="11"/>
        <v>811252</v>
      </c>
    </row>
    <row r="239" spans="1:7" ht="39" customHeight="1">
      <c r="A239" s="5">
        <v>2867000</v>
      </c>
      <c r="B239" s="7">
        <v>2867</v>
      </c>
      <c r="C239" s="7" t="s">
        <v>220</v>
      </c>
      <c r="D239" s="13">
        <v>503501</v>
      </c>
      <c r="E239" s="13"/>
      <c r="F239" s="13"/>
      <c r="G239" s="13">
        <f t="shared" si="11"/>
        <v>503501</v>
      </c>
    </row>
    <row r="240" spans="1:7" ht="39" customHeight="1">
      <c r="A240" s="5">
        <v>2869001</v>
      </c>
      <c r="B240" s="7">
        <v>2869</v>
      </c>
      <c r="C240" s="7" t="s">
        <v>221</v>
      </c>
      <c r="D240" s="23">
        <v>10390</v>
      </c>
      <c r="E240" s="23"/>
      <c r="F240" s="23"/>
      <c r="G240" s="13">
        <f t="shared" si="11"/>
        <v>10390</v>
      </c>
    </row>
    <row r="241" spans="1:7" ht="39" customHeight="1">
      <c r="A241" s="5">
        <v>2870000</v>
      </c>
      <c r="B241" s="7">
        <v>2870</v>
      </c>
      <c r="C241" s="7" t="s">
        <v>194</v>
      </c>
      <c r="D241" s="13">
        <v>17725427</v>
      </c>
      <c r="E241" s="13">
        <f>17549234+176193</f>
        <v>17725427</v>
      </c>
      <c r="F241" s="13"/>
      <c r="G241" s="13">
        <f t="shared" si="11"/>
        <v>0</v>
      </c>
    </row>
    <row r="242" spans="1:7" ht="39" customHeight="1">
      <c r="A242" s="5">
        <v>2910000</v>
      </c>
      <c r="B242" s="7">
        <v>2910</v>
      </c>
      <c r="C242" s="7" t="s">
        <v>214</v>
      </c>
      <c r="D242" s="13">
        <v>0</v>
      </c>
      <c r="E242" s="13"/>
      <c r="F242" s="13"/>
      <c r="G242" s="13">
        <f t="shared" si="11"/>
        <v>0</v>
      </c>
    </row>
    <row r="243" spans="2:7" ht="22.5" customHeight="1">
      <c r="B243" s="8"/>
      <c r="C243" s="9" t="s">
        <v>434</v>
      </c>
      <c r="D243" s="10">
        <f>D154+D155+D176+D203+D206+D217+D220</f>
        <v>2077248666</v>
      </c>
      <c r="E243" s="10">
        <f>E154+E155+E176+E203+E206+E217+E220</f>
        <v>22650759</v>
      </c>
      <c r="F243" s="10">
        <f>F154+F155+F176+F203+F206+F217+F220</f>
        <v>21554475</v>
      </c>
      <c r="G243" s="10">
        <f>G154+G155+G176+G203+G206+G217+G220</f>
        <v>2076152382</v>
      </c>
    </row>
    <row r="244" spans="2:7" ht="29.25" customHeight="1">
      <c r="B244" s="9"/>
      <c r="C244" s="9" t="s">
        <v>435</v>
      </c>
      <c r="D244" s="10"/>
      <c r="E244" s="10"/>
      <c r="F244" s="10"/>
      <c r="G244" s="10"/>
    </row>
    <row r="245" spans="2:7" ht="19.5" customHeight="1">
      <c r="B245" s="11"/>
      <c r="C245" s="11" t="s">
        <v>224</v>
      </c>
      <c r="D245" s="12">
        <f>SUM(D246:D248)</f>
        <v>147358077</v>
      </c>
      <c r="E245" s="12">
        <f>SUM(E246:E248)</f>
        <v>0</v>
      </c>
      <c r="F245" s="12">
        <f>SUM(F246:F248)</f>
        <v>0</v>
      </c>
      <c r="G245" s="12">
        <f>SUM(G246:G248)</f>
        <v>147358077</v>
      </c>
    </row>
    <row r="246" spans="1:7" ht="39" customHeight="1">
      <c r="A246" s="5">
        <v>3001000</v>
      </c>
      <c r="B246" s="7">
        <v>3001</v>
      </c>
      <c r="C246" s="7" t="s">
        <v>436</v>
      </c>
      <c r="D246" s="13">
        <v>83627147</v>
      </c>
      <c r="E246" s="13"/>
      <c r="F246" s="13"/>
      <c r="G246" s="13">
        <f>D246+F246-E246</f>
        <v>83627147</v>
      </c>
    </row>
    <row r="247" spans="1:7" ht="39" customHeight="1">
      <c r="A247" s="5">
        <v>3025000</v>
      </c>
      <c r="B247" s="7">
        <v>3025</v>
      </c>
      <c r="C247" s="7" t="s">
        <v>437</v>
      </c>
      <c r="D247" s="13">
        <v>63730930</v>
      </c>
      <c r="E247" s="13"/>
      <c r="F247" s="13"/>
      <c r="G247" s="13">
        <f>D247+F247-E247</f>
        <v>63730930</v>
      </c>
    </row>
    <row r="248" spans="1:7" ht="39" customHeight="1">
      <c r="A248" s="5">
        <v>3053000</v>
      </c>
      <c r="B248" s="7">
        <v>3053</v>
      </c>
      <c r="C248" s="7" t="s">
        <v>438</v>
      </c>
      <c r="D248" s="13">
        <v>0</v>
      </c>
      <c r="E248" s="13"/>
      <c r="F248" s="13"/>
      <c r="G248" s="13">
        <f>D248+F248-E248</f>
        <v>0</v>
      </c>
    </row>
    <row r="249" spans="2:7" ht="12.75" customHeight="1">
      <c r="B249" s="16"/>
      <c r="C249" s="16" t="s">
        <v>439</v>
      </c>
      <c r="D249" s="17">
        <f>D250</f>
        <v>1985529</v>
      </c>
      <c r="E249" s="17">
        <f>E250</f>
        <v>0</v>
      </c>
      <c r="F249" s="17">
        <f>F250</f>
        <v>0</v>
      </c>
      <c r="G249" s="17">
        <f>G250</f>
        <v>1985529</v>
      </c>
    </row>
    <row r="250" spans="1:7" ht="39" customHeight="1">
      <c r="A250" s="5">
        <v>3101000</v>
      </c>
      <c r="B250" s="7">
        <v>3101</v>
      </c>
      <c r="C250" s="7" t="s">
        <v>440</v>
      </c>
      <c r="D250" s="13">
        <v>1985529</v>
      </c>
      <c r="E250" s="13"/>
      <c r="F250" s="13"/>
      <c r="G250" s="13">
        <f>D250+F250-E250</f>
        <v>1985529</v>
      </c>
    </row>
    <row r="251" spans="2:7" ht="12.75" customHeight="1">
      <c r="B251" s="16"/>
      <c r="C251" s="16" t="s">
        <v>441</v>
      </c>
      <c r="D251" s="17">
        <f>D252+D253</f>
        <v>-80971721</v>
      </c>
      <c r="E251" s="17">
        <f>E252+E253</f>
        <v>0</v>
      </c>
      <c r="F251" s="17">
        <f>F252+F253</f>
        <v>0</v>
      </c>
      <c r="G251" s="17">
        <f>G252+G253</f>
        <v>-80971721</v>
      </c>
    </row>
    <row r="252" spans="1:7" ht="39" customHeight="1">
      <c r="A252" s="24">
        <v>3003001</v>
      </c>
      <c r="B252" s="7">
        <v>3003</v>
      </c>
      <c r="C252" s="7" t="s">
        <v>226</v>
      </c>
      <c r="D252" s="13">
        <v>-39917971</v>
      </c>
      <c r="E252" s="13"/>
      <c r="F252" s="13"/>
      <c r="G252" s="13">
        <f>D252+F252-E252</f>
        <v>-39917971</v>
      </c>
    </row>
    <row r="253" spans="1:7" ht="39" customHeight="1">
      <c r="A253" s="5">
        <v>3027000</v>
      </c>
      <c r="B253" s="7">
        <v>3027</v>
      </c>
      <c r="C253" s="7"/>
      <c r="D253" s="18">
        <v>-41053750</v>
      </c>
      <c r="E253" s="18"/>
      <c r="F253" s="18"/>
      <c r="G253" s="13">
        <f>D253+F253-E253</f>
        <v>-41053750</v>
      </c>
    </row>
    <row r="254" spans="2:7" ht="19.5" customHeight="1">
      <c r="B254" s="16"/>
      <c r="C254" s="16" t="s">
        <v>211</v>
      </c>
      <c r="D254" s="17">
        <f>SUM(D255:D257)</f>
        <v>13185531</v>
      </c>
      <c r="E254" s="17">
        <f>SUM(E255:E257)</f>
        <v>56741</v>
      </c>
      <c r="F254" s="17">
        <f>SUM(F255:F257)</f>
        <v>192586</v>
      </c>
      <c r="G254" s="17">
        <f>SUM(G255:G257)</f>
        <v>13321376</v>
      </c>
    </row>
    <row r="255" spans="1:7" ht="39" customHeight="1">
      <c r="A255" s="5">
        <v>3540000</v>
      </c>
      <c r="B255" s="7">
        <v>3540</v>
      </c>
      <c r="C255" s="7" t="s">
        <v>442</v>
      </c>
      <c r="D255" s="13">
        <v>12264787</v>
      </c>
      <c r="E255" s="13">
        <f>56741</f>
        <v>56741</v>
      </c>
      <c r="F255" s="13">
        <v>192586</v>
      </c>
      <c r="G255" s="13">
        <f>D255+F255-E255</f>
        <v>12400632</v>
      </c>
    </row>
    <row r="256" spans="1:7" ht="39" customHeight="1">
      <c r="A256" s="5">
        <v>3561000</v>
      </c>
      <c r="B256" s="7">
        <v>3561</v>
      </c>
      <c r="C256" s="7" t="s">
        <v>443</v>
      </c>
      <c r="D256" s="13">
        <v>920744</v>
      </c>
      <c r="E256" s="13"/>
      <c r="F256" s="13"/>
      <c r="G256" s="13">
        <f>D256+F256-E256</f>
        <v>920744</v>
      </c>
    </row>
    <row r="257" spans="1:7" ht="39" customHeight="1">
      <c r="A257" s="5">
        <v>3589000</v>
      </c>
      <c r="B257" s="7">
        <v>3589</v>
      </c>
      <c r="C257" s="7" t="s">
        <v>444</v>
      </c>
      <c r="D257" s="13">
        <v>0</v>
      </c>
      <c r="E257" s="13"/>
      <c r="F257" s="13"/>
      <c r="G257" s="13">
        <f>D257+F257-E257</f>
        <v>0</v>
      </c>
    </row>
    <row r="258" spans="2:7" ht="19.5" customHeight="1">
      <c r="B258" s="16"/>
      <c r="C258" s="16" t="s">
        <v>445</v>
      </c>
      <c r="D258" s="17">
        <f>SUM(D259:D262)</f>
        <v>282958192</v>
      </c>
      <c r="E258" s="17">
        <f>SUM(E259:E262)</f>
        <v>13748214</v>
      </c>
      <c r="F258" s="17">
        <f>SUM(F259:F262)</f>
        <v>14617460</v>
      </c>
      <c r="G258" s="17">
        <f>SUM(G259:G262)</f>
        <v>283827438</v>
      </c>
    </row>
    <row r="259" spans="1:7" ht="19.5" customHeight="1">
      <c r="A259" s="15">
        <v>3400001</v>
      </c>
      <c r="B259" s="16">
        <v>3400</v>
      </c>
      <c r="C259" s="16"/>
      <c r="D259" s="18">
        <v>19568158</v>
      </c>
      <c r="E259" s="18"/>
      <c r="F259" s="18"/>
      <c r="G259" s="13">
        <f>D259+F259-E259</f>
        <v>19568158</v>
      </c>
    </row>
    <row r="260" spans="1:7" ht="39" customHeight="1">
      <c r="A260" s="5">
        <v>3510000</v>
      </c>
      <c r="B260" s="7">
        <v>3510</v>
      </c>
      <c r="C260" s="7" t="s">
        <v>145</v>
      </c>
      <c r="D260" s="13">
        <v>53761497</v>
      </c>
      <c r="E260" s="13"/>
      <c r="F260" s="13"/>
      <c r="G260" s="13">
        <f>D260+F260-E260</f>
        <v>53761497</v>
      </c>
    </row>
    <row r="261" spans="1:7" ht="39" customHeight="1">
      <c r="A261" s="5">
        <v>3580000</v>
      </c>
      <c r="B261" s="7">
        <v>3580</v>
      </c>
      <c r="C261" s="7" t="s">
        <v>446</v>
      </c>
      <c r="D261" s="13">
        <v>110974676</v>
      </c>
      <c r="E261" s="13"/>
      <c r="F261" s="13">
        <f>15731+85000+711774+56741+13748182+32</f>
        <v>14617460</v>
      </c>
      <c r="G261" s="13">
        <f>D261+F261-E261</f>
        <v>125592136</v>
      </c>
    </row>
    <row r="262" spans="1:7" ht="39" customHeight="1">
      <c r="A262" s="5">
        <v>3599000</v>
      </c>
      <c r="B262" s="7">
        <v>3599</v>
      </c>
      <c r="C262" s="7" t="s">
        <v>447</v>
      </c>
      <c r="D262" s="13">
        <v>98653861</v>
      </c>
      <c r="E262" s="13">
        <f>13748182+32</f>
        <v>13748214</v>
      </c>
      <c r="F262" s="13"/>
      <c r="G262" s="13">
        <f>D262+F262-E262</f>
        <v>84905647</v>
      </c>
    </row>
    <row r="263" spans="2:7" ht="22.5" customHeight="1">
      <c r="B263" s="9"/>
      <c r="C263" s="9" t="s">
        <v>448</v>
      </c>
      <c r="D263" s="10">
        <f>D245+D249+D251+D254+D258</f>
        <v>364515608</v>
      </c>
      <c r="E263" s="10">
        <f>E245+E249+E251+E254+E258</f>
        <v>13804955</v>
      </c>
      <c r="F263" s="10">
        <f>F245+F249+F251+F254+F258</f>
        <v>14810046</v>
      </c>
      <c r="G263" s="10">
        <f>G245+G249+G251+G254+G258</f>
        <v>365520699</v>
      </c>
    </row>
    <row r="264" spans="1:7" ht="48.75" customHeight="1">
      <c r="A264" s="5" t="e">
        <v>#VALUE!</v>
      </c>
      <c r="B264" s="25" t="s">
        <v>449</v>
      </c>
      <c r="C264" s="19" t="s">
        <v>228</v>
      </c>
      <c r="D264" s="20"/>
      <c r="E264" s="20"/>
      <c r="F264" s="20"/>
      <c r="G264" s="20"/>
    </row>
    <row r="265" spans="2:7" ht="22.5" customHeight="1">
      <c r="B265" s="9"/>
      <c r="C265" s="9" t="s">
        <v>450</v>
      </c>
      <c r="D265" s="10">
        <f>D263+D264</f>
        <v>364515608</v>
      </c>
      <c r="E265" s="10">
        <f>E263+E264</f>
        <v>13804955</v>
      </c>
      <c r="F265" s="10">
        <f>F263+F264</f>
        <v>14810046</v>
      </c>
      <c r="G265" s="10">
        <f>G263+G264</f>
        <v>365520699</v>
      </c>
    </row>
    <row r="266" spans="2:7" ht="22.5" customHeight="1">
      <c r="B266" s="9"/>
      <c r="C266" s="9" t="s">
        <v>451</v>
      </c>
      <c r="D266" s="10">
        <f>D243+D265</f>
        <v>2441764274</v>
      </c>
      <c r="E266" s="10">
        <f>E243+E265</f>
        <v>36455714</v>
      </c>
      <c r="F266" s="10">
        <f>F243+F265</f>
        <v>36364521</v>
      </c>
      <c r="G266" s="10">
        <f>G243+G265</f>
        <v>2441673081</v>
      </c>
    </row>
    <row r="267" spans="2:7" ht="22.5" customHeight="1">
      <c r="B267" s="9"/>
      <c r="C267" s="26" t="s">
        <v>452</v>
      </c>
      <c r="D267" s="10">
        <f>D265+D243-D152</f>
        <v>0.29109859466552734</v>
      </c>
      <c r="E267" s="10">
        <f>E265+E243-E152</f>
        <v>-7682094.920000002</v>
      </c>
      <c r="F267" s="10">
        <f>F265+F243-F152</f>
        <v>-7864480.920000002</v>
      </c>
      <c r="G267" s="10">
        <f>G265+G243-G152</f>
        <v>0.29109859466552734</v>
      </c>
    </row>
    <row r="268" spans="2:7" ht="22.5" customHeight="1">
      <c r="B268" s="9"/>
      <c r="C268" s="26" t="s">
        <v>231</v>
      </c>
      <c r="D268" s="10">
        <f>D262-D479</f>
        <v>13748182</v>
      </c>
      <c r="E268" s="10">
        <f>E262-E479</f>
        <v>8854744</v>
      </c>
      <c r="F268" s="10">
        <f>F262-F479</f>
        <v>4911824</v>
      </c>
      <c r="G268" s="10">
        <f>G262-G479</f>
        <v>0</v>
      </c>
    </row>
    <row r="269" spans="2:7" ht="48.75" customHeight="1">
      <c r="B269" s="11"/>
      <c r="C269" s="11" t="s">
        <v>233</v>
      </c>
      <c r="D269" s="12">
        <f>D270+D271+D272+D273+D274+D275+D276+D277+D278</f>
        <v>157858866</v>
      </c>
      <c r="E269" s="12">
        <f>E270+E271+E272+E273+E274+E275+E276+E277+E278</f>
        <v>0</v>
      </c>
      <c r="F269" s="12">
        <f>F270+F271+F272+F273+F274+F275+F276+F277+F278</f>
        <v>0</v>
      </c>
      <c r="G269" s="12">
        <f>G270+G271+G272+G273+G274+G275+G276+G277+G278</f>
        <v>157858866</v>
      </c>
    </row>
    <row r="270" spans="1:7" ht="39" customHeight="1">
      <c r="A270" s="5">
        <v>4401000</v>
      </c>
      <c r="B270" s="7">
        <v>4401</v>
      </c>
      <c r="C270" s="7" t="s">
        <v>453</v>
      </c>
      <c r="D270" s="13">
        <v>113579</v>
      </c>
      <c r="E270" s="13"/>
      <c r="F270" s="13"/>
      <c r="G270" s="13">
        <f aca="true" t="shared" si="12" ref="G270:G285">D270+F270-E270</f>
        <v>113579</v>
      </c>
    </row>
    <row r="271" spans="1:7" ht="39" customHeight="1">
      <c r="A271" s="5">
        <v>4403000</v>
      </c>
      <c r="B271" s="7">
        <v>4403</v>
      </c>
      <c r="C271" s="7" t="s">
        <v>454</v>
      </c>
      <c r="D271" s="13">
        <v>109939</v>
      </c>
      <c r="E271" s="13"/>
      <c r="F271" s="13"/>
      <c r="G271" s="13">
        <f t="shared" si="12"/>
        <v>109939</v>
      </c>
    </row>
    <row r="272" spans="1:7" ht="39" customHeight="1">
      <c r="A272" s="5">
        <v>4411000</v>
      </c>
      <c r="B272" s="7">
        <v>4411</v>
      </c>
      <c r="C272" s="7" t="s">
        <v>455</v>
      </c>
      <c r="D272" s="13">
        <v>20151445</v>
      </c>
      <c r="E272" s="13"/>
      <c r="F272" s="13"/>
      <c r="G272" s="13">
        <f t="shared" si="12"/>
        <v>20151445</v>
      </c>
    </row>
    <row r="273" spans="1:7" ht="39" customHeight="1">
      <c r="A273" s="5">
        <v>4417000</v>
      </c>
      <c r="B273" s="7">
        <v>4417</v>
      </c>
      <c r="C273" s="7" t="s">
        <v>456</v>
      </c>
      <c r="D273" s="13">
        <v>126031042</v>
      </c>
      <c r="E273" s="13"/>
      <c r="F273" s="13"/>
      <c r="G273" s="13">
        <f t="shared" si="12"/>
        <v>126031042</v>
      </c>
    </row>
    <row r="274" spans="1:7" ht="39" customHeight="1">
      <c r="A274" s="5">
        <v>4420000</v>
      </c>
      <c r="B274" s="7">
        <v>4420</v>
      </c>
      <c r="C274" s="7" t="s">
        <v>457</v>
      </c>
      <c r="D274" s="13">
        <v>0</v>
      </c>
      <c r="E274" s="13"/>
      <c r="F274" s="13"/>
      <c r="G274" s="13">
        <f t="shared" si="12"/>
        <v>0</v>
      </c>
    </row>
    <row r="275" spans="1:7" ht="39" customHeight="1">
      <c r="A275" s="5">
        <v>4424000</v>
      </c>
      <c r="B275" s="7">
        <v>4424</v>
      </c>
      <c r="C275" s="7" t="s">
        <v>458</v>
      </c>
      <c r="D275" s="13">
        <v>2790649</v>
      </c>
      <c r="E275" s="13"/>
      <c r="F275" s="13"/>
      <c r="G275" s="13">
        <f t="shared" si="12"/>
        <v>2790649</v>
      </c>
    </row>
    <row r="276" spans="1:7" ht="39" customHeight="1">
      <c r="A276" s="5">
        <v>4428000</v>
      </c>
      <c r="B276" s="7">
        <v>4428</v>
      </c>
      <c r="C276" s="7" t="s">
        <v>459</v>
      </c>
      <c r="D276" s="13">
        <v>0</v>
      </c>
      <c r="E276" s="13"/>
      <c r="F276" s="13"/>
      <c r="G276" s="13">
        <f t="shared" si="12"/>
        <v>0</v>
      </c>
    </row>
    <row r="277" spans="1:7" ht="39" customHeight="1">
      <c r="A277" s="5">
        <v>4429000</v>
      </c>
      <c r="B277" s="7">
        <v>4429</v>
      </c>
      <c r="C277" s="7" t="s">
        <v>460</v>
      </c>
      <c r="D277" s="13">
        <v>730931</v>
      </c>
      <c r="E277" s="13"/>
      <c r="F277" s="13"/>
      <c r="G277" s="13">
        <f t="shared" si="12"/>
        <v>730931</v>
      </c>
    </row>
    <row r="278" spans="1:7" ht="39" customHeight="1">
      <c r="A278" s="5">
        <v>4434000</v>
      </c>
      <c r="B278" s="7">
        <v>4434</v>
      </c>
      <c r="C278" s="7" t="s">
        <v>461</v>
      </c>
      <c r="D278" s="13">
        <v>7931281</v>
      </c>
      <c r="E278" s="13"/>
      <c r="F278" s="13"/>
      <c r="G278" s="13">
        <f t="shared" si="12"/>
        <v>7931281</v>
      </c>
    </row>
    <row r="279" spans="2:7" ht="48.75" customHeight="1">
      <c r="B279" s="11"/>
      <c r="C279" s="11" t="s">
        <v>234</v>
      </c>
      <c r="D279" s="12">
        <f>D280+D281+D282+D283+D284+D285-D286-D287-D288</f>
        <v>12927591</v>
      </c>
      <c r="E279" s="12">
        <f>E280+E281+E282+E283+E284+E285-E286-E287-E288</f>
        <v>0</v>
      </c>
      <c r="F279" s="12">
        <f>F280+F281+F282+F283+F284+F285-F286-F287-F288</f>
        <v>0</v>
      </c>
      <c r="G279" s="12">
        <f>G280+G281+G282+G283+G284+G285-G286-G287-G288</f>
        <v>12927591</v>
      </c>
    </row>
    <row r="280" spans="1:7" ht="39" customHeight="1">
      <c r="A280" s="5">
        <v>4201000</v>
      </c>
      <c r="B280" s="7">
        <v>4201</v>
      </c>
      <c r="C280" s="7" t="s">
        <v>462</v>
      </c>
      <c r="D280" s="13">
        <v>0</v>
      </c>
      <c r="E280" s="13"/>
      <c r="F280" s="13"/>
      <c r="G280" s="13">
        <f t="shared" si="12"/>
        <v>0</v>
      </c>
    </row>
    <row r="281" spans="1:7" ht="39" customHeight="1">
      <c r="A281" s="5">
        <v>4202000</v>
      </c>
      <c r="B281" s="7">
        <v>4202</v>
      </c>
      <c r="C281" s="7" t="s">
        <v>463</v>
      </c>
      <c r="D281" s="13">
        <v>0</v>
      </c>
      <c r="E281" s="13"/>
      <c r="F281" s="13"/>
      <c r="G281" s="13">
        <f t="shared" si="12"/>
        <v>0</v>
      </c>
    </row>
    <row r="282" spans="1:7" ht="39" customHeight="1">
      <c r="A282" s="5">
        <v>4452000</v>
      </c>
      <c r="B282" s="7">
        <v>4452</v>
      </c>
      <c r="C282" s="7" t="s">
        <v>464</v>
      </c>
      <c r="D282" s="13">
        <v>14465829</v>
      </c>
      <c r="E282" s="13"/>
      <c r="F282" s="13"/>
      <c r="G282" s="13">
        <f t="shared" si="12"/>
        <v>14465829</v>
      </c>
    </row>
    <row r="283" spans="1:7" ht="39" customHeight="1">
      <c r="A283" s="5">
        <v>4453000</v>
      </c>
      <c r="B283" s="7">
        <v>4453</v>
      </c>
      <c r="C283" s="7" t="s">
        <v>465</v>
      </c>
      <c r="D283" s="13">
        <v>931273</v>
      </c>
      <c r="E283" s="13"/>
      <c r="F283" s="13"/>
      <c r="G283" s="13">
        <f t="shared" si="12"/>
        <v>931273</v>
      </c>
    </row>
    <row r="284" spans="1:7" ht="39" customHeight="1">
      <c r="A284" s="5">
        <v>4481000</v>
      </c>
      <c r="B284" s="7">
        <v>4481</v>
      </c>
      <c r="C284" s="7" t="s">
        <v>466</v>
      </c>
      <c r="D284" s="13">
        <v>0</v>
      </c>
      <c r="E284" s="13"/>
      <c r="F284" s="13"/>
      <c r="G284" s="13">
        <f t="shared" si="12"/>
        <v>0</v>
      </c>
    </row>
    <row r="285" spans="1:7" ht="39" customHeight="1">
      <c r="A285" s="5">
        <v>4482000</v>
      </c>
      <c r="B285" s="7">
        <v>4482</v>
      </c>
      <c r="C285" s="7" t="s">
        <v>467</v>
      </c>
      <c r="D285" s="13">
        <v>109</v>
      </c>
      <c r="E285" s="13"/>
      <c r="F285" s="13"/>
      <c r="G285" s="13">
        <f t="shared" si="12"/>
        <v>109</v>
      </c>
    </row>
    <row r="286" spans="1:7" ht="39" customHeight="1">
      <c r="A286" s="5">
        <v>5305000</v>
      </c>
      <c r="B286" s="7">
        <v>5305</v>
      </c>
      <c r="C286" s="7" t="s">
        <v>468</v>
      </c>
      <c r="D286" s="13">
        <v>0</v>
      </c>
      <c r="E286" s="13"/>
      <c r="F286" s="13"/>
      <c r="G286" s="13">
        <f>D286+E286-F286</f>
        <v>0</v>
      </c>
    </row>
    <row r="287" spans="1:7" ht="39" customHeight="1">
      <c r="A287" s="5">
        <v>5306000</v>
      </c>
      <c r="B287" s="7">
        <v>5306</v>
      </c>
      <c r="C287" s="7" t="s">
        <v>469</v>
      </c>
      <c r="D287" s="13">
        <v>2469620</v>
      </c>
      <c r="E287" s="13"/>
      <c r="F287" s="13"/>
      <c r="G287" s="13">
        <f>D287+E287-F287</f>
        <v>2469620</v>
      </c>
    </row>
    <row r="288" spans="1:7" ht="39" customHeight="1">
      <c r="A288" s="5">
        <v>5308000</v>
      </c>
      <c r="B288" s="7">
        <v>5308</v>
      </c>
      <c r="C288" s="7" t="s">
        <v>470</v>
      </c>
      <c r="D288" s="13">
        <v>0</v>
      </c>
      <c r="E288" s="13"/>
      <c r="F288" s="13"/>
      <c r="G288" s="13">
        <f>D288+E288-F288</f>
        <v>0</v>
      </c>
    </row>
    <row r="289" spans="2:7" ht="68.25" customHeight="1">
      <c r="B289" s="11"/>
      <c r="C289" s="11" t="s">
        <v>471</v>
      </c>
      <c r="D289" s="12">
        <f>D290+D291+D292+D293+D294+D295+D296+D297+D298+D299+D300+D301+D302</f>
        <v>2959314</v>
      </c>
      <c r="E289" s="12">
        <f>E290+E291+E292+E293+E294+E295+E296+E297+E298+E299+E300+E301+E302</f>
        <v>0</v>
      </c>
      <c r="F289" s="12">
        <f>F290+F291+F292+F293+F294+F295+F296+F297+F298+F299+F300+F301+F302</f>
        <v>0</v>
      </c>
      <c r="G289" s="12">
        <f>G290+G291+G292+G293+G294+G295+G296+G297+G298+G299+G300+G301+G302</f>
        <v>2959314</v>
      </c>
    </row>
    <row r="290" spans="1:7" ht="39" customHeight="1">
      <c r="A290" s="5">
        <v>4052000</v>
      </c>
      <c r="B290" s="7">
        <v>4052</v>
      </c>
      <c r="C290" s="7" t="s">
        <v>472</v>
      </c>
      <c r="D290" s="13">
        <v>56276</v>
      </c>
      <c r="E290" s="13"/>
      <c r="F290" s="13"/>
      <c r="G290" s="13">
        <f aca="true" t="shared" si="13" ref="G290:G302">D290+F290-E290</f>
        <v>56276</v>
      </c>
    </row>
    <row r="291" spans="1:7" ht="39" customHeight="1">
      <c r="A291" s="5">
        <v>4103000</v>
      </c>
      <c r="B291" s="7">
        <v>4103</v>
      </c>
      <c r="C291" s="7" t="s">
        <v>473</v>
      </c>
      <c r="D291" s="13">
        <v>88132</v>
      </c>
      <c r="E291" s="13"/>
      <c r="F291" s="13"/>
      <c r="G291" s="13">
        <f t="shared" si="13"/>
        <v>88132</v>
      </c>
    </row>
    <row r="292" spans="1:7" ht="39" customHeight="1">
      <c r="A292" s="5">
        <v>4251000</v>
      </c>
      <c r="B292" s="7">
        <v>4251</v>
      </c>
      <c r="C292" s="7" t="s">
        <v>474</v>
      </c>
      <c r="D292" s="13">
        <v>79633</v>
      </c>
      <c r="E292" s="13"/>
      <c r="F292" s="13"/>
      <c r="G292" s="13">
        <f t="shared" si="13"/>
        <v>79633</v>
      </c>
    </row>
    <row r="293" spans="1:7" ht="39" customHeight="1">
      <c r="A293" s="5">
        <v>4253000</v>
      </c>
      <c r="B293" s="7">
        <v>4253</v>
      </c>
      <c r="C293" s="7" t="s">
        <v>475</v>
      </c>
      <c r="D293" s="13">
        <v>212163</v>
      </c>
      <c r="E293" s="13"/>
      <c r="F293" s="13"/>
      <c r="G293" s="13">
        <f t="shared" si="13"/>
        <v>212163</v>
      </c>
    </row>
    <row r="294" spans="1:7" ht="39" customHeight="1">
      <c r="A294" s="5">
        <v>4254000</v>
      </c>
      <c r="B294" s="7">
        <v>4254</v>
      </c>
      <c r="C294" s="7" t="s">
        <v>476</v>
      </c>
      <c r="D294" s="13">
        <v>559597</v>
      </c>
      <c r="E294" s="13"/>
      <c r="F294" s="13"/>
      <c r="G294" s="13">
        <f t="shared" si="13"/>
        <v>559597</v>
      </c>
    </row>
    <row r="295" spans="1:7" ht="39" customHeight="1">
      <c r="A295" s="5">
        <v>4255000</v>
      </c>
      <c r="B295" s="7">
        <v>4255</v>
      </c>
      <c r="C295" s="7" t="s">
        <v>477</v>
      </c>
      <c r="D295" s="13">
        <v>222037</v>
      </c>
      <c r="E295" s="13"/>
      <c r="F295" s="13"/>
      <c r="G295" s="13">
        <f t="shared" si="13"/>
        <v>222037</v>
      </c>
    </row>
    <row r="296" spans="1:7" ht="39" customHeight="1">
      <c r="A296" s="5">
        <v>4265000</v>
      </c>
      <c r="B296" s="7">
        <v>4265</v>
      </c>
      <c r="C296" s="7" t="s">
        <v>478</v>
      </c>
      <c r="D296" s="13">
        <v>2011</v>
      </c>
      <c r="E296" s="13"/>
      <c r="F296" s="13"/>
      <c r="G296" s="13">
        <f t="shared" si="13"/>
        <v>2011</v>
      </c>
    </row>
    <row r="297" spans="1:7" ht="39" customHeight="1">
      <c r="A297" s="5">
        <v>4304000</v>
      </c>
      <c r="B297" s="7">
        <v>4304</v>
      </c>
      <c r="C297" s="7" t="s">
        <v>479</v>
      </c>
      <c r="D297" s="13">
        <v>29159</v>
      </c>
      <c r="E297" s="13"/>
      <c r="F297" s="13"/>
      <c r="G297" s="13">
        <f t="shared" si="13"/>
        <v>29159</v>
      </c>
    </row>
    <row r="298" spans="1:7" ht="39" customHeight="1">
      <c r="A298" s="15">
        <v>4312001</v>
      </c>
      <c r="B298" s="7">
        <v>4312</v>
      </c>
      <c r="C298" s="7" t="s">
        <v>480</v>
      </c>
      <c r="D298" s="13">
        <v>6381</v>
      </c>
      <c r="E298" s="13"/>
      <c r="F298" s="13"/>
      <c r="G298" s="13">
        <f t="shared" si="13"/>
        <v>6381</v>
      </c>
    </row>
    <row r="299" spans="1:7" ht="39" customHeight="1">
      <c r="A299" s="15">
        <v>4322001</v>
      </c>
      <c r="B299" s="7">
        <v>4322</v>
      </c>
      <c r="C299" s="7" t="s">
        <v>481</v>
      </c>
      <c r="D299" s="13">
        <v>12134</v>
      </c>
      <c r="E299" s="13"/>
      <c r="F299" s="13"/>
      <c r="G299" s="13">
        <f t="shared" si="13"/>
        <v>12134</v>
      </c>
    </row>
    <row r="300" spans="1:7" ht="39" customHeight="1">
      <c r="A300" s="5">
        <v>4323000</v>
      </c>
      <c r="B300" s="7">
        <v>4323</v>
      </c>
      <c r="C300" s="7" t="s">
        <v>482</v>
      </c>
      <c r="D300" s="13">
        <v>1411078</v>
      </c>
      <c r="E300" s="13"/>
      <c r="F300" s="13"/>
      <c r="G300" s="13">
        <f t="shared" si="13"/>
        <v>1411078</v>
      </c>
    </row>
    <row r="301" spans="1:7" ht="39" customHeight="1">
      <c r="A301" s="15">
        <v>4330001</v>
      </c>
      <c r="B301" s="7">
        <v>4330</v>
      </c>
      <c r="C301" s="7" t="s">
        <v>483</v>
      </c>
      <c r="D301" s="13">
        <v>23</v>
      </c>
      <c r="E301" s="13"/>
      <c r="F301" s="13"/>
      <c r="G301" s="13">
        <f t="shared" si="13"/>
        <v>23</v>
      </c>
    </row>
    <row r="302" spans="1:7" ht="39" customHeight="1">
      <c r="A302" s="5">
        <v>4465000</v>
      </c>
      <c r="B302" s="7">
        <v>4465</v>
      </c>
      <c r="C302" s="7" t="s">
        <v>484</v>
      </c>
      <c r="D302" s="13">
        <v>280690</v>
      </c>
      <c r="E302" s="13"/>
      <c r="F302" s="13"/>
      <c r="G302" s="13">
        <f t="shared" si="13"/>
        <v>280690</v>
      </c>
    </row>
    <row r="303" spans="2:7" ht="19.5" customHeight="1">
      <c r="B303" s="27"/>
      <c r="C303" s="27" t="s">
        <v>232</v>
      </c>
      <c r="D303" s="28">
        <f>D269+D279+D289</f>
        <v>173745771</v>
      </c>
      <c r="E303" s="28">
        <f>E269+E279+E289</f>
        <v>0</v>
      </c>
      <c r="F303" s="28">
        <f>F269+F279+F289</f>
        <v>0</v>
      </c>
      <c r="G303" s="28">
        <f>G269+G279+G289</f>
        <v>173745771</v>
      </c>
    </row>
    <row r="304" spans="2:7" ht="39" customHeight="1">
      <c r="B304" s="11"/>
      <c r="C304" s="11" t="s">
        <v>485</v>
      </c>
      <c r="D304" s="12">
        <f>D305+D306+D307+D308+D309+D310+D311+D312</f>
        <v>53775048</v>
      </c>
      <c r="E304" s="12">
        <f>E305+E306+E307+E308+E309+E310+E311+E312</f>
        <v>0</v>
      </c>
      <c r="F304" s="12">
        <f>F305+F306+F307+F308+F309+F310+F311+F312</f>
        <v>0</v>
      </c>
      <c r="G304" s="12">
        <f>G305+G306+G307+G308+G309+G310+G311+G312</f>
        <v>53775048</v>
      </c>
    </row>
    <row r="305" spans="1:7" ht="39" customHeight="1">
      <c r="A305" s="5">
        <v>5203000</v>
      </c>
      <c r="B305" s="7">
        <v>5203</v>
      </c>
      <c r="C305" s="7" t="s">
        <v>486</v>
      </c>
      <c r="D305" s="13">
        <v>1687918</v>
      </c>
      <c r="E305" s="13"/>
      <c r="F305" s="13"/>
      <c r="G305" s="13">
        <f aca="true" t="shared" si="14" ref="G305:G312">D305+E305-F305</f>
        <v>1687918</v>
      </c>
    </row>
    <row r="306" spans="1:7" ht="39" customHeight="1">
      <c r="A306" s="5">
        <v>5211000</v>
      </c>
      <c r="B306" s="7">
        <v>5211</v>
      </c>
      <c r="C306" s="7" t="s">
        <v>487</v>
      </c>
      <c r="D306" s="13">
        <v>0</v>
      </c>
      <c r="E306" s="13"/>
      <c r="F306" s="13"/>
      <c r="G306" s="13">
        <f t="shared" si="14"/>
        <v>0</v>
      </c>
    </row>
    <row r="307" spans="1:7" ht="39" customHeight="1">
      <c r="A307" s="5">
        <v>5215000</v>
      </c>
      <c r="B307" s="7">
        <v>5215</v>
      </c>
      <c r="C307" s="7" t="s">
        <v>488</v>
      </c>
      <c r="D307" s="13">
        <v>34600185</v>
      </c>
      <c r="E307" s="13"/>
      <c r="F307" s="13"/>
      <c r="G307" s="13">
        <f t="shared" si="14"/>
        <v>34600185</v>
      </c>
    </row>
    <row r="308" spans="1:7" ht="39" customHeight="1">
      <c r="A308" s="5">
        <v>5217000</v>
      </c>
      <c r="B308" s="7">
        <v>5217</v>
      </c>
      <c r="C308" s="7" t="s">
        <v>489</v>
      </c>
      <c r="D308" s="13">
        <v>14455875</v>
      </c>
      <c r="E308" s="13"/>
      <c r="F308" s="13"/>
      <c r="G308" s="13">
        <f t="shared" si="14"/>
        <v>14455875</v>
      </c>
    </row>
    <row r="309" spans="1:7" ht="39" customHeight="1">
      <c r="A309" s="5">
        <v>5219000</v>
      </c>
      <c r="B309" s="7">
        <v>5219</v>
      </c>
      <c r="C309" s="7" t="s">
        <v>490</v>
      </c>
      <c r="D309" s="13">
        <v>185700</v>
      </c>
      <c r="E309" s="13"/>
      <c r="F309" s="13"/>
      <c r="G309" s="13">
        <f t="shared" si="14"/>
        <v>185700</v>
      </c>
    </row>
    <row r="310" spans="1:7" ht="39" customHeight="1">
      <c r="A310" s="5">
        <v>5221000</v>
      </c>
      <c r="B310" s="7">
        <v>5221</v>
      </c>
      <c r="C310" s="7" t="s">
        <v>491</v>
      </c>
      <c r="D310" s="13">
        <v>3573</v>
      </c>
      <c r="E310" s="13"/>
      <c r="F310" s="13"/>
      <c r="G310" s="13">
        <f t="shared" si="14"/>
        <v>3573</v>
      </c>
    </row>
    <row r="311" spans="1:7" ht="39" customHeight="1">
      <c r="A311" s="5">
        <v>5223000</v>
      </c>
      <c r="B311" s="7">
        <v>5223</v>
      </c>
      <c r="C311" s="7" t="s">
        <v>492</v>
      </c>
      <c r="D311" s="13">
        <v>2838410</v>
      </c>
      <c r="E311" s="13"/>
      <c r="F311" s="13"/>
      <c r="G311" s="13">
        <f t="shared" si="14"/>
        <v>2838410</v>
      </c>
    </row>
    <row r="312" spans="1:7" ht="39" customHeight="1">
      <c r="A312" s="5">
        <v>5229000</v>
      </c>
      <c r="B312" s="7">
        <v>5229</v>
      </c>
      <c r="C312" s="7"/>
      <c r="D312" s="18">
        <v>3387</v>
      </c>
      <c r="E312" s="18"/>
      <c r="F312" s="18"/>
      <c r="G312" s="13">
        <f t="shared" si="14"/>
        <v>3387</v>
      </c>
    </row>
    <row r="313" spans="2:7" ht="68.25" customHeight="1">
      <c r="B313" s="11"/>
      <c r="C313" s="11" t="s">
        <v>493</v>
      </c>
      <c r="D313" s="12">
        <f>D314+D315+D316+D317+D318+D319+D320+D321+D322+D323+D324+D325+D326+D327+D328+D329</f>
        <v>889907</v>
      </c>
      <c r="E313" s="12">
        <f>E314+E315+E316+E317+E318+E319+E320+E321+E322+E323+E324+E325+E326+E327+E328+E329</f>
        <v>0</v>
      </c>
      <c r="F313" s="12">
        <f>F314+F315+F316+F317+F318+F319+F320+F321+F322+F323+F324+F325+F326+F327+F328+F329</f>
        <v>0</v>
      </c>
      <c r="G313" s="12">
        <f>G314+G315+G316+G317+G318+G319+G320+G321+G322+G323+G324+G325+G326+G327+G328+G329</f>
        <v>889907</v>
      </c>
    </row>
    <row r="314" spans="1:7" ht="39" customHeight="1">
      <c r="A314" s="5">
        <v>5036000</v>
      </c>
      <c r="B314" s="7">
        <v>5036</v>
      </c>
      <c r="C314" s="7" t="s">
        <v>494</v>
      </c>
      <c r="D314" s="13">
        <v>303</v>
      </c>
      <c r="E314" s="13"/>
      <c r="F314" s="13"/>
      <c r="G314" s="13">
        <f aca="true" t="shared" si="15" ref="G314:G329">D314+E314-F314</f>
        <v>303</v>
      </c>
    </row>
    <row r="315" spans="1:7" ht="39" customHeight="1">
      <c r="A315" s="15">
        <v>5051001</v>
      </c>
      <c r="B315" s="7">
        <v>5051</v>
      </c>
      <c r="C315" s="7" t="s">
        <v>237</v>
      </c>
      <c r="D315" s="13">
        <v>0</v>
      </c>
      <c r="E315" s="13"/>
      <c r="F315" s="13"/>
      <c r="G315" s="13">
        <f t="shared" si="15"/>
        <v>0</v>
      </c>
    </row>
    <row r="316" spans="1:7" ht="39" customHeight="1">
      <c r="A316" s="5">
        <v>5054000</v>
      </c>
      <c r="B316" s="7">
        <v>5054</v>
      </c>
      <c r="C316" s="7" t="s">
        <v>495</v>
      </c>
      <c r="D316" s="13">
        <v>8621</v>
      </c>
      <c r="E316" s="13"/>
      <c r="F316" s="13"/>
      <c r="G316" s="13">
        <f t="shared" si="15"/>
        <v>8621</v>
      </c>
    </row>
    <row r="317" spans="1:7" ht="39" customHeight="1">
      <c r="A317" s="5">
        <v>5055000</v>
      </c>
      <c r="B317" s="7">
        <v>5055</v>
      </c>
      <c r="C317" s="7"/>
      <c r="D317" s="13"/>
      <c r="E317" s="13"/>
      <c r="F317" s="13"/>
      <c r="G317" s="13"/>
    </row>
    <row r="318" spans="1:7" ht="39" customHeight="1">
      <c r="A318" s="5">
        <v>5056000</v>
      </c>
      <c r="B318" s="7">
        <v>5056</v>
      </c>
      <c r="C318" s="7" t="s">
        <v>496</v>
      </c>
      <c r="D318" s="13">
        <v>281560</v>
      </c>
      <c r="E318" s="13"/>
      <c r="F318" s="13"/>
      <c r="G318" s="13">
        <f t="shared" si="15"/>
        <v>281560</v>
      </c>
    </row>
    <row r="319" spans="1:7" ht="39" customHeight="1">
      <c r="A319" s="15">
        <v>5064001</v>
      </c>
      <c r="B319" s="7">
        <v>5064</v>
      </c>
      <c r="C319" s="7" t="s">
        <v>497</v>
      </c>
      <c r="D319" s="13">
        <v>0</v>
      </c>
      <c r="E319" s="13"/>
      <c r="F319" s="13"/>
      <c r="G319" s="13">
        <f t="shared" si="15"/>
        <v>0</v>
      </c>
    </row>
    <row r="320" spans="1:7" ht="39" customHeight="1">
      <c r="A320" s="5">
        <v>5066000</v>
      </c>
      <c r="B320" s="7">
        <v>5066</v>
      </c>
      <c r="C320" s="7" t="s">
        <v>498</v>
      </c>
      <c r="D320" s="13">
        <v>45656</v>
      </c>
      <c r="E320" s="13"/>
      <c r="F320" s="13"/>
      <c r="G320" s="13">
        <f t="shared" si="15"/>
        <v>45656</v>
      </c>
    </row>
    <row r="321" spans="1:7" ht="39" customHeight="1">
      <c r="A321" s="5">
        <v>5069000</v>
      </c>
      <c r="B321" s="7">
        <v>5069</v>
      </c>
      <c r="C321" s="7" t="s">
        <v>499</v>
      </c>
      <c r="D321" s="13">
        <v>12959</v>
      </c>
      <c r="E321" s="13"/>
      <c r="F321" s="13"/>
      <c r="G321" s="13">
        <f t="shared" si="15"/>
        <v>12959</v>
      </c>
    </row>
    <row r="322" spans="1:7" ht="39" customHeight="1">
      <c r="A322" s="5">
        <v>5095000</v>
      </c>
      <c r="B322" s="7">
        <v>5095</v>
      </c>
      <c r="C322" s="7" t="s">
        <v>500</v>
      </c>
      <c r="D322" s="13">
        <v>1534</v>
      </c>
      <c r="E322" s="13"/>
      <c r="F322" s="13"/>
      <c r="G322" s="13">
        <f t="shared" si="15"/>
        <v>1534</v>
      </c>
    </row>
    <row r="323" spans="1:7" ht="39" customHeight="1">
      <c r="A323" s="5">
        <v>5111000</v>
      </c>
      <c r="B323" s="7">
        <v>5111</v>
      </c>
      <c r="C323" s="7"/>
      <c r="D323" s="13"/>
      <c r="E323" s="13"/>
      <c r="F323" s="13"/>
      <c r="G323" s="13"/>
    </row>
    <row r="324" spans="1:7" ht="39" customHeight="1">
      <c r="A324" s="5">
        <v>5122000</v>
      </c>
      <c r="B324" s="7">
        <v>5122</v>
      </c>
      <c r="C324" s="7" t="s">
        <v>268</v>
      </c>
      <c r="D324" s="13">
        <v>0</v>
      </c>
      <c r="E324" s="13"/>
      <c r="F324" s="13"/>
      <c r="G324" s="13">
        <f t="shared" si="15"/>
        <v>0</v>
      </c>
    </row>
    <row r="325" spans="1:7" ht="39" customHeight="1">
      <c r="A325" s="5">
        <v>5124000</v>
      </c>
      <c r="B325" s="7">
        <v>5124</v>
      </c>
      <c r="C325" s="7" t="s">
        <v>501</v>
      </c>
      <c r="D325" s="13">
        <v>827</v>
      </c>
      <c r="E325" s="13"/>
      <c r="F325" s="13"/>
      <c r="G325" s="13">
        <f t="shared" si="15"/>
        <v>827</v>
      </c>
    </row>
    <row r="326" spans="1:7" ht="39" customHeight="1">
      <c r="A326" s="5">
        <v>5126000</v>
      </c>
      <c r="B326" s="7">
        <v>5126</v>
      </c>
      <c r="C326" s="7" t="s">
        <v>502</v>
      </c>
      <c r="D326" s="13">
        <v>36155</v>
      </c>
      <c r="E326" s="13"/>
      <c r="F326" s="13"/>
      <c r="G326" s="13">
        <f t="shared" si="15"/>
        <v>36155</v>
      </c>
    </row>
    <row r="327" spans="1:7" ht="39" customHeight="1">
      <c r="A327" s="5">
        <v>5127000</v>
      </c>
      <c r="B327" s="7">
        <v>5127</v>
      </c>
      <c r="C327" s="7" t="s">
        <v>503</v>
      </c>
      <c r="D327" s="13">
        <v>27025</v>
      </c>
      <c r="E327" s="13"/>
      <c r="F327" s="13"/>
      <c r="G327" s="13">
        <f t="shared" si="15"/>
        <v>27025</v>
      </c>
    </row>
    <row r="328" spans="1:7" ht="39" customHeight="1">
      <c r="A328" s="5">
        <v>5128000</v>
      </c>
      <c r="B328" s="7">
        <v>5128</v>
      </c>
      <c r="C328" s="7" t="s">
        <v>504</v>
      </c>
      <c r="D328" s="13">
        <v>0</v>
      </c>
      <c r="E328" s="13"/>
      <c r="F328" s="13"/>
      <c r="G328" s="13">
        <f t="shared" si="15"/>
        <v>0</v>
      </c>
    </row>
    <row r="329" spans="1:7" ht="39" customHeight="1">
      <c r="A329" s="5">
        <v>5250000</v>
      </c>
      <c r="B329" s="7">
        <v>5250</v>
      </c>
      <c r="C329" s="7" t="s">
        <v>505</v>
      </c>
      <c r="D329" s="13">
        <v>475267</v>
      </c>
      <c r="E329" s="13"/>
      <c r="F329" s="13"/>
      <c r="G329" s="13">
        <f t="shared" si="15"/>
        <v>475267</v>
      </c>
    </row>
    <row r="330" spans="2:7" ht="29.25" customHeight="1">
      <c r="B330" s="11"/>
      <c r="C330" s="11" t="s">
        <v>206</v>
      </c>
      <c r="D330" s="12">
        <f>-D331-D332-D333-D334-D335</f>
        <v>-21086689</v>
      </c>
      <c r="E330" s="12">
        <f>-E331-E332-E333-E334-E335</f>
        <v>0</v>
      </c>
      <c r="F330" s="12">
        <f>-F331-F332-F333-F334-F335</f>
        <v>0</v>
      </c>
      <c r="G330" s="12">
        <f>-G331-G332-G333-G334-G335</f>
        <v>-21086689</v>
      </c>
    </row>
    <row r="331" spans="1:7" ht="39" customHeight="1">
      <c r="A331" s="5">
        <v>5301000</v>
      </c>
      <c r="B331" s="7">
        <v>5301</v>
      </c>
      <c r="C331" s="7" t="s">
        <v>506</v>
      </c>
      <c r="D331" s="13">
        <v>18329656</v>
      </c>
      <c r="E331" s="13"/>
      <c r="F331" s="13"/>
      <c r="G331" s="13">
        <f>D331+E331-F331</f>
        <v>18329656</v>
      </c>
    </row>
    <row r="332" spans="1:7" ht="39" customHeight="1">
      <c r="A332" s="5">
        <v>5307000</v>
      </c>
      <c r="B332" s="7">
        <v>5307</v>
      </c>
      <c r="C332" s="7" t="s">
        <v>507</v>
      </c>
      <c r="D332" s="13">
        <v>452854</v>
      </c>
      <c r="E332" s="13"/>
      <c r="F332" s="13"/>
      <c r="G332" s="13">
        <f>D332+E332-F332</f>
        <v>452854</v>
      </c>
    </row>
    <row r="333" spans="1:7" ht="39" customHeight="1">
      <c r="A333" s="5">
        <v>5402000</v>
      </c>
      <c r="B333" s="7">
        <v>5402</v>
      </c>
      <c r="C333" s="7" t="s">
        <v>508</v>
      </c>
      <c r="D333" s="13">
        <v>0</v>
      </c>
      <c r="E333" s="13"/>
      <c r="F333" s="13"/>
      <c r="G333" s="13">
        <f>D333+E333-F333</f>
        <v>0</v>
      </c>
    </row>
    <row r="334" spans="1:7" ht="39" customHeight="1">
      <c r="A334" s="5">
        <v>5404000</v>
      </c>
      <c r="B334" s="7">
        <v>5404</v>
      </c>
      <c r="C334" s="7" t="s">
        <v>509</v>
      </c>
      <c r="D334" s="13">
        <v>85414</v>
      </c>
      <c r="E334" s="13"/>
      <c r="F334" s="13"/>
      <c r="G334" s="13">
        <f>D334+E334-F334</f>
        <v>85414</v>
      </c>
    </row>
    <row r="335" spans="1:7" ht="39" customHeight="1">
      <c r="A335" s="5">
        <v>5406000</v>
      </c>
      <c r="B335" s="7">
        <v>5406</v>
      </c>
      <c r="C335" s="7" t="s">
        <v>510</v>
      </c>
      <c r="D335" s="13">
        <v>2218765</v>
      </c>
      <c r="E335" s="13"/>
      <c r="F335" s="13"/>
      <c r="G335" s="13">
        <f>D335+E335-F335</f>
        <v>2218765</v>
      </c>
    </row>
    <row r="336" spans="2:7" ht="19.5" customHeight="1">
      <c r="B336" s="27"/>
      <c r="C336" s="27" t="s">
        <v>235</v>
      </c>
      <c r="D336" s="28">
        <f>D304+D313-D330</f>
        <v>75751644</v>
      </c>
      <c r="E336" s="28">
        <f>E304+E313-E330</f>
        <v>0</v>
      </c>
      <c r="F336" s="28">
        <f>F304+F313-F330</f>
        <v>0</v>
      </c>
      <c r="G336" s="28">
        <f>G304+G313-G330</f>
        <v>75751644</v>
      </c>
    </row>
    <row r="337" spans="2:7" ht="12.75" customHeight="1">
      <c r="B337" s="27"/>
      <c r="C337" s="27" t="s">
        <v>511</v>
      </c>
      <c r="D337" s="28">
        <f>D303-D336</f>
        <v>97994127</v>
      </c>
      <c r="E337" s="28">
        <f>E303-E336</f>
        <v>0</v>
      </c>
      <c r="F337" s="28">
        <f>F303-F336</f>
        <v>0</v>
      </c>
      <c r="G337" s="28">
        <f>G303-G336</f>
        <v>97994127</v>
      </c>
    </row>
    <row r="338" spans="2:7" ht="58.5" customHeight="1">
      <c r="B338" s="11"/>
      <c r="C338" s="11" t="s">
        <v>239</v>
      </c>
      <c r="D338" s="12">
        <f>D345+D346+D347+D348+D349+D350-D339-D340-D341-D342-D343-D344</f>
        <v>25371116</v>
      </c>
      <c r="E338" s="12">
        <f>E345+E346+E347+E348+E349+E350-E339-E340-E341-E342-E343-E344</f>
        <v>9193</v>
      </c>
      <c r="F338" s="12">
        <f>F345+F346+F347+F348+F349+F350-F339-F340-F341-F342-F343-F344</f>
        <v>9193</v>
      </c>
      <c r="G338" s="12">
        <f>G345+G346+G347+G348+G349+G350-G339-G340-G341-G342-G343-G344</f>
        <v>25371116</v>
      </c>
    </row>
    <row r="339" spans="1:7" ht="39" customHeight="1">
      <c r="A339" s="15">
        <v>4951001</v>
      </c>
      <c r="B339" s="7">
        <v>4951</v>
      </c>
      <c r="C339" s="7" t="s">
        <v>512</v>
      </c>
      <c r="D339" s="13">
        <v>0</v>
      </c>
      <c r="E339" s="13"/>
      <c r="F339" s="13"/>
      <c r="G339" s="13">
        <f aca="true" t="shared" si="16" ref="G339:G344">D339+F339-E339</f>
        <v>0</v>
      </c>
    </row>
    <row r="340" spans="1:7" ht="39" customHeight="1">
      <c r="A340" s="5">
        <v>4953000</v>
      </c>
      <c r="B340" s="7">
        <v>4953</v>
      </c>
      <c r="C340" s="7" t="s">
        <v>513</v>
      </c>
      <c r="D340" s="13">
        <v>2175150</v>
      </c>
      <c r="E340" s="13"/>
      <c r="F340" s="13"/>
      <c r="G340" s="13">
        <f t="shared" si="16"/>
        <v>2175150</v>
      </c>
    </row>
    <row r="341" spans="1:7" ht="39" customHeight="1">
      <c r="A341" s="5">
        <v>4955000</v>
      </c>
      <c r="B341" s="7">
        <v>4955</v>
      </c>
      <c r="C341" s="7" t="s">
        <v>514</v>
      </c>
      <c r="D341" s="13">
        <v>118642898</v>
      </c>
      <c r="E341" s="13"/>
      <c r="F341" s="13"/>
      <c r="G341" s="13">
        <f t="shared" si="16"/>
        <v>118642898</v>
      </c>
    </row>
    <row r="342" spans="1:7" ht="39" customHeight="1">
      <c r="A342" s="5">
        <v>4956000</v>
      </c>
      <c r="B342" s="7">
        <v>4956</v>
      </c>
      <c r="C342" s="7" t="s">
        <v>515</v>
      </c>
      <c r="D342" s="13">
        <v>1463</v>
      </c>
      <c r="E342" s="13"/>
      <c r="F342" s="13"/>
      <c r="G342" s="13">
        <f t="shared" si="16"/>
        <v>1463</v>
      </c>
    </row>
    <row r="343" spans="1:7" ht="39" customHeight="1">
      <c r="A343" s="5">
        <v>4957000</v>
      </c>
      <c r="B343" s="7">
        <v>4957</v>
      </c>
      <c r="C343" s="7" t="s">
        <v>516</v>
      </c>
      <c r="D343" s="13">
        <v>14493</v>
      </c>
      <c r="E343" s="13"/>
      <c r="F343" s="13"/>
      <c r="G343" s="13">
        <f t="shared" si="16"/>
        <v>14493</v>
      </c>
    </row>
    <row r="344" spans="1:7" ht="39" customHeight="1">
      <c r="A344" s="5">
        <v>4959000</v>
      </c>
      <c r="B344" s="7">
        <v>4959</v>
      </c>
      <c r="C344" s="7" t="s">
        <v>517</v>
      </c>
      <c r="D344" s="13">
        <v>8921866</v>
      </c>
      <c r="E344" s="13"/>
      <c r="F344" s="13"/>
      <c r="G344" s="13">
        <f t="shared" si="16"/>
        <v>8921866</v>
      </c>
    </row>
    <row r="345" spans="1:7" ht="39" customHeight="1">
      <c r="A345" s="5">
        <v>5453000</v>
      </c>
      <c r="B345" s="7">
        <v>5453</v>
      </c>
      <c r="C345" s="7" t="s">
        <v>518</v>
      </c>
      <c r="D345" s="13">
        <v>5181547</v>
      </c>
      <c r="E345" s="13"/>
      <c r="F345" s="13">
        <v>9193</v>
      </c>
      <c r="G345" s="13">
        <f aca="true" t="shared" si="17" ref="G345:G350">D345+E345-F345</f>
        <v>5172354</v>
      </c>
    </row>
    <row r="346" spans="1:7" ht="39" customHeight="1">
      <c r="A346" s="5">
        <v>5455000</v>
      </c>
      <c r="B346" s="7">
        <v>5455</v>
      </c>
      <c r="C346" s="7" t="s">
        <v>519</v>
      </c>
      <c r="D346" s="13">
        <v>141052893</v>
      </c>
      <c r="E346" s="13"/>
      <c r="F346" s="13"/>
      <c r="G346" s="13">
        <f t="shared" si="17"/>
        <v>141052893</v>
      </c>
    </row>
    <row r="347" spans="1:7" ht="39" customHeight="1">
      <c r="A347" s="5">
        <v>5457000</v>
      </c>
      <c r="B347" s="7">
        <v>5457</v>
      </c>
      <c r="C347" s="7" t="s">
        <v>520</v>
      </c>
      <c r="D347" s="13">
        <v>14493</v>
      </c>
      <c r="E347" s="13">
        <v>9193</v>
      </c>
      <c r="F347" s="13"/>
      <c r="G347" s="13">
        <f t="shared" si="17"/>
        <v>23686</v>
      </c>
    </row>
    <row r="348" spans="1:7" ht="39" customHeight="1">
      <c r="A348" s="5">
        <v>5459000</v>
      </c>
      <c r="B348" s="7">
        <v>5459</v>
      </c>
      <c r="C348" s="7" t="s">
        <v>521</v>
      </c>
      <c r="D348" s="13">
        <v>8873731</v>
      </c>
      <c r="E348" s="13"/>
      <c r="F348" s="13"/>
      <c r="G348" s="13">
        <f t="shared" si="17"/>
        <v>8873731</v>
      </c>
    </row>
    <row r="349" spans="1:7" ht="39" customHeight="1">
      <c r="A349" s="5">
        <v>5464000</v>
      </c>
      <c r="B349" s="7">
        <v>5464</v>
      </c>
      <c r="C349" s="7" t="s">
        <v>522</v>
      </c>
      <c r="D349" s="13">
        <v>0</v>
      </c>
      <c r="E349" s="13"/>
      <c r="F349" s="13"/>
      <c r="G349" s="13">
        <f t="shared" si="17"/>
        <v>0</v>
      </c>
    </row>
    <row r="350" spans="1:7" ht="39" customHeight="1">
      <c r="A350" s="5">
        <v>5466000</v>
      </c>
      <c r="B350" s="7">
        <v>5466</v>
      </c>
      <c r="C350" s="7" t="s">
        <v>523</v>
      </c>
      <c r="D350" s="13">
        <v>4322</v>
      </c>
      <c r="E350" s="13"/>
      <c r="F350" s="13"/>
      <c r="G350" s="13">
        <f t="shared" si="17"/>
        <v>4322</v>
      </c>
    </row>
    <row r="351" spans="2:7" ht="12.75" customHeight="1">
      <c r="B351" s="27"/>
      <c r="C351" s="27" t="s">
        <v>240</v>
      </c>
      <c r="D351" s="28">
        <f>D337-D338</f>
        <v>72623011</v>
      </c>
      <c r="E351" s="28">
        <f>E337-E338</f>
        <v>-9193</v>
      </c>
      <c r="F351" s="28">
        <f>F337-F338</f>
        <v>-9193</v>
      </c>
      <c r="G351" s="28">
        <f>G337-G338</f>
        <v>72623011</v>
      </c>
    </row>
    <row r="352" spans="2:7" ht="68.25" customHeight="1">
      <c r="B352" s="11"/>
      <c r="C352" s="11" t="s">
        <v>524</v>
      </c>
      <c r="D352" s="12">
        <f>D353+D354+D355+D356+D357+D358+D359+D360+D361+D362+D363+D364+D365</f>
        <v>39394758</v>
      </c>
      <c r="E352" s="12">
        <f>E353+E354+E355+E356+E357+E358+E359+E360+E361+E362+E363+E364+E365</f>
        <v>0</v>
      </c>
      <c r="F352" s="12">
        <f>F353+F354+F355+F356+F357+F358+F359+F360+F361+F362+F363+F364+F365</f>
        <v>0</v>
      </c>
      <c r="G352" s="12">
        <f>G353+G354+G355+G356+G357+G358+G359+G360+G361+G362+G363+G364+G365</f>
        <v>39394758</v>
      </c>
    </row>
    <row r="353" spans="1:7" ht="39" customHeight="1">
      <c r="A353" s="5">
        <v>4601000</v>
      </c>
      <c r="B353" s="7">
        <v>4601</v>
      </c>
      <c r="C353" s="7" t="s">
        <v>525</v>
      </c>
      <c r="D353" s="13">
        <v>20396140</v>
      </c>
      <c r="E353" s="13"/>
      <c r="F353" s="13"/>
      <c r="G353" s="13">
        <f aca="true" t="shared" si="18" ref="G353:G365">D353+F353-E353</f>
        <v>20396140</v>
      </c>
    </row>
    <row r="354" spans="1:7" ht="39" customHeight="1">
      <c r="A354" s="5">
        <v>4602000</v>
      </c>
      <c r="B354" s="7">
        <v>4602</v>
      </c>
      <c r="C354" s="7" t="s">
        <v>526</v>
      </c>
      <c r="D354" s="13">
        <v>8231</v>
      </c>
      <c r="E354" s="13"/>
      <c r="F354" s="13"/>
      <c r="G354" s="13">
        <f t="shared" si="18"/>
        <v>8231</v>
      </c>
    </row>
    <row r="355" spans="1:7" ht="39" customHeight="1">
      <c r="A355" s="5">
        <v>4604000</v>
      </c>
      <c r="B355" s="7">
        <v>4604</v>
      </c>
      <c r="C355" s="7" t="s">
        <v>527</v>
      </c>
      <c r="D355" s="13">
        <v>1942</v>
      </c>
      <c r="E355" s="13"/>
      <c r="F355" s="13"/>
      <c r="G355" s="13">
        <f t="shared" si="18"/>
        <v>1942</v>
      </c>
    </row>
    <row r="356" spans="1:7" ht="39" customHeight="1">
      <c r="A356" s="5">
        <v>4605000</v>
      </c>
      <c r="B356" s="7">
        <v>4605</v>
      </c>
      <c r="C356" s="7" t="s">
        <v>528</v>
      </c>
      <c r="D356" s="13">
        <v>18778</v>
      </c>
      <c r="E356" s="13"/>
      <c r="F356" s="13"/>
      <c r="G356" s="13">
        <f t="shared" si="18"/>
        <v>18778</v>
      </c>
    </row>
    <row r="357" spans="1:7" ht="39" customHeight="1">
      <c r="A357" s="5">
        <v>4606000</v>
      </c>
      <c r="B357" s="7">
        <v>4606</v>
      </c>
      <c r="C357" s="7" t="s">
        <v>529</v>
      </c>
      <c r="D357" s="13">
        <v>3194981</v>
      </c>
      <c r="E357" s="13"/>
      <c r="F357" s="13"/>
      <c r="G357" s="13">
        <f t="shared" si="18"/>
        <v>3194981</v>
      </c>
    </row>
    <row r="358" spans="1:7" ht="39" customHeight="1">
      <c r="A358" s="5">
        <v>4607000</v>
      </c>
      <c r="B358" s="7">
        <v>4607</v>
      </c>
      <c r="C358" s="7" t="s">
        <v>530</v>
      </c>
      <c r="D358" s="13">
        <v>6298902</v>
      </c>
      <c r="E358" s="13"/>
      <c r="F358" s="13"/>
      <c r="G358" s="13">
        <f t="shared" si="18"/>
        <v>6298902</v>
      </c>
    </row>
    <row r="359" spans="1:7" ht="39" customHeight="1">
      <c r="A359" s="5">
        <v>4608000</v>
      </c>
      <c r="B359" s="7">
        <v>4608</v>
      </c>
      <c r="C359" s="7" t="s">
        <v>531</v>
      </c>
      <c r="D359" s="13">
        <v>1507373</v>
      </c>
      <c r="E359" s="13"/>
      <c r="F359" s="13"/>
      <c r="G359" s="13">
        <f t="shared" si="18"/>
        <v>1507373</v>
      </c>
    </row>
    <row r="360" spans="1:7" ht="39" customHeight="1">
      <c r="A360" s="5">
        <v>4609000</v>
      </c>
      <c r="B360" s="7">
        <v>4609</v>
      </c>
      <c r="C360" s="7" t="s">
        <v>532</v>
      </c>
      <c r="D360" s="13">
        <v>326833</v>
      </c>
      <c r="E360" s="13"/>
      <c r="F360" s="13"/>
      <c r="G360" s="13">
        <f t="shared" si="18"/>
        <v>326833</v>
      </c>
    </row>
    <row r="361" spans="1:7" ht="39" customHeight="1">
      <c r="A361" s="5">
        <v>4610000</v>
      </c>
      <c r="B361" s="7">
        <v>4610</v>
      </c>
      <c r="C361" s="7" t="s">
        <v>533</v>
      </c>
      <c r="D361" s="13">
        <v>7</v>
      </c>
      <c r="E361" s="13"/>
      <c r="F361" s="13"/>
      <c r="G361" s="13">
        <f t="shared" si="18"/>
        <v>7</v>
      </c>
    </row>
    <row r="362" spans="1:7" ht="39" customHeight="1">
      <c r="A362" s="5">
        <v>4611000</v>
      </c>
      <c r="B362" s="7">
        <v>4611</v>
      </c>
      <c r="C362" s="7" t="s">
        <v>534</v>
      </c>
      <c r="D362" s="13">
        <v>7289272</v>
      </c>
      <c r="E362" s="13"/>
      <c r="F362" s="13"/>
      <c r="G362" s="13">
        <f t="shared" si="18"/>
        <v>7289272</v>
      </c>
    </row>
    <row r="363" spans="1:7" ht="39" customHeight="1">
      <c r="A363" s="5">
        <v>4612000</v>
      </c>
      <c r="B363" s="7">
        <v>4612</v>
      </c>
      <c r="C363" s="7" t="s">
        <v>535</v>
      </c>
      <c r="D363" s="13">
        <v>303907</v>
      </c>
      <c r="E363" s="13"/>
      <c r="F363" s="13"/>
      <c r="G363" s="13">
        <f t="shared" si="18"/>
        <v>303907</v>
      </c>
    </row>
    <row r="364" spans="1:7" ht="39" customHeight="1">
      <c r="A364" s="5">
        <v>4615000</v>
      </c>
      <c r="B364" s="7">
        <v>4615</v>
      </c>
      <c r="C364" s="7" t="s">
        <v>536</v>
      </c>
      <c r="D364" s="13">
        <v>0</v>
      </c>
      <c r="E364" s="13"/>
      <c r="F364" s="13"/>
      <c r="G364" s="13">
        <f t="shared" si="18"/>
        <v>0</v>
      </c>
    </row>
    <row r="365" spans="1:7" ht="39" customHeight="1">
      <c r="A365" s="5">
        <v>4617000</v>
      </c>
      <c r="B365" s="7">
        <v>4617</v>
      </c>
      <c r="C365" s="7" t="s">
        <v>537</v>
      </c>
      <c r="D365" s="13">
        <v>48392</v>
      </c>
      <c r="E365" s="13"/>
      <c r="F365" s="13"/>
      <c r="G365" s="13">
        <f t="shared" si="18"/>
        <v>48392</v>
      </c>
    </row>
    <row r="366" spans="2:7" ht="48.75" customHeight="1">
      <c r="B366" s="11"/>
      <c r="C366" s="11" t="s">
        <v>538</v>
      </c>
      <c r="D366" s="12">
        <f>D367+D368+D369+D370+D371+D372+D373+D374+D375+D376</f>
        <v>6299444</v>
      </c>
      <c r="E366" s="12">
        <f>E367+E368+E369+E370+E371+E372+E373+E374+E375+E376</f>
        <v>0</v>
      </c>
      <c r="F366" s="12">
        <f>F367+F368+F369+F370+F371+F372+F373+F374+F375+F376</f>
        <v>0</v>
      </c>
      <c r="G366" s="12">
        <f>G367+G368+G369+G370+G371+G372+G373+G374+G375+G376</f>
        <v>6299444</v>
      </c>
    </row>
    <row r="367" spans="1:7" ht="39" customHeight="1">
      <c r="A367" s="5">
        <v>5601000</v>
      </c>
      <c r="B367" s="7">
        <v>5601</v>
      </c>
      <c r="C367" s="7" t="s">
        <v>539</v>
      </c>
      <c r="D367" s="13">
        <v>267926</v>
      </c>
      <c r="E367" s="13"/>
      <c r="F367" s="13"/>
      <c r="G367" s="13">
        <f aca="true" t="shared" si="19" ref="G367:G376">D367+E367-F367</f>
        <v>267926</v>
      </c>
    </row>
    <row r="368" spans="1:7" ht="39" customHeight="1">
      <c r="A368" s="5">
        <v>5602000</v>
      </c>
      <c r="B368" s="7">
        <v>5602</v>
      </c>
      <c r="C368" s="7" t="s">
        <v>540</v>
      </c>
      <c r="D368" s="13">
        <v>8455</v>
      </c>
      <c r="E368" s="13"/>
      <c r="F368" s="13"/>
      <c r="G368" s="13">
        <f t="shared" si="19"/>
        <v>8455</v>
      </c>
    </row>
    <row r="369" spans="1:7" ht="39" customHeight="1">
      <c r="A369" s="5">
        <v>5603000</v>
      </c>
      <c r="B369" s="7">
        <v>5603</v>
      </c>
      <c r="C369" s="7" t="s">
        <v>541</v>
      </c>
      <c r="D369" s="13">
        <v>0</v>
      </c>
      <c r="E369" s="13"/>
      <c r="F369" s="13"/>
      <c r="G369" s="13">
        <f t="shared" si="19"/>
        <v>0</v>
      </c>
    </row>
    <row r="370" spans="1:7" ht="39" customHeight="1">
      <c r="A370" s="5">
        <v>5604000</v>
      </c>
      <c r="B370" s="7">
        <v>5604</v>
      </c>
      <c r="C370" s="7" t="s">
        <v>542</v>
      </c>
      <c r="D370" s="13">
        <v>368378</v>
      </c>
      <c r="E370" s="13"/>
      <c r="F370" s="13"/>
      <c r="G370" s="13">
        <f t="shared" si="19"/>
        <v>368378</v>
      </c>
    </row>
    <row r="371" spans="1:7" ht="39" customHeight="1">
      <c r="A371" s="5">
        <v>5605000</v>
      </c>
      <c r="B371" s="7">
        <v>5605</v>
      </c>
      <c r="C371" s="7" t="s">
        <v>543</v>
      </c>
      <c r="D371" s="13">
        <v>0</v>
      </c>
      <c r="E371" s="13"/>
      <c r="F371" s="13"/>
      <c r="G371" s="13">
        <f t="shared" si="19"/>
        <v>0</v>
      </c>
    </row>
    <row r="372" spans="1:7" ht="39" customHeight="1">
      <c r="A372" s="5">
        <v>5606000</v>
      </c>
      <c r="B372" s="7">
        <v>5606</v>
      </c>
      <c r="C372" s="7" t="s">
        <v>544</v>
      </c>
      <c r="D372" s="13">
        <v>422</v>
      </c>
      <c r="E372" s="13"/>
      <c r="F372" s="13"/>
      <c r="G372" s="13">
        <f t="shared" si="19"/>
        <v>422</v>
      </c>
    </row>
    <row r="373" spans="1:7" ht="39" customHeight="1">
      <c r="A373" s="5">
        <v>5607000</v>
      </c>
      <c r="B373" s="7">
        <v>5607</v>
      </c>
      <c r="C373" s="7" t="s">
        <v>545</v>
      </c>
      <c r="D373" s="13">
        <v>1343888</v>
      </c>
      <c r="E373" s="13"/>
      <c r="F373" s="13"/>
      <c r="G373" s="13">
        <f t="shared" si="19"/>
        <v>1343888</v>
      </c>
    </row>
    <row r="374" spans="1:7" ht="39" customHeight="1">
      <c r="A374" s="5">
        <v>5608000</v>
      </c>
      <c r="B374" s="7">
        <v>5608</v>
      </c>
      <c r="C374" s="7" t="s">
        <v>546</v>
      </c>
      <c r="D374" s="13">
        <v>791542</v>
      </c>
      <c r="E374" s="13"/>
      <c r="F374" s="13"/>
      <c r="G374" s="13">
        <f t="shared" si="19"/>
        <v>791542</v>
      </c>
    </row>
    <row r="375" spans="1:7" ht="39" customHeight="1">
      <c r="A375" s="5">
        <v>5609000</v>
      </c>
      <c r="B375" s="7">
        <v>5609</v>
      </c>
      <c r="C375" s="7" t="s">
        <v>547</v>
      </c>
      <c r="D375" s="13">
        <v>84467</v>
      </c>
      <c r="E375" s="13"/>
      <c r="F375" s="13"/>
      <c r="G375" s="13">
        <f t="shared" si="19"/>
        <v>84467</v>
      </c>
    </row>
    <row r="376" spans="1:7" ht="39" customHeight="1">
      <c r="A376" s="5">
        <v>5754000</v>
      </c>
      <c r="B376" s="7">
        <v>5754</v>
      </c>
      <c r="C376" s="7"/>
      <c r="D376" s="18">
        <v>3434366</v>
      </c>
      <c r="E376" s="18"/>
      <c r="F376" s="18"/>
      <c r="G376" s="13">
        <f t="shared" si="19"/>
        <v>3434366</v>
      </c>
    </row>
    <row r="377" spans="2:7" ht="12.75" customHeight="1">
      <c r="B377" s="27"/>
      <c r="C377" s="27" t="s">
        <v>241</v>
      </c>
      <c r="D377" s="28">
        <f>D352-D366</f>
        <v>33095314</v>
      </c>
      <c r="E377" s="28">
        <f>E352-E366</f>
        <v>0</v>
      </c>
      <c r="F377" s="28">
        <f>F352-F366</f>
        <v>0</v>
      </c>
      <c r="G377" s="28">
        <f>G352-G366</f>
        <v>33095314</v>
      </c>
    </row>
    <row r="378" spans="2:7" ht="27" customHeight="1">
      <c r="B378" s="11"/>
      <c r="C378" s="11" t="s">
        <v>548</v>
      </c>
      <c r="D378" s="12">
        <f>D379-D380</f>
        <v>-202872</v>
      </c>
      <c r="E378" s="12">
        <f>E379-E380</f>
        <v>0</v>
      </c>
      <c r="F378" s="12">
        <f>F379-F380</f>
        <v>0</v>
      </c>
      <c r="G378" s="12">
        <f>G379-G380</f>
        <v>-202872</v>
      </c>
    </row>
    <row r="379" spans="1:7" ht="39" customHeight="1">
      <c r="A379" s="5">
        <v>4540000</v>
      </c>
      <c r="B379" s="7">
        <v>4540</v>
      </c>
      <c r="C379" s="7" t="s">
        <v>549</v>
      </c>
      <c r="D379" s="13">
        <v>593877</v>
      </c>
      <c r="E379" s="13"/>
      <c r="F379" s="13"/>
      <c r="G379" s="13">
        <f>D379+F379-E379</f>
        <v>593877</v>
      </c>
    </row>
    <row r="380" spans="1:7" ht="39" customHeight="1">
      <c r="A380" s="5">
        <v>5540000</v>
      </c>
      <c r="B380" s="7">
        <v>5540</v>
      </c>
      <c r="C380" s="7" t="s">
        <v>550</v>
      </c>
      <c r="D380" s="13">
        <v>796749</v>
      </c>
      <c r="E380" s="13"/>
      <c r="F380" s="13"/>
      <c r="G380" s="13">
        <f>D380+E380-F380</f>
        <v>796749</v>
      </c>
    </row>
    <row r="381" spans="2:7" ht="78" customHeight="1">
      <c r="B381" s="11"/>
      <c r="C381" s="11" t="s">
        <v>551</v>
      </c>
      <c r="D381" s="12">
        <f>D382+D383+D384+D385+D386+D387+D388+D389+D390+D391-D392-D393-D394-D395-D396-D397-D398-D399-D400</f>
        <v>1446903</v>
      </c>
      <c r="E381" s="12">
        <f>E382+E383+E384+E385+E386+E387+E388+E389+E390+E391-E392-E393-E394-E395-E396-E397-E398-E399-E400</f>
        <v>0</v>
      </c>
      <c r="F381" s="12">
        <f>F382+F383+F384+F385+F386+F387+F388+F389+F390+F391-F392-F393-F394-F395-F396-F397-F398-F399-F400</f>
        <v>0</v>
      </c>
      <c r="G381" s="12">
        <f>G382+G383+G384+G385+G386+G387+G388+G389+G390+G391-G392-G393-G394-G395-G396-G397-G398-G399-G400</f>
        <v>1446903</v>
      </c>
    </row>
    <row r="382" spans="1:7" ht="39" customHeight="1">
      <c r="A382" s="15">
        <v>4510000</v>
      </c>
      <c r="B382" s="7">
        <v>4510</v>
      </c>
      <c r="C382" s="7" t="s">
        <v>552</v>
      </c>
      <c r="D382" s="13">
        <v>0</v>
      </c>
      <c r="E382" s="13"/>
      <c r="F382" s="13"/>
      <c r="G382" s="13">
        <f aca="true" t="shared" si="20" ref="G382:G391">D382+F382-E382</f>
        <v>0</v>
      </c>
    </row>
    <row r="383" spans="1:7" ht="39" customHeight="1">
      <c r="A383" s="5">
        <v>4570000</v>
      </c>
      <c r="B383" s="7">
        <v>4570</v>
      </c>
      <c r="C383" s="7" t="s">
        <v>553</v>
      </c>
      <c r="D383" s="13">
        <v>-64474</v>
      </c>
      <c r="E383" s="13"/>
      <c r="F383" s="13"/>
      <c r="G383" s="13">
        <f t="shared" si="20"/>
        <v>-64474</v>
      </c>
    </row>
    <row r="384" spans="1:7" ht="39" customHeight="1">
      <c r="A384" s="5">
        <v>4590000</v>
      </c>
      <c r="B384" s="7">
        <v>4590</v>
      </c>
      <c r="C384" s="7"/>
      <c r="D384" s="13"/>
      <c r="E384" s="13"/>
      <c r="F384" s="13"/>
      <c r="G384" s="13"/>
    </row>
    <row r="385" spans="1:7" ht="39" customHeight="1">
      <c r="A385" s="15">
        <v>4591001</v>
      </c>
      <c r="B385" s="7">
        <v>4591</v>
      </c>
      <c r="C385" s="7" t="s">
        <v>554</v>
      </c>
      <c r="D385" s="13">
        <v>6584</v>
      </c>
      <c r="E385" s="13"/>
      <c r="F385" s="13"/>
      <c r="G385" s="13">
        <f t="shared" si="20"/>
        <v>6584</v>
      </c>
    </row>
    <row r="386" spans="1:7" ht="39" customHeight="1">
      <c r="A386" s="5">
        <v>4593000</v>
      </c>
      <c r="B386" s="7">
        <v>4593</v>
      </c>
      <c r="C386" s="7" t="s">
        <v>555</v>
      </c>
      <c r="D386" s="13">
        <v>-120121</v>
      </c>
      <c r="E386" s="13"/>
      <c r="F386" s="13"/>
      <c r="G386" s="13">
        <f t="shared" si="20"/>
        <v>-120121</v>
      </c>
    </row>
    <row r="387" spans="1:7" ht="39" customHeight="1">
      <c r="A387" s="5">
        <v>4709000</v>
      </c>
      <c r="B387" s="7">
        <v>4709</v>
      </c>
      <c r="C387" s="7" t="s">
        <v>556</v>
      </c>
      <c r="D387" s="13">
        <v>64854</v>
      </c>
      <c r="E387" s="13"/>
      <c r="F387" s="13"/>
      <c r="G387" s="13">
        <f t="shared" si="20"/>
        <v>64854</v>
      </c>
    </row>
    <row r="388" spans="1:7" ht="39" customHeight="1">
      <c r="A388" s="5">
        <v>4733000</v>
      </c>
      <c r="B388" s="7">
        <v>4733</v>
      </c>
      <c r="C388" s="7" t="s">
        <v>557</v>
      </c>
      <c r="D388" s="13">
        <v>1306336</v>
      </c>
      <c r="E388" s="13"/>
      <c r="F388" s="13"/>
      <c r="G388" s="13">
        <f t="shared" si="20"/>
        <v>1306336</v>
      </c>
    </row>
    <row r="389" spans="1:7" ht="39" customHeight="1">
      <c r="A389" s="5">
        <v>4891000</v>
      </c>
      <c r="B389" s="7">
        <v>4891</v>
      </c>
      <c r="C389" s="7"/>
      <c r="D389" s="18">
        <v>950</v>
      </c>
      <c r="E389" s="18"/>
      <c r="F389" s="18"/>
      <c r="G389" s="13">
        <f t="shared" si="20"/>
        <v>950</v>
      </c>
    </row>
    <row r="390" spans="1:7" ht="39" customHeight="1">
      <c r="A390" s="5">
        <v>4892000</v>
      </c>
      <c r="B390" s="7">
        <v>4892</v>
      </c>
      <c r="C390" s="7" t="s">
        <v>558</v>
      </c>
      <c r="D390" s="13">
        <v>882653</v>
      </c>
      <c r="E390" s="13"/>
      <c r="F390" s="13"/>
      <c r="G390" s="13">
        <f t="shared" si="20"/>
        <v>882653</v>
      </c>
    </row>
    <row r="391" spans="1:7" ht="39" customHeight="1">
      <c r="A391" s="5">
        <v>4895000</v>
      </c>
      <c r="B391" s="7">
        <v>4895</v>
      </c>
      <c r="C391" s="7" t="s">
        <v>559</v>
      </c>
      <c r="D391" s="13">
        <v>5653932</v>
      </c>
      <c r="E391" s="13"/>
      <c r="F391" s="13"/>
      <c r="G391" s="13">
        <f t="shared" si="20"/>
        <v>5653932</v>
      </c>
    </row>
    <row r="392" spans="1:7" ht="39" customHeight="1">
      <c r="A392" s="15">
        <v>5510000</v>
      </c>
      <c r="B392" s="7">
        <v>5510</v>
      </c>
      <c r="C392" s="7" t="s">
        <v>560</v>
      </c>
      <c r="D392" s="13">
        <v>0</v>
      </c>
      <c r="E392" s="13"/>
      <c r="F392" s="13"/>
      <c r="G392" s="13">
        <f aca="true" t="shared" si="21" ref="G392:G400">D392+E392-F392</f>
        <v>0</v>
      </c>
    </row>
    <row r="393" spans="1:7" ht="39" customHeight="1">
      <c r="A393" s="15">
        <v>5570001</v>
      </c>
      <c r="B393" s="7">
        <v>5570</v>
      </c>
      <c r="C393" s="7" t="s">
        <v>561</v>
      </c>
      <c r="D393" s="13">
        <v>-50680</v>
      </c>
      <c r="E393" s="13"/>
      <c r="F393" s="13"/>
      <c r="G393" s="13">
        <f t="shared" si="21"/>
        <v>-50680</v>
      </c>
    </row>
    <row r="394" spans="1:7" ht="39" customHeight="1">
      <c r="A394" s="5">
        <v>5590000</v>
      </c>
      <c r="B394" s="7">
        <v>5590</v>
      </c>
      <c r="C394" s="7"/>
      <c r="D394" s="13"/>
      <c r="E394" s="13"/>
      <c r="F394" s="13"/>
      <c r="G394" s="13"/>
    </row>
    <row r="395" spans="1:7" ht="39" customHeight="1">
      <c r="A395" s="15">
        <v>5591001</v>
      </c>
      <c r="B395" s="7">
        <v>5591</v>
      </c>
      <c r="C395" s="7" t="s">
        <v>562</v>
      </c>
      <c r="D395" s="13">
        <v>27900</v>
      </c>
      <c r="E395" s="13"/>
      <c r="F395" s="13"/>
      <c r="G395" s="13">
        <f t="shared" si="21"/>
        <v>27900</v>
      </c>
    </row>
    <row r="396" spans="1:7" ht="39" customHeight="1">
      <c r="A396" s="5">
        <v>5593000</v>
      </c>
      <c r="B396" s="7">
        <v>5593</v>
      </c>
      <c r="C396" s="7" t="s">
        <v>563</v>
      </c>
      <c r="D396" s="13">
        <v>-149747</v>
      </c>
      <c r="E396" s="13"/>
      <c r="F396" s="13"/>
      <c r="G396" s="13">
        <f t="shared" si="21"/>
        <v>-149747</v>
      </c>
    </row>
    <row r="397" spans="1:7" ht="39" customHeight="1">
      <c r="A397" s="5">
        <v>5709000</v>
      </c>
      <c r="B397" s="7">
        <v>5709</v>
      </c>
      <c r="C397" s="7" t="s">
        <v>564</v>
      </c>
      <c r="D397" s="13">
        <v>0</v>
      </c>
      <c r="E397" s="13"/>
      <c r="F397" s="13"/>
      <c r="G397" s="13">
        <f t="shared" si="21"/>
        <v>0</v>
      </c>
    </row>
    <row r="398" spans="1:7" ht="39" customHeight="1">
      <c r="A398" s="5">
        <v>5733000</v>
      </c>
      <c r="B398" s="7">
        <v>5733</v>
      </c>
      <c r="C398" s="7" t="s">
        <v>565</v>
      </c>
      <c r="D398" s="13">
        <v>72117</v>
      </c>
      <c r="E398" s="13"/>
      <c r="F398" s="13"/>
      <c r="G398" s="13">
        <f t="shared" si="21"/>
        <v>72117</v>
      </c>
    </row>
    <row r="399" spans="1:7" ht="39" customHeight="1">
      <c r="A399" s="5">
        <v>5892000</v>
      </c>
      <c r="B399" s="7">
        <v>5892</v>
      </c>
      <c r="C399" s="7" t="s">
        <v>566</v>
      </c>
      <c r="D399" s="13">
        <v>387038</v>
      </c>
      <c r="E399" s="13"/>
      <c r="F399" s="13"/>
      <c r="G399" s="13">
        <f t="shared" si="21"/>
        <v>387038</v>
      </c>
    </row>
    <row r="400" spans="1:7" ht="39" customHeight="1">
      <c r="A400" s="5">
        <v>5895000</v>
      </c>
      <c r="B400" s="7">
        <v>5895</v>
      </c>
      <c r="C400" s="7" t="s">
        <v>567</v>
      </c>
      <c r="D400" s="13">
        <v>5997183</v>
      </c>
      <c r="E400" s="13"/>
      <c r="F400" s="13"/>
      <c r="G400" s="13">
        <f t="shared" si="21"/>
        <v>5997183</v>
      </c>
    </row>
    <row r="401" spans="2:7" ht="48.75" customHeight="1">
      <c r="B401" s="11"/>
      <c r="C401" s="11" t="s">
        <v>568</v>
      </c>
      <c r="D401" s="12">
        <f>D402+D403+D404+D405+D406-D407-D408-D409-D410</f>
        <v>9469538</v>
      </c>
      <c r="E401" s="12">
        <f>E402+E403+E404+E405+E406-E407-E408-E409-E410</f>
        <v>32</v>
      </c>
      <c r="F401" s="12">
        <f>F402+F403+F404+F405+F406-F407-F408-F409-F410</f>
        <v>0</v>
      </c>
      <c r="G401" s="12">
        <f>G402+G403+G404+G405+G406-G407-G408-G409-G410</f>
        <v>9469506</v>
      </c>
    </row>
    <row r="402" spans="1:7" ht="39" customHeight="1">
      <c r="A402" s="5">
        <v>4530000</v>
      </c>
      <c r="B402" s="7">
        <v>4530</v>
      </c>
      <c r="C402" s="7" t="s">
        <v>569</v>
      </c>
      <c r="D402" s="13">
        <v>13379977</v>
      </c>
      <c r="E402" s="13"/>
      <c r="F402" s="13"/>
      <c r="G402" s="13">
        <f>D402+F402-E402</f>
        <v>13379977</v>
      </c>
    </row>
    <row r="403" spans="1:7" ht="39" customHeight="1">
      <c r="A403" s="5">
        <v>4703000</v>
      </c>
      <c r="B403" s="7">
        <v>4703</v>
      </c>
      <c r="C403" s="7" t="s">
        <v>570</v>
      </c>
      <c r="D403" s="13">
        <v>1422678</v>
      </c>
      <c r="E403" s="13">
        <v>32</v>
      </c>
      <c r="F403" s="13"/>
      <c r="G403" s="13">
        <f>D403+F403-E403</f>
        <v>1422646</v>
      </c>
    </row>
    <row r="404" spans="1:7" ht="39" customHeight="1">
      <c r="A404" s="5">
        <v>4704000</v>
      </c>
      <c r="B404" s="7">
        <v>4704</v>
      </c>
      <c r="C404" s="7" t="s">
        <v>571</v>
      </c>
      <c r="D404" s="13">
        <v>1188506</v>
      </c>
      <c r="E404" s="13"/>
      <c r="F404" s="13"/>
      <c r="G404" s="13">
        <f>D404+F404-E404</f>
        <v>1188506</v>
      </c>
    </row>
    <row r="405" spans="1:7" ht="39" customHeight="1">
      <c r="A405" s="5">
        <v>4710000</v>
      </c>
      <c r="B405" s="7">
        <v>4710</v>
      </c>
      <c r="C405" s="7" t="s">
        <v>243</v>
      </c>
      <c r="D405" s="13">
        <v>0</v>
      </c>
      <c r="E405" s="13"/>
      <c r="F405" s="13"/>
      <c r="G405" s="13">
        <f>D405+F405-E405</f>
        <v>0</v>
      </c>
    </row>
    <row r="406" spans="1:7" ht="39" customHeight="1">
      <c r="A406" s="5">
        <v>4731000</v>
      </c>
      <c r="B406" s="7">
        <v>4731</v>
      </c>
      <c r="C406" s="7" t="s">
        <v>572</v>
      </c>
      <c r="D406" s="13">
        <v>0</v>
      </c>
      <c r="E406" s="13"/>
      <c r="F406" s="13"/>
      <c r="G406" s="13">
        <f>D406+F406-E406</f>
        <v>0</v>
      </c>
    </row>
    <row r="407" spans="1:7" ht="39" customHeight="1">
      <c r="A407" s="5">
        <v>5530000</v>
      </c>
      <c r="B407" s="7">
        <v>5530</v>
      </c>
      <c r="C407" s="7" t="s">
        <v>573</v>
      </c>
      <c r="D407" s="13">
        <v>6521623</v>
      </c>
      <c r="E407" s="13"/>
      <c r="F407" s="13"/>
      <c r="G407" s="13">
        <f>D407+E407-F407</f>
        <v>6521623</v>
      </c>
    </row>
    <row r="408" spans="1:7" ht="39" customHeight="1">
      <c r="A408" s="5">
        <v>5703000</v>
      </c>
      <c r="B408" s="7">
        <v>5703</v>
      </c>
      <c r="C408" s="7" t="s">
        <v>574</v>
      </c>
      <c r="D408" s="13">
        <v>0</v>
      </c>
      <c r="E408" s="13"/>
      <c r="F408" s="13"/>
      <c r="G408" s="13">
        <f>D408+E408-F408</f>
        <v>0</v>
      </c>
    </row>
    <row r="409" spans="1:7" ht="39" customHeight="1">
      <c r="A409" s="5">
        <v>5710000</v>
      </c>
      <c r="B409" s="7">
        <v>5710</v>
      </c>
      <c r="C409" s="7" t="s">
        <v>236</v>
      </c>
      <c r="D409" s="13">
        <v>0</v>
      </c>
      <c r="E409" s="13"/>
      <c r="F409" s="13"/>
      <c r="G409" s="13">
        <f>D409+E409-F409</f>
        <v>0</v>
      </c>
    </row>
    <row r="410" spans="1:7" ht="39" customHeight="1">
      <c r="A410" s="5">
        <v>5731000</v>
      </c>
      <c r="B410" s="7">
        <v>5731</v>
      </c>
      <c r="C410" s="7" t="s">
        <v>575</v>
      </c>
      <c r="D410" s="13">
        <v>0</v>
      </c>
      <c r="E410" s="13"/>
      <c r="F410" s="13"/>
      <c r="G410" s="13">
        <f>D410+E410-F410</f>
        <v>0</v>
      </c>
    </row>
    <row r="411" spans="2:7" ht="58.5" customHeight="1">
      <c r="B411" s="11"/>
      <c r="C411" s="11" t="s">
        <v>576</v>
      </c>
      <c r="D411" s="12">
        <f>D412+D413+D414+D415+D416+D417+D418+D419+D420+D421+D422+D423+D424-D425</f>
        <v>30502671</v>
      </c>
      <c r="E411" s="12">
        <f>E412+E413+E414+E415+E416+E417+E418+E419+E420+E421+E422+E423+E424-E425</f>
        <v>4902631</v>
      </c>
      <c r="F411" s="12">
        <f>F412+F413+F414+F415+F416+F417+F418+F419+F420+F421+F422+F423+F424-F425</f>
        <v>0</v>
      </c>
      <c r="G411" s="12">
        <f>G412+G413+G414+G415+G416+G417+G418+G419+G420+G421+G422+G423+G424-G425</f>
        <v>25600040</v>
      </c>
    </row>
    <row r="412" spans="1:7" ht="39" customHeight="1">
      <c r="A412" s="5">
        <v>4471000</v>
      </c>
      <c r="B412" s="7">
        <v>4471</v>
      </c>
      <c r="C412" s="7" t="s">
        <v>577</v>
      </c>
      <c r="D412" s="13">
        <v>24532241</v>
      </c>
      <c r="E412" s="13"/>
      <c r="F412" s="13"/>
      <c r="G412" s="13">
        <f aca="true" t="shared" si="22" ref="G412:G424">D412+F412-E412</f>
        <v>24532241</v>
      </c>
    </row>
    <row r="413" spans="1:7" ht="39" customHeight="1">
      <c r="A413" s="5">
        <v>4472000</v>
      </c>
      <c r="B413" s="7">
        <v>4472</v>
      </c>
      <c r="C413" s="7" t="s">
        <v>578</v>
      </c>
      <c r="D413" s="13">
        <v>0</v>
      </c>
      <c r="E413" s="13"/>
      <c r="F413" s="13"/>
      <c r="G413" s="13">
        <f t="shared" si="22"/>
        <v>0</v>
      </c>
    </row>
    <row r="414" spans="1:7" ht="39" customHeight="1">
      <c r="A414" s="5">
        <v>4475000</v>
      </c>
      <c r="B414" s="7">
        <v>4475</v>
      </c>
      <c r="C414" s="7" t="s">
        <v>579</v>
      </c>
      <c r="D414" s="13">
        <v>234199</v>
      </c>
      <c r="E414" s="13"/>
      <c r="F414" s="13"/>
      <c r="G414" s="13">
        <f t="shared" si="22"/>
        <v>234199</v>
      </c>
    </row>
    <row r="415" spans="1:7" ht="39" customHeight="1">
      <c r="A415" s="5">
        <v>4476000</v>
      </c>
      <c r="B415" s="7">
        <v>4476</v>
      </c>
      <c r="C415" s="7" t="s">
        <v>580</v>
      </c>
      <c r="D415" s="13">
        <v>9749</v>
      </c>
      <c r="E415" s="13"/>
      <c r="F415" s="13"/>
      <c r="G415" s="13">
        <f t="shared" si="22"/>
        <v>9749</v>
      </c>
    </row>
    <row r="416" spans="1:7" ht="39" customHeight="1">
      <c r="A416" s="5">
        <v>4711000</v>
      </c>
      <c r="B416" s="7">
        <v>4711</v>
      </c>
      <c r="C416" s="7"/>
      <c r="D416" s="13"/>
      <c r="E416" s="13"/>
      <c r="F416" s="13"/>
      <c r="G416" s="13"/>
    </row>
    <row r="417" spans="1:7" ht="39" customHeight="1">
      <c r="A417" s="5">
        <v>4852000</v>
      </c>
      <c r="B417" s="7">
        <v>4852</v>
      </c>
      <c r="C417" s="7" t="s">
        <v>581</v>
      </c>
      <c r="D417" s="13">
        <v>4902631</v>
      </c>
      <c r="E417" s="13">
        <v>4902631</v>
      </c>
      <c r="F417" s="13"/>
      <c r="G417" s="13">
        <f t="shared" si="22"/>
        <v>0</v>
      </c>
    </row>
    <row r="418" spans="1:7" ht="39" customHeight="1">
      <c r="A418" s="5">
        <v>4853000</v>
      </c>
      <c r="B418" s="7">
        <v>4853</v>
      </c>
      <c r="C418" s="7" t="s">
        <v>582</v>
      </c>
      <c r="D418" s="13">
        <v>0</v>
      </c>
      <c r="E418" s="13"/>
      <c r="F418" s="13"/>
      <c r="G418" s="13">
        <f t="shared" si="22"/>
        <v>0</v>
      </c>
    </row>
    <row r="419" spans="1:7" ht="39" customHeight="1">
      <c r="A419" s="15">
        <v>4856001</v>
      </c>
      <c r="B419" s="7">
        <v>4856</v>
      </c>
      <c r="C419" s="7"/>
      <c r="D419" s="13"/>
      <c r="E419" s="13"/>
      <c r="F419" s="13"/>
      <c r="G419" s="13"/>
    </row>
    <row r="420" spans="1:7" ht="39" customHeight="1">
      <c r="A420" s="5">
        <v>4900000</v>
      </c>
      <c r="B420" s="7">
        <v>4900</v>
      </c>
      <c r="C420" s="7" t="s">
        <v>244</v>
      </c>
      <c r="D420" s="13">
        <v>190</v>
      </c>
      <c r="E420" s="13"/>
      <c r="F420" s="13"/>
      <c r="G420" s="13">
        <f t="shared" si="22"/>
        <v>190</v>
      </c>
    </row>
    <row r="421" spans="1:7" ht="39" customHeight="1">
      <c r="A421" s="5">
        <v>4921000</v>
      </c>
      <c r="B421" s="7">
        <v>4921</v>
      </c>
      <c r="C421" s="7" t="s">
        <v>245</v>
      </c>
      <c r="D421" s="13">
        <v>401426</v>
      </c>
      <c r="E421" s="13"/>
      <c r="F421" s="13"/>
      <c r="G421" s="13">
        <f t="shared" si="22"/>
        <v>401426</v>
      </c>
    </row>
    <row r="422" spans="1:7" ht="39" customHeight="1">
      <c r="A422" s="5">
        <v>4922000</v>
      </c>
      <c r="B422" s="7">
        <v>4922</v>
      </c>
      <c r="C422" s="7" t="s">
        <v>583</v>
      </c>
      <c r="D422" s="13">
        <v>422459</v>
      </c>
      <c r="E422" s="13"/>
      <c r="F422" s="13"/>
      <c r="G422" s="13">
        <f t="shared" si="22"/>
        <v>422459</v>
      </c>
    </row>
    <row r="423" spans="1:7" ht="39" customHeight="1">
      <c r="A423" s="5">
        <v>4923000</v>
      </c>
      <c r="B423" s="7">
        <v>4923</v>
      </c>
      <c r="C423" s="7" t="s">
        <v>584</v>
      </c>
      <c r="D423" s="13">
        <v>0</v>
      </c>
      <c r="E423" s="13"/>
      <c r="F423" s="13"/>
      <c r="G423" s="13">
        <f t="shared" si="22"/>
        <v>0</v>
      </c>
    </row>
    <row r="424" spans="1:7" ht="39" customHeight="1">
      <c r="A424" s="5">
        <v>4961000</v>
      </c>
      <c r="B424" s="7">
        <v>4961</v>
      </c>
      <c r="C424" s="7" t="s">
        <v>585</v>
      </c>
      <c r="D424" s="13">
        <v>0</v>
      </c>
      <c r="E424" s="13"/>
      <c r="F424" s="13"/>
      <c r="G424" s="13">
        <f t="shared" si="22"/>
        <v>0</v>
      </c>
    </row>
    <row r="425" spans="1:7" ht="39" customHeight="1">
      <c r="A425" s="5">
        <v>5872000</v>
      </c>
      <c r="B425" s="7">
        <v>5872</v>
      </c>
      <c r="C425" s="7" t="s">
        <v>586</v>
      </c>
      <c r="D425" s="13">
        <v>224</v>
      </c>
      <c r="E425" s="13"/>
      <c r="F425" s="13"/>
      <c r="G425" s="13">
        <f>D425+E425-F425</f>
        <v>224</v>
      </c>
    </row>
    <row r="426" spans="2:7" ht="19.5" customHeight="1">
      <c r="B426" s="27"/>
      <c r="C426" s="27" t="s">
        <v>242</v>
      </c>
      <c r="D426" s="28">
        <f>D378+D381+D401+D411</f>
        <v>41216240</v>
      </c>
      <c r="E426" s="28">
        <f>E378+E381+E401+E411</f>
        <v>4902663</v>
      </c>
      <c r="F426" s="28">
        <f>F378+F381+F401+F411</f>
        <v>0</v>
      </c>
      <c r="G426" s="28">
        <f>G378+G381+G401+G411</f>
        <v>36313577</v>
      </c>
    </row>
    <row r="427" spans="2:7" ht="19.5" customHeight="1">
      <c r="B427" s="11"/>
      <c r="C427" s="11" t="s">
        <v>587</v>
      </c>
      <c r="D427" s="12">
        <f>D428+D429+D430+D431</f>
        <v>21799352</v>
      </c>
      <c r="E427" s="12">
        <f>E428+E429+E430+E431</f>
        <v>0</v>
      </c>
      <c r="F427" s="12">
        <f>F428+F429+F430+F431</f>
        <v>0</v>
      </c>
      <c r="G427" s="12">
        <f>G428+G429+G430+G431</f>
        <v>21799352</v>
      </c>
    </row>
    <row r="428" spans="1:7" ht="39" customHeight="1">
      <c r="A428" s="5">
        <v>5721000</v>
      </c>
      <c r="B428" s="7">
        <v>5721</v>
      </c>
      <c r="C428" s="7" t="s">
        <v>588</v>
      </c>
      <c r="D428" s="13">
        <v>19684916</v>
      </c>
      <c r="E428" s="13"/>
      <c r="F428" s="13"/>
      <c r="G428" s="13">
        <f>D428+E428-F428</f>
        <v>19684916</v>
      </c>
    </row>
    <row r="429" spans="1:7" ht="39" customHeight="1">
      <c r="A429" s="5">
        <v>5722000</v>
      </c>
      <c r="B429" s="7">
        <v>5722</v>
      </c>
      <c r="C429" s="7" t="s">
        <v>247</v>
      </c>
      <c r="D429" s="13">
        <v>566093</v>
      </c>
      <c r="E429" s="13"/>
      <c r="F429" s="13"/>
      <c r="G429" s="13">
        <f>D429+E429-F429</f>
        <v>566093</v>
      </c>
    </row>
    <row r="430" spans="1:7" ht="39" customHeight="1">
      <c r="A430" s="5">
        <v>5729000</v>
      </c>
      <c r="B430" s="7">
        <v>5729</v>
      </c>
      <c r="C430" s="7" t="s">
        <v>146</v>
      </c>
      <c r="D430" s="13">
        <v>163755</v>
      </c>
      <c r="E430" s="13"/>
      <c r="F430" s="13"/>
      <c r="G430" s="13">
        <f>D430+E430-F430</f>
        <v>163755</v>
      </c>
    </row>
    <row r="431" spans="1:7" ht="39" customHeight="1">
      <c r="A431" s="5">
        <v>5763000</v>
      </c>
      <c r="B431" s="7">
        <v>5763</v>
      </c>
      <c r="C431" s="7" t="s">
        <v>147</v>
      </c>
      <c r="D431" s="13">
        <v>1384588</v>
      </c>
      <c r="E431" s="13"/>
      <c r="F431" s="13"/>
      <c r="G431" s="13">
        <f>D431+E431-F431</f>
        <v>1384588</v>
      </c>
    </row>
    <row r="432" spans="2:7" ht="107.25" customHeight="1">
      <c r="B432" s="11"/>
      <c r="C432" s="11" t="s">
        <v>589</v>
      </c>
      <c r="D432" s="12">
        <f>D433+D434+D435+D436+D437+D438+D439+D440+D441+D442+D443+D444+D445+D446+D447+D448+D449+D450+D451+D452+D453</f>
        <v>19496954</v>
      </c>
      <c r="E432" s="12">
        <f>E433+E434+E435+E436+E437+E438+E439+E440+E441+E442+E443+E444+E445+E446+E447+E448+E449+E450+E451+E452+E453</f>
        <v>0</v>
      </c>
      <c r="F432" s="12">
        <f>F433+F434+F435+F436+F437+F438+F439+F440+F441+F442+F443+F444+F445+F446+F447+F448+F449+F450+F451+F452+F453</f>
        <v>4902631</v>
      </c>
      <c r="G432" s="12">
        <f>G433+G434+G435+G436+G437+G438+G439+G440+G441+G442+G443+G444+G445+G446+G447+G448+G449+G450+G451+G452+G453</f>
        <v>14594323</v>
      </c>
    </row>
    <row r="433" spans="1:7" ht="39" customHeight="1">
      <c r="A433" s="5">
        <v>5711000</v>
      </c>
      <c r="B433" s="7">
        <v>5711</v>
      </c>
      <c r="C433" s="7" t="s">
        <v>590</v>
      </c>
      <c r="D433" s="13">
        <v>0</v>
      </c>
      <c r="E433" s="13"/>
      <c r="F433" s="13"/>
      <c r="G433" s="13">
        <f aca="true" t="shared" si="23" ref="G433:G453">D433+E433-F433</f>
        <v>0</v>
      </c>
    </row>
    <row r="434" spans="1:7" ht="39" customHeight="1">
      <c r="A434" s="5">
        <v>5741000</v>
      </c>
      <c r="B434" s="7">
        <v>5741</v>
      </c>
      <c r="C434" s="7" t="s">
        <v>251</v>
      </c>
      <c r="D434" s="13">
        <v>95889</v>
      </c>
      <c r="E434" s="13"/>
      <c r="F434" s="13"/>
      <c r="G434" s="13">
        <f t="shared" si="23"/>
        <v>95889</v>
      </c>
    </row>
    <row r="435" spans="1:7" ht="39" customHeight="1">
      <c r="A435" s="5">
        <v>5742000</v>
      </c>
      <c r="B435" s="7">
        <v>5742</v>
      </c>
      <c r="C435" s="7" t="s">
        <v>252</v>
      </c>
      <c r="D435" s="13">
        <v>2205373</v>
      </c>
      <c r="E435" s="13"/>
      <c r="F435" s="13"/>
      <c r="G435" s="13">
        <f t="shared" si="23"/>
        <v>2205373</v>
      </c>
    </row>
    <row r="436" spans="1:7" ht="39" customHeight="1">
      <c r="A436" s="5">
        <v>5743000</v>
      </c>
      <c r="B436" s="7">
        <v>5743</v>
      </c>
      <c r="C436" s="7" t="s">
        <v>591</v>
      </c>
      <c r="D436" s="13">
        <v>2778051</v>
      </c>
      <c r="E436" s="13"/>
      <c r="F436" s="13"/>
      <c r="G436" s="13">
        <f t="shared" si="23"/>
        <v>2778051</v>
      </c>
    </row>
    <row r="437" spans="1:7" ht="39" customHeight="1">
      <c r="A437" s="5">
        <v>5744000</v>
      </c>
      <c r="B437" s="7">
        <v>5744</v>
      </c>
      <c r="C437" s="7" t="s">
        <v>253</v>
      </c>
      <c r="D437" s="13">
        <v>1346830</v>
      </c>
      <c r="E437" s="13"/>
      <c r="F437" s="13"/>
      <c r="G437" s="13">
        <f t="shared" si="23"/>
        <v>1346830</v>
      </c>
    </row>
    <row r="438" spans="1:7" ht="39" customHeight="1">
      <c r="A438" s="5">
        <v>5745000</v>
      </c>
      <c r="B438" s="7">
        <v>5745</v>
      </c>
      <c r="C438" s="7" t="s">
        <v>592</v>
      </c>
      <c r="D438" s="13">
        <v>845129</v>
      </c>
      <c r="E438" s="13"/>
      <c r="F438" s="13"/>
      <c r="G438" s="13">
        <f t="shared" si="23"/>
        <v>845129</v>
      </c>
    </row>
    <row r="439" spans="1:7" ht="39" customHeight="1">
      <c r="A439" s="5">
        <v>5746000</v>
      </c>
      <c r="B439" s="7">
        <v>5746</v>
      </c>
      <c r="C439" s="7" t="s">
        <v>593</v>
      </c>
      <c r="D439" s="13">
        <v>1290552</v>
      </c>
      <c r="E439" s="13"/>
      <c r="F439" s="13"/>
      <c r="G439" s="13">
        <f t="shared" si="23"/>
        <v>1290552</v>
      </c>
    </row>
    <row r="440" spans="1:7" ht="39" customHeight="1">
      <c r="A440" s="5">
        <v>5747000</v>
      </c>
      <c r="B440" s="7">
        <v>5747</v>
      </c>
      <c r="C440" s="7" t="s">
        <v>254</v>
      </c>
      <c r="D440" s="13">
        <v>39898</v>
      </c>
      <c r="E440" s="13"/>
      <c r="F440" s="13"/>
      <c r="G440" s="13">
        <f t="shared" si="23"/>
        <v>39898</v>
      </c>
    </row>
    <row r="441" spans="1:7" ht="39" customHeight="1">
      <c r="A441" s="5">
        <v>5748000</v>
      </c>
      <c r="B441" s="7">
        <v>5748</v>
      </c>
      <c r="C441" s="7" t="s">
        <v>255</v>
      </c>
      <c r="D441" s="13">
        <v>0</v>
      </c>
      <c r="E441" s="13"/>
      <c r="F441" s="13"/>
      <c r="G441" s="13">
        <f t="shared" si="23"/>
        <v>0</v>
      </c>
    </row>
    <row r="442" spans="1:7" ht="39" customHeight="1">
      <c r="A442" s="5">
        <v>5749000</v>
      </c>
      <c r="B442" s="7">
        <v>5749</v>
      </c>
      <c r="C442" s="7" t="s">
        <v>256</v>
      </c>
      <c r="D442" s="13">
        <v>361486</v>
      </c>
      <c r="E442" s="13"/>
      <c r="F442" s="13"/>
      <c r="G442" s="13">
        <f t="shared" si="23"/>
        <v>361486</v>
      </c>
    </row>
    <row r="443" spans="1:7" ht="39" customHeight="1">
      <c r="A443" s="5">
        <v>5750000</v>
      </c>
      <c r="B443" s="7">
        <v>5750</v>
      </c>
      <c r="C443" s="7" t="s">
        <v>594</v>
      </c>
      <c r="D443" s="13">
        <v>1758862</v>
      </c>
      <c r="E443" s="13"/>
      <c r="F443" s="13"/>
      <c r="G443" s="13">
        <f t="shared" si="23"/>
        <v>1758862</v>
      </c>
    </row>
    <row r="444" spans="1:7" ht="39" customHeight="1">
      <c r="A444" s="5">
        <v>5752000</v>
      </c>
      <c r="B444" s="7">
        <v>5752</v>
      </c>
      <c r="C444" s="7" t="s">
        <v>595</v>
      </c>
      <c r="D444" s="13">
        <v>217895</v>
      </c>
      <c r="E444" s="13"/>
      <c r="F444" s="13"/>
      <c r="G444" s="13">
        <f t="shared" si="23"/>
        <v>217895</v>
      </c>
    </row>
    <row r="445" spans="1:7" ht="39" customHeight="1">
      <c r="A445" s="5">
        <v>5753000</v>
      </c>
      <c r="B445" s="7">
        <v>5753</v>
      </c>
      <c r="C445" s="7" t="s">
        <v>596</v>
      </c>
      <c r="D445" s="13">
        <v>1154399</v>
      </c>
      <c r="E445" s="13"/>
      <c r="F445" s="13"/>
      <c r="G445" s="13">
        <f t="shared" si="23"/>
        <v>1154399</v>
      </c>
    </row>
    <row r="446" spans="1:7" ht="39" customHeight="1">
      <c r="A446" s="5">
        <v>5851000</v>
      </c>
      <c r="B446" s="7">
        <v>5851</v>
      </c>
      <c r="C446" s="7" t="s">
        <v>269</v>
      </c>
      <c r="D446" s="13">
        <v>287700</v>
      </c>
      <c r="E446" s="13"/>
      <c r="F446" s="13"/>
      <c r="G446" s="13">
        <f t="shared" si="23"/>
        <v>287700</v>
      </c>
    </row>
    <row r="447" spans="1:7" ht="39" customHeight="1">
      <c r="A447" s="5">
        <v>5852000</v>
      </c>
      <c r="B447" s="7">
        <v>5852</v>
      </c>
      <c r="C447" s="7" t="s">
        <v>597</v>
      </c>
      <c r="D447" s="13">
        <v>4917268</v>
      </c>
      <c r="E447" s="13"/>
      <c r="F447" s="13">
        <v>4902631</v>
      </c>
      <c r="G447" s="13">
        <f t="shared" si="23"/>
        <v>14637</v>
      </c>
    </row>
    <row r="448" spans="1:7" ht="39" customHeight="1">
      <c r="A448" s="5">
        <v>5856000</v>
      </c>
      <c r="B448" s="7">
        <v>5856</v>
      </c>
      <c r="C448" s="7" t="s">
        <v>257</v>
      </c>
      <c r="D448" s="13">
        <v>0</v>
      </c>
      <c r="E448" s="13"/>
      <c r="F448" s="13"/>
      <c r="G448" s="13">
        <f t="shared" si="23"/>
        <v>0</v>
      </c>
    </row>
    <row r="449" spans="1:7" ht="39" customHeight="1">
      <c r="A449" s="5">
        <v>5900000</v>
      </c>
      <c r="B449" s="7">
        <v>5900</v>
      </c>
      <c r="C449" s="7" t="s">
        <v>244</v>
      </c>
      <c r="D449" s="13">
        <v>5812</v>
      </c>
      <c r="E449" s="13"/>
      <c r="F449" s="13"/>
      <c r="G449" s="13">
        <f t="shared" si="23"/>
        <v>5812</v>
      </c>
    </row>
    <row r="450" spans="1:7" ht="39" customHeight="1">
      <c r="A450" s="5">
        <v>5921000</v>
      </c>
      <c r="B450" s="7">
        <v>5921</v>
      </c>
      <c r="C450" s="7" t="s">
        <v>598</v>
      </c>
      <c r="D450" s="13">
        <v>359245</v>
      </c>
      <c r="E450" s="13"/>
      <c r="F450" s="13"/>
      <c r="G450" s="13">
        <f t="shared" si="23"/>
        <v>359245</v>
      </c>
    </row>
    <row r="451" spans="1:7" ht="39" customHeight="1">
      <c r="A451" s="5">
        <v>5922000</v>
      </c>
      <c r="B451" s="7">
        <v>5922</v>
      </c>
      <c r="C451" s="7" t="s">
        <v>599</v>
      </c>
      <c r="D451" s="13">
        <v>901594</v>
      </c>
      <c r="E451" s="13"/>
      <c r="F451" s="13"/>
      <c r="G451" s="13">
        <f t="shared" si="23"/>
        <v>901594</v>
      </c>
    </row>
    <row r="452" spans="1:7" ht="39" customHeight="1">
      <c r="A452" s="5">
        <v>5923000</v>
      </c>
      <c r="B452" s="7">
        <v>5923</v>
      </c>
      <c r="C452" s="7" t="s">
        <v>258</v>
      </c>
      <c r="D452" s="13">
        <v>930971</v>
      </c>
      <c r="E452" s="13"/>
      <c r="F452" s="13"/>
      <c r="G452" s="13">
        <f t="shared" si="23"/>
        <v>930971</v>
      </c>
    </row>
    <row r="453" spans="1:7" ht="39" customHeight="1">
      <c r="A453" s="5">
        <v>5961000</v>
      </c>
      <c r="B453" s="7">
        <v>5961</v>
      </c>
      <c r="C453" s="7" t="s">
        <v>600</v>
      </c>
      <c r="D453" s="13">
        <v>0</v>
      </c>
      <c r="E453" s="13"/>
      <c r="F453" s="13"/>
      <c r="G453" s="13">
        <f t="shared" si="23"/>
        <v>0</v>
      </c>
    </row>
    <row r="454" spans="2:7" ht="39" customHeight="1">
      <c r="B454" s="11"/>
      <c r="C454" s="11" t="s">
        <v>601</v>
      </c>
      <c r="D454" s="12">
        <f>D455+D456+D457+D458+D459+D460+D461</f>
        <v>4895431</v>
      </c>
      <c r="E454" s="12">
        <f>E455+E456+E457+E458+E459+E460+E461</f>
        <v>0</v>
      </c>
      <c r="F454" s="12">
        <f>F455+F456+F457+F458+F459+F460+F461</f>
        <v>0</v>
      </c>
      <c r="G454" s="12">
        <f>G455+G456+G457+G458+G459+G460+G461</f>
        <v>4895431</v>
      </c>
    </row>
    <row r="455" spans="1:7" ht="39" customHeight="1">
      <c r="A455" s="5">
        <v>5781000</v>
      </c>
      <c r="B455" s="7">
        <v>5781</v>
      </c>
      <c r="C455" s="7" t="s">
        <v>602</v>
      </c>
      <c r="D455" s="13">
        <v>636625</v>
      </c>
      <c r="E455" s="13"/>
      <c r="F455" s="13"/>
      <c r="G455" s="13">
        <f aca="true" t="shared" si="24" ref="G455:G461">D455+E455-F455</f>
        <v>636625</v>
      </c>
    </row>
    <row r="456" spans="1:7" ht="39" customHeight="1">
      <c r="A456" s="5">
        <v>5782000</v>
      </c>
      <c r="B456" s="7">
        <v>5782</v>
      </c>
      <c r="C456" s="7" t="s">
        <v>603</v>
      </c>
      <c r="D456" s="13">
        <v>974380</v>
      </c>
      <c r="E456" s="13"/>
      <c r="F456" s="13"/>
      <c r="G456" s="13">
        <f t="shared" si="24"/>
        <v>974380</v>
      </c>
    </row>
    <row r="457" spans="1:7" ht="39" customHeight="1">
      <c r="A457" s="5">
        <v>5783000</v>
      </c>
      <c r="B457" s="7">
        <v>5783</v>
      </c>
      <c r="C457" s="7" t="s">
        <v>604</v>
      </c>
      <c r="D457" s="13">
        <v>2336870</v>
      </c>
      <c r="E457" s="13"/>
      <c r="F457" s="13"/>
      <c r="G457" s="13">
        <f t="shared" si="24"/>
        <v>2336870</v>
      </c>
    </row>
    <row r="458" spans="1:7" ht="39" customHeight="1">
      <c r="A458" s="5">
        <v>5785000</v>
      </c>
      <c r="B458" s="7">
        <v>5785</v>
      </c>
      <c r="C458" s="7" t="s">
        <v>605</v>
      </c>
      <c r="D458" s="13">
        <v>0</v>
      </c>
      <c r="E458" s="13"/>
      <c r="F458" s="13"/>
      <c r="G458" s="13">
        <f t="shared" si="24"/>
        <v>0</v>
      </c>
    </row>
    <row r="459" spans="1:7" ht="39" customHeight="1">
      <c r="A459" s="5">
        <v>5786000</v>
      </c>
      <c r="B459" s="7">
        <v>5786</v>
      </c>
      <c r="C459" s="7" t="s">
        <v>606</v>
      </c>
      <c r="D459" s="13">
        <v>14517</v>
      </c>
      <c r="E459" s="13"/>
      <c r="F459" s="13"/>
      <c r="G459" s="13">
        <f t="shared" si="24"/>
        <v>14517</v>
      </c>
    </row>
    <row r="460" spans="1:7" ht="39" customHeight="1">
      <c r="A460" s="5">
        <v>5787000</v>
      </c>
      <c r="B460" s="7">
        <v>5787</v>
      </c>
      <c r="C460" s="7" t="s">
        <v>607</v>
      </c>
      <c r="D460" s="13">
        <v>130483</v>
      </c>
      <c r="E460" s="13"/>
      <c r="F460" s="13"/>
      <c r="G460" s="13">
        <f t="shared" si="24"/>
        <v>130483</v>
      </c>
    </row>
    <row r="461" spans="1:7" ht="39" customHeight="1">
      <c r="A461" s="5">
        <v>5788000</v>
      </c>
      <c r="B461" s="7">
        <v>5788</v>
      </c>
      <c r="C461" s="7" t="s">
        <v>608</v>
      </c>
      <c r="D461" s="13">
        <v>802556</v>
      </c>
      <c r="E461" s="13"/>
      <c r="F461" s="13"/>
      <c r="G461" s="13">
        <f t="shared" si="24"/>
        <v>802556</v>
      </c>
    </row>
    <row r="462" spans="2:7" ht="29.25" customHeight="1">
      <c r="B462" s="11"/>
      <c r="C462" s="11" t="s">
        <v>609</v>
      </c>
      <c r="D462" s="12">
        <f>D463+D464+D465+D466+D467+D468</f>
        <v>2182279</v>
      </c>
      <c r="E462" s="12">
        <f>E463+E464+E465+E466+E467+E468</f>
        <v>0</v>
      </c>
      <c r="F462" s="12">
        <f>F463+F464+F465+F466+F467+F468</f>
        <v>0</v>
      </c>
      <c r="G462" s="12">
        <f>G463+G464+G465+G466+G467+G468</f>
        <v>2182279</v>
      </c>
    </row>
    <row r="463" spans="1:7" ht="39" customHeight="1">
      <c r="A463" s="5">
        <v>5761000</v>
      </c>
      <c r="B463" s="7">
        <v>5761</v>
      </c>
      <c r="C463" s="7" t="s">
        <v>248</v>
      </c>
      <c r="D463" s="13">
        <v>1410139</v>
      </c>
      <c r="E463" s="13"/>
      <c r="F463" s="13"/>
      <c r="G463" s="13">
        <f aca="true" t="shared" si="25" ref="G463:G468">D463+E463-F463</f>
        <v>1410139</v>
      </c>
    </row>
    <row r="464" spans="1:7" ht="39" customHeight="1">
      <c r="A464" s="5">
        <v>5764000</v>
      </c>
      <c r="B464" s="7">
        <v>5764</v>
      </c>
      <c r="C464" s="7" t="s">
        <v>148</v>
      </c>
      <c r="D464" s="13">
        <v>4261</v>
      </c>
      <c r="E464" s="13"/>
      <c r="F464" s="13"/>
      <c r="G464" s="13">
        <f t="shared" si="25"/>
        <v>4261</v>
      </c>
    </row>
    <row r="465" spans="1:7" ht="39" customHeight="1">
      <c r="A465" s="5">
        <v>5765000</v>
      </c>
      <c r="B465" s="7">
        <v>5765</v>
      </c>
      <c r="C465" s="7" t="s">
        <v>249</v>
      </c>
      <c r="D465" s="13">
        <v>603407</v>
      </c>
      <c r="E465" s="13"/>
      <c r="F465" s="13"/>
      <c r="G465" s="13">
        <f t="shared" si="25"/>
        <v>603407</v>
      </c>
    </row>
    <row r="466" spans="1:7" ht="39" customHeight="1">
      <c r="A466" s="5">
        <v>5766000</v>
      </c>
      <c r="B466" s="7">
        <v>5766</v>
      </c>
      <c r="C466" s="7" t="s">
        <v>250</v>
      </c>
      <c r="D466" s="13">
        <v>7096</v>
      </c>
      <c r="E466" s="13"/>
      <c r="F466" s="13"/>
      <c r="G466" s="13">
        <f t="shared" si="25"/>
        <v>7096</v>
      </c>
    </row>
    <row r="467" spans="1:7" ht="39" customHeight="1">
      <c r="A467" s="5">
        <v>5767000</v>
      </c>
      <c r="B467" s="7">
        <v>5767</v>
      </c>
      <c r="C467" s="7" t="s">
        <v>149</v>
      </c>
      <c r="D467" s="13">
        <v>25487</v>
      </c>
      <c r="E467" s="13"/>
      <c r="F467" s="13"/>
      <c r="G467" s="13">
        <f t="shared" si="25"/>
        <v>25487</v>
      </c>
    </row>
    <row r="468" spans="1:7" ht="39" customHeight="1">
      <c r="A468" s="5">
        <v>5768000</v>
      </c>
      <c r="B468" s="7">
        <v>5768</v>
      </c>
      <c r="C468" s="7" t="s">
        <v>610</v>
      </c>
      <c r="D468" s="13">
        <v>131889</v>
      </c>
      <c r="E468" s="13"/>
      <c r="F468" s="13"/>
      <c r="G468" s="13">
        <f t="shared" si="25"/>
        <v>131889</v>
      </c>
    </row>
    <row r="469" spans="2:7" ht="12.75" customHeight="1">
      <c r="B469" s="11"/>
      <c r="C469" s="11" t="s">
        <v>611</v>
      </c>
      <c r="D469" s="12">
        <f>D471-D470</f>
        <v>-200466</v>
      </c>
      <c r="E469" s="12">
        <f>E471-E470</f>
        <v>0</v>
      </c>
      <c r="F469" s="12">
        <f>F471-F470</f>
        <v>0</v>
      </c>
      <c r="G469" s="12">
        <f>G471-G470</f>
        <v>-200466</v>
      </c>
    </row>
    <row r="470" spans="1:7" ht="39" customHeight="1">
      <c r="A470" s="5">
        <v>4958000</v>
      </c>
      <c r="B470" s="7">
        <v>4958</v>
      </c>
      <c r="C470" s="7" t="s">
        <v>612</v>
      </c>
      <c r="D470" s="13">
        <v>5682169</v>
      </c>
      <c r="E470" s="13"/>
      <c r="F470" s="13"/>
      <c r="G470" s="13">
        <f>D470+F470-E470</f>
        <v>5682169</v>
      </c>
    </row>
    <row r="471" spans="1:7" ht="39" customHeight="1">
      <c r="A471" s="5">
        <v>5465000</v>
      </c>
      <c r="B471" s="7">
        <v>5465</v>
      </c>
      <c r="C471" s="7" t="s">
        <v>613</v>
      </c>
      <c r="D471" s="13">
        <v>5481703</v>
      </c>
      <c r="E471" s="13"/>
      <c r="F471" s="13"/>
      <c r="G471" s="13">
        <f>D471+E471-F471</f>
        <v>5481703</v>
      </c>
    </row>
    <row r="472" spans="2:7" ht="29.25" customHeight="1">
      <c r="B472" s="27"/>
      <c r="C472" s="27" t="s">
        <v>246</v>
      </c>
      <c r="D472" s="28">
        <f>D427+D432+D454+D462+D469</f>
        <v>48173550</v>
      </c>
      <c r="E472" s="28">
        <f>E427+E432+E454+E462+E469</f>
        <v>0</v>
      </c>
      <c r="F472" s="28">
        <f>F427+F432+F454+F462+F469</f>
        <v>4902631</v>
      </c>
      <c r="G472" s="28">
        <f>G427+G432+G454+G462+G469</f>
        <v>43270919</v>
      </c>
    </row>
    <row r="473" spans="2:7" ht="19.5" customHeight="1">
      <c r="B473" s="27"/>
      <c r="C473" s="27" t="s">
        <v>614</v>
      </c>
      <c r="D473" s="28">
        <f>D351+D377+D426-D472</f>
        <v>98761015</v>
      </c>
      <c r="E473" s="28">
        <f>E351+E377+E426-E472</f>
        <v>4893470</v>
      </c>
      <c r="F473" s="28">
        <f>F351+F377+F426-F472</f>
        <v>-4911824</v>
      </c>
      <c r="G473" s="28">
        <f>G351+G377+G426-G472</f>
        <v>98760983</v>
      </c>
    </row>
    <row r="474" spans="2:7" ht="12.75" customHeight="1">
      <c r="B474" s="11"/>
      <c r="C474" s="11" t="s">
        <v>260</v>
      </c>
      <c r="D474" s="12">
        <f>D476-D475</f>
        <v>13855336</v>
      </c>
      <c r="E474" s="12">
        <f>E476-E475</f>
        <v>0</v>
      </c>
      <c r="F474" s="12">
        <f>F476-F475</f>
        <v>0</v>
      </c>
      <c r="G474" s="12">
        <f>G476-G475</f>
        <v>13855336</v>
      </c>
    </row>
    <row r="475" spans="1:7" ht="39" customHeight="1">
      <c r="A475" s="5">
        <v>4999000</v>
      </c>
      <c r="B475" s="7">
        <v>4999</v>
      </c>
      <c r="C475" s="7" t="s">
        <v>261</v>
      </c>
      <c r="D475" s="13">
        <v>0</v>
      </c>
      <c r="E475" s="13"/>
      <c r="F475" s="13"/>
      <c r="G475" s="13">
        <f>D475+F475-E475</f>
        <v>0</v>
      </c>
    </row>
    <row r="476" spans="1:7" ht="39" customHeight="1">
      <c r="A476" s="5">
        <v>5999000</v>
      </c>
      <c r="B476" s="7">
        <v>5999</v>
      </c>
      <c r="C476" s="7" t="s">
        <v>150</v>
      </c>
      <c r="D476" s="13">
        <v>13855336</v>
      </c>
      <c r="E476" s="13"/>
      <c r="F476" s="13"/>
      <c r="G476" s="13">
        <f>D476+E476-F476</f>
        <v>13855336</v>
      </c>
    </row>
    <row r="477" spans="2:8" ht="12.75" customHeight="1">
      <c r="B477" s="27"/>
      <c r="C477" s="27" t="s">
        <v>262</v>
      </c>
      <c r="D477" s="28">
        <f>D473-D474</f>
        <v>84905679</v>
      </c>
      <c r="E477" s="28">
        <f>E473-E474</f>
        <v>4893470</v>
      </c>
      <c r="F477" s="28">
        <f>F473-F474</f>
        <v>-4911824</v>
      </c>
      <c r="G477" s="28">
        <f>G473-G474</f>
        <v>84905647</v>
      </c>
      <c r="H477" s="12" t="e">
        <f>#REF!*#REF!</f>
        <v>#REF!</v>
      </c>
    </row>
    <row r="478" spans="1:8" ht="48.75" customHeight="1">
      <c r="A478" s="5" t="e">
        <v>#VALUE!</v>
      </c>
      <c r="B478" s="25" t="s">
        <v>615</v>
      </c>
      <c r="C478" s="19" t="s">
        <v>228</v>
      </c>
      <c r="D478" s="20"/>
      <c r="E478" s="20"/>
      <c r="F478" s="20"/>
      <c r="G478" s="20"/>
      <c r="H478" s="12" t="e">
        <f>#REF!-H477</f>
        <v>#REF!</v>
      </c>
    </row>
    <row r="479" spans="2:7" ht="12.75">
      <c r="B479" s="27"/>
      <c r="C479" s="27" t="s">
        <v>263</v>
      </c>
      <c r="D479" s="28">
        <f>D477+D478</f>
        <v>84905679</v>
      </c>
      <c r="E479" s="28">
        <f>E477+E478</f>
        <v>4893470</v>
      </c>
      <c r="F479" s="28">
        <f>F477+F478</f>
        <v>-4911824</v>
      </c>
      <c r="G479" s="28">
        <f>G477+G478</f>
        <v>84905647</v>
      </c>
    </row>
    <row r="480" spans="2:7" ht="48.75" customHeight="1">
      <c r="B480" s="9"/>
      <c r="C480" s="9" t="s">
        <v>616</v>
      </c>
      <c r="D480" s="10"/>
      <c r="E480" s="10"/>
      <c r="F480" s="10"/>
      <c r="G480" s="10"/>
    </row>
    <row r="481" spans="2:7" ht="19.5" customHeight="1">
      <c r="B481" s="11"/>
      <c r="C481" s="11" t="s">
        <v>617</v>
      </c>
      <c r="D481" s="12">
        <f>SUM(D482:D483)</f>
        <v>12091806</v>
      </c>
      <c r="E481" s="12">
        <f>SUM(E482:E483)</f>
        <v>0</v>
      </c>
      <c r="F481" s="12">
        <f>SUM(F482:F483)</f>
        <v>0</v>
      </c>
      <c r="G481" s="12">
        <f>SUM(G482:G483)</f>
        <v>12091806</v>
      </c>
    </row>
    <row r="482" spans="1:7" ht="39" customHeight="1">
      <c r="A482" s="5">
        <v>6005000</v>
      </c>
      <c r="B482" s="7">
        <v>6005</v>
      </c>
      <c r="C482" s="7" t="s">
        <v>618</v>
      </c>
      <c r="D482" s="13">
        <v>5843158</v>
      </c>
      <c r="E482" s="13"/>
      <c r="F482" s="13"/>
      <c r="G482" s="13">
        <f>D482+E482-F482</f>
        <v>5843158</v>
      </c>
    </row>
    <row r="483" spans="1:7" ht="39" customHeight="1">
      <c r="A483" s="5">
        <v>6020000</v>
      </c>
      <c r="B483" s="7">
        <v>6020</v>
      </c>
      <c r="C483" s="7" t="s">
        <v>619</v>
      </c>
      <c r="D483" s="13">
        <v>6248648</v>
      </c>
      <c r="E483" s="13"/>
      <c r="F483" s="13"/>
      <c r="G483" s="13">
        <f>D483+E483-F483</f>
        <v>6248648</v>
      </c>
    </row>
    <row r="484" spans="2:7" ht="19.5" customHeight="1">
      <c r="B484" s="16"/>
      <c r="C484" s="16" t="s">
        <v>620</v>
      </c>
      <c r="D484" s="17">
        <f>SUM(D485:D486)</f>
        <v>2008158945</v>
      </c>
      <c r="E484" s="17">
        <f>SUM(E485:E486)</f>
        <v>0</v>
      </c>
      <c r="F484" s="17">
        <f>SUM(F485:F486)</f>
        <v>0</v>
      </c>
      <c r="G484" s="17">
        <f>SUM(G485:G486)</f>
        <v>2008158945</v>
      </c>
    </row>
    <row r="485" spans="1:7" ht="39" customHeight="1">
      <c r="A485" s="5">
        <v>6055000</v>
      </c>
      <c r="B485" s="7">
        <v>6055</v>
      </c>
      <c r="C485" s="7" t="s">
        <v>621</v>
      </c>
      <c r="D485" s="13">
        <v>155572355</v>
      </c>
      <c r="E485" s="13"/>
      <c r="F485" s="13"/>
      <c r="G485" s="13">
        <f>D485+E485-F485</f>
        <v>155572355</v>
      </c>
    </row>
    <row r="486" spans="1:7" ht="39" customHeight="1">
      <c r="A486" s="5">
        <v>6075000</v>
      </c>
      <c r="B486" s="7">
        <v>6075</v>
      </c>
      <c r="C486" s="7" t="s">
        <v>622</v>
      </c>
      <c r="D486" s="13">
        <v>1852586590</v>
      </c>
      <c r="E486" s="13"/>
      <c r="F486" s="13"/>
      <c r="G486" s="13">
        <f>D486+E486-F486</f>
        <v>1852586590</v>
      </c>
    </row>
    <row r="487" spans="2:7" ht="12.75" customHeight="1">
      <c r="B487" s="16"/>
      <c r="C487" s="16" t="s">
        <v>623</v>
      </c>
      <c r="D487" s="17">
        <f>D488</f>
        <v>11884889</v>
      </c>
      <c r="E487" s="17">
        <f>E488</f>
        <v>0</v>
      </c>
      <c r="F487" s="17">
        <f>F488</f>
        <v>0</v>
      </c>
      <c r="G487" s="17">
        <f>G488</f>
        <v>11884889</v>
      </c>
    </row>
    <row r="488" spans="1:7" ht="39" customHeight="1">
      <c r="A488" s="5">
        <v>6125000</v>
      </c>
      <c r="B488" s="7">
        <v>6125</v>
      </c>
      <c r="C488" s="7" t="s">
        <v>624</v>
      </c>
      <c r="D488" s="13">
        <v>11884889</v>
      </c>
      <c r="E488" s="13"/>
      <c r="F488" s="13"/>
      <c r="G488" s="13">
        <f>D488+E488-F488</f>
        <v>11884889</v>
      </c>
    </row>
    <row r="489" spans="2:7" ht="48.75" customHeight="1">
      <c r="B489" s="16"/>
      <c r="C489" s="16" t="s">
        <v>625</v>
      </c>
      <c r="D489" s="17">
        <v>0</v>
      </c>
      <c r="E489" s="17">
        <v>0</v>
      </c>
      <c r="F489" s="17">
        <v>0</v>
      </c>
      <c r="G489" s="17">
        <v>0</v>
      </c>
    </row>
    <row r="490" spans="2:7" ht="12.75" customHeight="1">
      <c r="B490" s="16"/>
      <c r="C490" s="16" t="s">
        <v>626</v>
      </c>
      <c r="D490" s="17">
        <f>D491</f>
        <v>1212159</v>
      </c>
      <c r="E490" s="17">
        <f>E491</f>
        <v>0</v>
      </c>
      <c r="F490" s="17">
        <f>F491</f>
        <v>0</v>
      </c>
      <c r="G490" s="17">
        <f>G491</f>
        <v>1212159</v>
      </c>
    </row>
    <row r="491" spans="1:7" ht="39" customHeight="1">
      <c r="A491" s="5">
        <v>6225000</v>
      </c>
      <c r="B491" s="7">
        <v>6225</v>
      </c>
      <c r="C491" s="7" t="s">
        <v>627</v>
      </c>
      <c r="D491" s="13">
        <v>1212159</v>
      </c>
      <c r="E491" s="13"/>
      <c r="F491" s="13"/>
      <c r="G491" s="13">
        <f>D491+E491-F491</f>
        <v>1212159</v>
      </c>
    </row>
    <row r="492" spans="2:7" ht="12.75" customHeight="1">
      <c r="B492" s="16"/>
      <c r="C492" s="16" t="s">
        <v>628</v>
      </c>
      <c r="D492" s="17">
        <f>D493</f>
        <v>0</v>
      </c>
      <c r="E492" s="17">
        <f>E493</f>
        <v>0</v>
      </c>
      <c r="F492" s="17">
        <f>F493</f>
        <v>0</v>
      </c>
      <c r="G492" s="17">
        <f>G493</f>
        <v>0</v>
      </c>
    </row>
    <row r="493" spans="1:7" ht="39" customHeight="1">
      <c r="A493" s="5">
        <v>6305000</v>
      </c>
      <c r="B493" s="7">
        <v>6305</v>
      </c>
      <c r="C493" s="7" t="s">
        <v>629</v>
      </c>
      <c r="D493" s="13">
        <v>0</v>
      </c>
      <c r="E493" s="13"/>
      <c r="F493" s="13"/>
      <c r="G493" s="13">
        <f>D493+E493-F493</f>
        <v>0</v>
      </c>
    </row>
    <row r="494" spans="2:7" ht="19.5" customHeight="1">
      <c r="B494" s="16"/>
      <c r="C494" s="16" t="s">
        <v>630</v>
      </c>
      <c r="D494" s="17">
        <f>SUM(D495:D496)</f>
        <v>68516644</v>
      </c>
      <c r="E494" s="17">
        <f>SUM(E495:E496)</f>
        <v>0</v>
      </c>
      <c r="F494" s="17">
        <f>SUM(F495:F496)</f>
        <v>0</v>
      </c>
      <c r="G494" s="17">
        <f>SUM(G495:G496)</f>
        <v>68516644</v>
      </c>
    </row>
    <row r="495" spans="1:7" ht="39" customHeight="1">
      <c r="A495" s="5">
        <v>6405000</v>
      </c>
      <c r="B495" s="7">
        <v>6405</v>
      </c>
      <c r="C495" s="7" t="s">
        <v>631</v>
      </c>
      <c r="D495" s="13">
        <v>67583592</v>
      </c>
      <c r="E495" s="13"/>
      <c r="F495" s="13"/>
      <c r="G495" s="13">
        <f>D495+E495-F495</f>
        <v>67583592</v>
      </c>
    </row>
    <row r="496" spans="1:7" ht="39" customHeight="1">
      <c r="A496" s="5">
        <v>6415000</v>
      </c>
      <c r="B496" s="7">
        <v>6415</v>
      </c>
      <c r="C496" s="7" t="s">
        <v>632</v>
      </c>
      <c r="D496" s="13">
        <v>933052</v>
      </c>
      <c r="E496" s="13"/>
      <c r="F496" s="13"/>
      <c r="G496" s="13">
        <f>D496+E496-F496</f>
        <v>933052</v>
      </c>
    </row>
    <row r="497" spans="2:7" ht="19.5" customHeight="1">
      <c r="B497" s="16"/>
      <c r="C497" s="16" t="s">
        <v>617</v>
      </c>
      <c r="D497" s="17">
        <f>SUM(D498:D499)</f>
        <v>12091806</v>
      </c>
      <c r="E497" s="17">
        <f>SUM(E498:E499)</f>
        <v>0</v>
      </c>
      <c r="F497" s="17">
        <f>SUM(F498:F499)</f>
        <v>0</v>
      </c>
      <c r="G497" s="17">
        <f>SUM(G498:G499)</f>
        <v>12091806</v>
      </c>
    </row>
    <row r="498" spans="1:7" ht="39" customHeight="1">
      <c r="A498" s="5">
        <v>6505000</v>
      </c>
      <c r="B498" s="7">
        <v>6505</v>
      </c>
      <c r="C498" s="7" t="s">
        <v>633</v>
      </c>
      <c r="D498" s="13">
        <v>5843158</v>
      </c>
      <c r="E498" s="13"/>
      <c r="F498" s="13"/>
      <c r="G498" s="13">
        <f>D498+E498-F498</f>
        <v>5843158</v>
      </c>
    </row>
    <row r="499" spans="1:7" ht="39" customHeight="1">
      <c r="A499" s="5">
        <v>6520000</v>
      </c>
      <c r="B499" s="7">
        <v>6520</v>
      </c>
      <c r="C499" s="7" t="s">
        <v>634</v>
      </c>
      <c r="D499" s="13">
        <v>6248648</v>
      </c>
      <c r="E499" s="13"/>
      <c r="F499" s="13"/>
      <c r="G499" s="13">
        <f>D499+E499-F499</f>
        <v>6248648</v>
      </c>
    </row>
    <row r="500" spans="2:7" ht="19.5" customHeight="1">
      <c r="B500" s="16"/>
      <c r="C500" s="16" t="s">
        <v>620</v>
      </c>
      <c r="D500" s="17">
        <f>SUM(D501:D502)</f>
        <v>2008158945</v>
      </c>
      <c r="E500" s="17">
        <f>SUM(E501:E502)</f>
        <v>0</v>
      </c>
      <c r="F500" s="17">
        <f>SUM(F501:F502)</f>
        <v>0</v>
      </c>
      <c r="G500" s="17">
        <f>SUM(G501:G502)</f>
        <v>2008158945</v>
      </c>
    </row>
    <row r="501" spans="1:7" ht="39" customHeight="1">
      <c r="A501" s="5">
        <v>6555000</v>
      </c>
      <c r="B501" s="7">
        <v>6555</v>
      </c>
      <c r="C501" s="7" t="s">
        <v>635</v>
      </c>
      <c r="D501" s="13">
        <v>155572355</v>
      </c>
      <c r="E501" s="13"/>
      <c r="F501" s="13"/>
      <c r="G501" s="13">
        <f>D501+E501-F501</f>
        <v>155572355</v>
      </c>
    </row>
    <row r="502" spans="1:7" ht="39" customHeight="1">
      <c r="A502" s="5">
        <v>6575000</v>
      </c>
      <c r="B502" s="7">
        <v>6575</v>
      </c>
      <c r="C502" s="7" t="s">
        <v>636</v>
      </c>
      <c r="D502" s="13">
        <v>1852586590</v>
      </c>
      <c r="E502" s="13"/>
      <c r="F502" s="13"/>
      <c r="G502" s="13">
        <f>D502+E502-F502</f>
        <v>1852586590</v>
      </c>
    </row>
    <row r="503" spans="2:7" ht="48.75" customHeight="1">
      <c r="B503" s="16"/>
      <c r="C503" s="16" t="s">
        <v>637</v>
      </c>
      <c r="D503" s="17">
        <v>0</v>
      </c>
      <c r="E503" s="17">
        <v>0</v>
      </c>
      <c r="F503" s="17">
        <v>0</v>
      </c>
      <c r="G503" s="17">
        <v>0</v>
      </c>
    </row>
    <row r="504" spans="2:7" ht="19.5" customHeight="1">
      <c r="B504" s="16"/>
      <c r="C504" s="16" t="s">
        <v>638</v>
      </c>
      <c r="D504" s="17">
        <f>SUM(D505:D506)</f>
        <v>16242491</v>
      </c>
      <c r="E504" s="17">
        <f>SUM(E505:E506)</f>
        <v>0</v>
      </c>
      <c r="F504" s="17">
        <f>SUM(F505:F506)</f>
        <v>0</v>
      </c>
      <c r="G504" s="17">
        <f>SUM(G505:G506)</f>
        <v>16242491</v>
      </c>
    </row>
    <row r="505" spans="1:7" ht="39" customHeight="1">
      <c r="A505" s="5">
        <v>6625000</v>
      </c>
      <c r="B505" s="7">
        <v>6625</v>
      </c>
      <c r="C505" s="7" t="s">
        <v>639</v>
      </c>
      <c r="D505" s="13">
        <v>11884889</v>
      </c>
      <c r="E505" s="13"/>
      <c r="F505" s="13"/>
      <c r="G505" s="13">
        <f>D505+E505-F505</f>
        <v>11884889</v>
      </c>
    </row>
    <row r="506" spans="1:7" ht="39" customHeight="1">
      <c r="A506" s="5">
        <v>6630000</v>
      </c>
      <c r="B506" s="7">
        <v>6630</v>
      </c>
      <c r="C506" s="7" t="s">
        <v>640</v>
      </c>
      <c r="D506" s="13">
        <v>4357602</v>
      </c>
      <c r="E506" s="13"/>
      <c r="F506" s="13"/>
      <c r="G506" s="13">
        <f>D506+E506-F506</f>
        <v>4357602</v>
      </c>
    </row>
    <row r="507" spans="2:7" ht="48.75" customHeight="1">
      <c r="B507" s="16"/>
      <c r="C507" s="16" t="s">
        <v>641</v>
      </c>
      <c r="D507" s="17">
        <v>0</v>
      </c>
      <c r="E507" s="17">
        <v>0</v>
      </c>
      <c r="F507" s="17">
        <v>0</v>
      </c>
      <c r="G507" s="17">
        <v>0</v>
      </c>
    </row>
    <row r="508" spans="2:7" ht="12.75" customHeight="1">
      <c r="B508" s="16"/>
      <c r="C508" s="16" t="s">
        <v>642</v>
      </c>
      <c r="D508" s="17">
        <v>0</v>
      </c>
      <c r="E508" s="17">
        <v>0</v>
      </c>
      <c r="F508" s="17">
        <v>0</v>
      </c>
      <c r="G508" s="17">
        <v>0</v>
      </c>
    </row>
    <row r="509" spans="2:7" ht="12.75" customHeight="1">
      <c r="B509" s="16"/>
      <c r="C509" s="16" t="s">
        <v>643</v>
      </c>
      <c r="D509" s="17">
        <v>0</v>
      </c>
      <c r="E509" s="17">
        <v>0</v>
      </c>
      <c r="F509" s="17">
        <v>0</v>
      </c>
      <c r="G509" s="17">
        <v>0</v>
      </c>
    </row>
    <row r="510" spans="2:7" ht="12.75" customHeight="1">
      <c r="B510" s="16"/>
      <c r="C510" s="16" t="s">
        <v>644</v>
      </c>
      <c r="D510" s="17">
        <f>D511</f>
        <v>1212159</v>
      </c>
      <c r="E510" s="17">
        <f>E511</f>
        <v>0</v>
      </c>
      <c r="F510" s="17">
        <f>F511</f>
        <v>0</v>
      </c>
      <c r="G510" s="17">
        <f>G511</f>
        <v>1212159</v>
      </c>
    </row>
    <row r="511" spans="1:7" ht="39" customHeight="1">
      <c r="A511" s="5">
        <v>6725000</v>
      </c>
      <c r="B511" s="7">
        <v>6725</v>
      </c>
      <c r="C511" s="7" t="s">
        <v>645</v>
      </c>
      <c r="D511" s="13">
        <v>1212159</v>
      </c>
      <c r="E511" s="13"/>
      <c r="F511" s="13"/>
      <c r="G511" s="13">
        <f>D511+E511-F511</f>
        <v>1212159</v>
      </c>
    </row>
    <row r="512" spans="2:7" ht="12.75" customHeight="1">
      <c r="B512" s="16"/>
      <c r="C512" s="16" t="s">
        <v>646</v>
      </c>
      <c r="D512" s="17">
        <f>D513</f>
        <v>0</v>
      </c>
      <c r="E512" s="17">
        <f>E513</f>
        <v>0</v>
      </c>
      <c r="F512" s="17">
        <f>F513</f>
        <v>0</v>
      </c>
      <c r="G512" s="17">
        <f>G513</f>
        <v>0</v>
      </c>
    </row>
    <row r="513" spans="1:7" ht="39" customHeight="1">
      <c r="A513" s="5">
        <v>6805000</v>
      </c>
      <c r="B513" s="7">
        <v>6805</v>
      </c>
      <c r="C513" s="7" t="s">
        <v>647</v>
      </c>
      <c r="D513" s="13">
        <v>0</v>
      </c>
      <c r="E513" s="13"/>
      <c r="F513" s="13"/>
      <c r="G513" s="13">
        <f>D513+E513-F513</f>
        <v>0</v>
      </c>
    </row>
    <row r="514" spans="2:7" ht="48.75" customHeight="1">
      <c r="B514" s="16"/>
      <c r="C514" s="16" t="s">
        <v>648</v>
      </c>
      <c r="D514" s="17">
        <v>0</v>
      </c>
      <c r="E514" s="17">
        <v>0</v>
      </c>
      <c r="F514" s="17">
        <v>0</v>
      </c>
      <c r="G514" s="17">
        <v>0</v>
      </c>
    </row>
    <row r="515" spans="2:7" ht="19.5" customHeight="1">
      <c r="B515" s="16"/>
      <c r="C515" s="16" t="s">
        <v>649</v>
      </c>
      <c r="D515" s="17">
        <f>SUM(D516:D519)</f>
        <v>68516644</v>
      </c>
      <c r="E515" s="17">
        <f>SUM(E516:E519)</f>
        <v>0</v>
      </c>
      <c r="F515" s="17">
        <f>SUM(F516:F519)</f>
        <v>0</v>
      </c>
      <c r="G515" s="17">
        <f>SUM(G516:G519)</f>
        <v>68516644</v>
      </c>
    </row>
    <row r="516" spans="1:7" ht="39" customHeight="1">
      <c r="A516" s="5">
        <v>6905000</v>
      </c>
      <c r="B516" s="7">
        <v>6905</v>
      </c>
      <c r="C516" s="7" t="s">
        <v>650</v>
      </c>
      <c r="D516" s="13">
        <v>67546698</v>
      </c>
      <c r="E516" s="13"/>
      <c r="F516" s="13"/>
      <c r="G516" s="13">
        <f>D516+E516-F516</f>
        <v>67546698</v>
      </c>
    </row>
    <row r="517" spans="1:7" ht="39" customHeight="1">
      <c r="A517" s="5">
        <v>6915000</v>
      </c>
      <c r="B517" s="7">
        <v>6915</v>
      </c>
      <c r="C517" s="7" t="s">
        <v>651</v>
      </c>
      <c r="D517" s="13">
        <v>925515</v>
      </c>
      <c r="E517" s="13"/>
      <c r="F517" s="13"/>
      <c r="G517" s="13">
        <f>D517+E517-F517</f>
        <v>925515</v>
      </c>
    </row>
    <row r="518" spans="1:7" ht="39" customHeight="1">
      <c r="A518" s="5">
        <v>6998000</v>
      </c>
      <c r="B518" s="7">
        <v>6998</v>
      </c>
      <c r="C518" s="7" t="s">
        <v>652</v>
      </c>
      <c r="D518" s="13">
        <v>7537</v>
      </c>
      <c r="E518" s="13"/>
      <c r="F518" s="13"/>
      <c r="G518" s="13">
        <f>D518+E518-F518</f>
        <v>7537</v>
      </c>
    </row>
    <row r="519" spans="1:7" ht="39" customHeight="1">
      <c r="A519" s="5">
        <v>6999000</v>
      </c>
      <c r="B519" s="7">
        <v>6999</v>
      </c>
      <c r="C519" s="7" t="s">
        <v>653</v>
      </c>
      <c r="D519" s="13">
        <v>36894</v>
      </c>
      <c r="E519" s="13"/>
      <c r="F519" s="13"/>
      <c r="G519" s="13">
        <f>D519+E519-F519</f>
        <v>36894</v>
      </c>
    </row>
    <row r="520" spans="2:7" ht="22.5" customHeight="1">
      <c r="B520" s="8"/>
      <c r="C520" s="9" t="s">
        <v>654</v>
      </c>
      <c r="D520" s="10">
        <f>D481+D484+D487+D489+D490+D492+D494+D497+D500+D503+D504+D507+D508+D509+D510+D512+D514+D515</f>
        <v>4208086488</v>
      </c>
      <c r="E520" s="10">
        <f>E481+E484+E487+E489+E490+E492+E494+E497+E500+E503+E504+E507+E508+E509+E510+E512+E514+E515</f>
        <v>0</v>
      </c>
      <c r="F520" s="10">
        <f>F481+F484+F487+F489+F490+F492+F494+F497+F500+F503+F504+F507+F508+F509+F510+F512+F514+F515</f>
        <v>0</v>
      </c>
      <c r="G520" s="10">
        <f>G481+G484+G487+G489+G490+G492+G494+G497+G500+G503+G504+G507+G508+G509+G510+G512+G514+G515</f>
        <v>4208086488</v>
      </c>
    </row>
    <row r="521" spans="2:7" ht="39" customHeight="1">
      <c r="B521" s="9"/>
      <c r="C521" s="9" t="s">
        <v>655</v>
      </c>
      <c r="D521" s="10"/>
      <c r="E521" s="10"/>
      <c r="F521" s="10"/>
      <c r="G521" s="10"/>
    </row>
    <row r="522" spans="2:7" ht="19.5" customHeight="1">
      <c r="B522" s="11"/>
      <c r="C522" s="11" t="s">
        <v>656</v>
      </c>
      <c r="D522" s="12">
        <f>SUM(D523:D524)</f>
        <v>208</v>
      </c>
      <c r="E522" s="12">
        <f>SUM(E523:E524)</f>
        <v>0</v>
      </c>
      <c r="F522" s="12">
        <f>SUM(F523:F524)</f>
        <v>0</v>
      </c>
      <c r="G522" s="12">
        <f>SUM(G523:G524)</f>
        <v>208</v>
      </c>
    </row>
    <row r="523" spans="1:7" ht="39" customHeight="1">
      <c r="A523" s="5">
        <v>7130000</v>
      </c>
      <c r="B523" s="7">
        <v>7130</v>
      </c>
      <c r="C523" s="7" t="s">
        <v>657</v>
      </c>
      <c r="D523" s="13">
        <v>0</v>
      </c>
      <c r="E523" s="13"/>
      <c r="F523" s="13"/>
      <c r="G523" s="13">
        <f>D523+E523-F523</f>
        <v>0</v>
      </c>
    </row>
    <row r="524" spans="1:7" ht="39" customHeight="1">
      <c r="A524" s="5">
        <v>7150000</v>
      </c>
      <c r="B524" s="7">
        <v>7150</v>
      </c>
      <c r="C524" s="7" t="s">
        <v>658</v>
      </c>
      <c r="D524" s="13">
        <v>208</v>
      </c>
      <c r="E524" s="13"/>
      <c r="F524" s="13"/>
      <c r="G524" s="13">
        <f>D524+E524-F524</f>
        <v>208</v>
      </c>
    </row>
    <row r="525" spans="2:7" ht="19.5" customHeight="1">
      <c r="B525" s="16"/>
      <c r="C525" s="16" t="s">
        <v>659</v>
      </c>
      <c r="D525" s="17">
        <f>SUM(D526:D528)</f>
        <v>1850731162</v>
      </c>
      <c r="E525" s="17">
        <f>SUM(E526:E528)</f>
        <v>0</v>
      </c>
      <c r="F525" s="17">
        <f>SUM(F526:F528)</f>
        <v>0</v>
      </c>
      <c r="G525" s="17">
        <f>SUM(G526:G528)</f>
        <v>1850731162</v>
      </c>
    </row>
    <row r="526" spans="1:7" ht="39" customHeight="1">
      <c r="A526" s="5">
        <v>7220000</v>
      </c>
      <c r="B526" s="7">
        <v>7220</v>
      </c>
      <c r="C526" s="7" t="s">
        <v>660</v>
      </c>
      <c r="D526" s="13">
        <v>0</v>
      </c>
      <c r="E526" s="13"/>
      <c r="F526" s="13"/>
      <c r="G526" s="13">
        <f>D526+E526-F526</f>
        <v>0</v>
      </c>
    </row>
    <row r="527" spans="1:7" ht="39" customHeight="1">
      <c r="A527" s="5">
        <v>7240000</v>
      </c>
      <c r="B527" s="7">
        <v>7240</v>
      </c>
      <c r="C527" s="7" t="s">
        <v>661</v>
      </c>
      <c r="D527" s="13">
        <v>1049671</v>
      </c>
      <c r="E527" s="13"/>
      <c r="F527" s="13"/>
      <c r="G527" s="13">
        <f>D527+E527-F527</f>
        <v>1049671</v>
      </c>
    </row>
    <row r="528" spans="1:7" ht="39" customHeight="1">
      <c r="A528" s="5">
        <v>7250000</v>
      </c>
      <c r="B528" s="7">
        <v>7250</v>
      </c>
      <c r="C528" s="7" t="s">
        <v>662</v>
      </c>
      <c r="D528" s="13">
        <v>1849681491</v>
      </c>
      <c r="E528" s="13"/>
      <c r="F528" s="13"/>
      <c r="G528" s="13">
        <f>D528+E528-F528</f>
        <v>1849681491</v>
      </c>
    </row>
    <row r="529" spans="2:7" ht="19.5" customHeight="1">
      <c r="B529" s="16"/>
      <c r="C529" s="16" t="s">
        <v>663</v>
      </c>
      <c r="D529" s="17">
        <f>SUM(D530:D553)</f>
        <v>1271124684</v>
      </c>
      <c r="E529" s="17">
        <f>SUM(E530:E553)</f>
        <v>0</v>
      </c>
      <c r="F529" s="17">
        <f>SUM(F530:F553)</f>
        <v>0</v>
      </c>
      <c r="G529" s="17">
        <f>SUM(G530:G553)</f>
        <v>1271124684</v>
      </c>
    </row>
    <row r="530" spans="1:7" ht="39" customHeight="1">
      <c r="A530" s="5">
        <v>7303000</v>
      </c>
      <c r="B530" s="7">
        <v>7303</v>
      </c>
      <c r="C530" s="7" t="s">
        <v>664</v>
      </c>
      <c r="D530" s="13">
        <v>463233109</v>
      </c>
      <c r="E530" s="13"/>
      <c r="F530" s="13"/>
      <c r="G530" s="13">
        <f aca="true" t="shared" si="26" ref="G530:G553">D530+E530-F530</f>
        <v>463233109</v>
      </c>
    </row>
    <row r="531" spans="1:7" ht="39" customHeight="1">
      <c r="A531" s="5">
        <v>7330000</v>
      </c>
      <c r="B531" s="7">
        <v>7330</v>
      </c>
      <c r="C531" s="7" t="s">
        <v>665</v>
      </c>
      <c r="D531" s="13">
        <v>34133</v>
      </c>
      <c r="E531" s="13"/>
      <c r="F531" s="13"/>
      <c r="G531" s="13">
        <f t="shared" si="26"/>
        <v>34133</v>
      </c>
    </row>
    <row r="532" spans="1:7" ht="39" customHeight="1">
      <c r="A532" s="5">
        <v>7339000</v>
      </c>
      <c r="B532" s="7">
        <v>7339</v>
      </c>
      <c r="C532" s="7" t="s">
        <v>666</v>
      </c>
      <c r="D532" s="13">
        <v>31440</v>
      </c>
      <c r="E532" s="13"/>
      <c r="F532" s="13"/>
      <c r="G532" s="13">
        <f t="shared" si="26"/>
        <v>31440</v>
      </c>
    </row>
    <row r="533" spans="1:7" ht="39" customHeight="1">
      <c r="A533" s="5">
        <v>7342000</v>
      </c>
      <c r="B533" s="7">
        <v>7342</v>
      </c>
      <c r="C533" s="7" t="s">
        <v>667</v>
      </c>
      <c r="D533" s="13">
        <v>20133</v>
      </c>
      <c r="E533" s="13"/>
      <c r="F533" s="13"/>
      <c r="G533" s="13">
        <f t="shared" si="26"/>
        <v>20133</v>
      </c>
    </row>
    <row r="534" spans="1:7" ht="39" customHeight="1">
      <c r="A534" s="5">
        <v>7360000</v>
      </c>
      <c r="B534" s="7">
        <v>7360</v>
      </c>
      <c r="C534" s="7" t="s">
        <v>668</v>
      </c>
      <c r="D534" s="13">
        <v>1076949</v>
      </c>
      <c r="E534" s="13"/>
      <c r="F534" s="13"/>
      <c r="G534" s="13">
        <f t="shared" si="26"/>
        <v>1076949</v>
      </c>
    </row>
    <row r="535" spans="1:7" ht="39" customHeight="1">
      <c r="A535" s="5">
        <v>7363000</v>
      </c>
      <c r="B535" s="7">
        <v>7363</v>
      </c>
      <c r="C535" s="7" t="s">
        <v>669</v>
      </c>
      <c r="D535" s="13">
        <v>102162069</v>
      </c>
      <c r="E535" s="13"/>
      <c r="F535" s="13"/>
      <c r="G535" s="13">
        <f t="shared" si="26"/>
        <v>102162069</v>
      </c>
    </row>
    <row r="536" spans="1:7" ht="39" customHeight="1">
      <c r="A536" s="5">
        <v>7403000</v>
      </c>
      <c r="B536" s="7">
        <v>7403</v>
      </c>
      <c r="C536" s="7" t="s">
        <v>670</v>
      </c>
      <c r="D536" s="13">
        <v>294858975</v>
      </c>
      <c r="E536" s="13"/>
      <c r="F536" s="13"/>
      <c r="G536" s="13">
        <f t="shared" si="26"/>
        <v>294858975</v>
      </c>
    </row>
    <row r="537" spans="1:7" ht="39" customHeight="1">
      <c r="A537" s="5">
        <v>7404000</v>
      </c>
      <c r="B537" s="7">
        <v>7404</v>
      </c>
      <c r="C537" s="7" t="s">
        <v>671</v>
      </c>
      <c r="D537" s="13">
        <v>56524380</v>
      </c>
      <c r="E537" s="13"/>
      <c r="F537" s="13"/>
      <c r="G537" s="13">
        <f t="shared" si="26"/>
        <v>56524380</v>
      </c>
    </row>
    <row r="538" spans="1:7" ht="39" customHeight="1">
      <c r="A538" s="5">
        <v>7405000</v>
      </c>
      <c r="B538" s="7">
        <v>7405</v>
      </c>
      <c r="C538" s="7" t="s">
        <v>672</v>
      </c>
      <c r="D538" s="13">
        <v>161453</v>
      </c>
      <c r="E538" s="13"/>
      <c r="F538" s="13"/>
      <c r="G538" s="13">
        <f t="shared" si="26"/>
        <v>161453</v>
      </c>
    </row>
    <row r="539" spans="1:7" ht="39" customHeight="1">
      <c r="A539" s="5">
        <v>7406000</v>
      </c>
      <c r="B539" s="7">
        <v>7406</v>
      </c>
      <c r="C539" s="7" t="s">
        <v>673</v>
      </c>
      <c r="D539" s="13">
        <v>33500000</v>
      </c>
      <c r="E539" s="13"/>
      <c r="F539" s="13"/>
      <c r="G539" s="13">
        <f t="shared" si="26"/>
        <v>33500000</v>
      </c>
    </row>
    <row r="540" spans="1:7" ht="39" customHeight="1">
      <c r="A540" s="5">
        <v>7407000</v>
      </c>
      <c r="B540" s="7">
        <v>7407</v>
      </c>
      <c r="C540" s="7" t="s">
        <v>674</v>
      </c>
      <c r="D540" s="13">
        <v>282790624</v>
      </c>
      <c r="E540" s="13"/>
      <c r="F540" s="13"/>
      <c r="G540" s="13">
        <f t="shared" si="26"/>
        <v>282790624</v>
      </c>
    </row>
    <row r="541" spans="1:7" ht="39" customHeight="1">
      <c r="A541" s="5">
        <v>7409000</v>
      </c>
      <c r="B541" s="7">
        <v>7409</v>
      </c>
      <c r="C541" s="7" t="s">
        <v>675</v>
      </c>
      <c r="D541" s="13">
        <v>8338302</v>
      </c>
      <c r="E541" s="13"/>
      <c r="F541" s="13"/>
      <c r="G541" s="13">
        <f t="shared" si="26"/>
        <v>8338302</v>
      </c>
    </row>
    <row r="542" spans="1:7" ht="39" customHeight="1">
      <c r="A542" s="5">
        <v>7410000</v>
      </c>
      <c r="B542" s="7">
        <v>7410</v>
      </c>
      <c r="C542" s="7" t="s">
        <v>676</v>
      </c>
      <c r="D542" s="13">
        <v>1158479</v>
      </c>
      <c r="E542" s="13"/>
      <c r="F542" s="13"/>
      <c r="G542" s="13">
        <f t="shared" si="26"/>
        <v>1158479</v>
      </c>
    </row>
    <row r="543" spans="1:7" ht="39" customHeight="1">
      <c r="A543" s="5">
        <v>7411000</v>
      </c>
      <c r="B543" s="7">
        <v>7411</v>
      </c>
      <c r="C543" s="7" t="s">
        <v>677</v>
      </c>
      <c r="D543" s="13">
        <v>2872</v>
      </c>
      <c r="E543" s="13"/>
      <c r="F543" s="13"/>
      <c r="G543" s="13">
        <f t="shared" si="26"/>
        <v>2872</v>
      </c>
    </row>
    <row r="544" spans="1:7" ht="39" customHeight="1">
      <c r="A544" s="5">
        <v>7412000</v>
      </c>
      <c r="B544" s="7">
        <v>7412</v>
      </c>
      <c r="C544" s="7" t="s">
        <v>678</v>
      </c>
      <c r="D544" s="13">
        <v>1183035</v>
      </c>
      <c r="E544" s="13"/>
      <c r="F544" s="13"/>
      <c r="G544" s="13">
        <f t="shared" si="26"/>
        <v>1183035</v>
      </c>
    </row>
    <row r="545" spans="1:7" ht="39" customHeight="1">
      <c r="A545" s="5">
        <v>7413000</v>
      </c>
      <c r="B545" s="7">
        <v>7413</v>
      </c>
      <c r="C545" s="7" t="s">
        <v>679</v>
      </c>
      <c r="D545" s="13">
        <v>6792848</v>
      </c>
      <c r="E545" s="13"/>
      <c r="F545" s="13"/>
      <c r="G545" s="13">
        <f t="shared" si="26"/>
        <v>6792848</v>
      </c>
    </row>
    <row r="546" spans="1:7" ht="39" customHeight="1">
      <c r="A546" s="5">
        <v>7416000</v>
      </c>
      <c r="B546" s="7">
        <v>7416</v>
      </c>
      <c r="C546" s="7" t="s">
        <v>680</v>
      </c>
      <c r="D546" s="13">
        <v>15455233</v>
      </c>
      <c r="E546" s="13"/>
      <c r="F546" s="13"/>
      <c r="G546" s="13">
        <f t="shared" si="26"/>
        <v>15455233</v>
      </c>
    </row>
    <row r="547" spans="1:7" ht="39" customHeight="1">
      <c r="A547" s="5">
        <v>7510000</v>
      </c>
      <c r="B547" s="7">
        <v>7510</v>
      </c>
      <c r="C547" s="7" t="s">
        <v>681</v>
      </c>
      <c r="D547" s="13">
        <v>0</v>
      </c>
      <c r="E547" s="13"/>
      <c r="F547" s="13"/>
      <c r="G547" s="13">
        <f t="shared" si="26"/>
        <v>0</v>
      </c>
    </row>
    <row r="548" spans="1:7" ht="39" customHeight="1">
      <c r="A548" s="5">
        <v>7520000</v>
      </c>
      <c r="B548" s="7">
        <v>7520</v>
      </c>
      <c r="C548" s="7" t="s">
        <v>682</v>
      </c>
      <c r="D548" s="13">
        <v>0</v>
      </c>
      <c r="E548" s="13"/>
      <c r="F548" s="13"/>
      <c r="G548" s="13">
        <f t="shared" si="26"/>
        <v>0</v>
      </c>
    </row>
    <row r="549" spans="1:7" ht="39" customHeight="1">
      <c r="A549" s="5">
        <v>7530000</v>
      </c>
      <c r="B549" s="7">
        <v>7530</v>
      </c>
      <c r="C549" s="7" t="s">
        <v>683</v>
      </c>
      <c r="D549" s="13">
        <v>0</v>
      </c>
      <c r="E549" s="13"/>
      <c r="F549" s="13"/>
      <c r="G549" s="13">
        <f t="shared" si="26"/>
        <v>0</v>
      </c>
    </row>
    <row r="550" spans="1:7" ht="39" customHeight="1">
      <c r="A550" s="5">
        <v>7535000</v>
      </c>
      <c r="B550" s="7">
        <v>7535</v>
      </c>
      <c r="C550" s="7" t="s">
        <v>684</v>
      </c>
      <c r="D550" s="13">
        <v>3786313</v>
      </c>
      <c r="E550" s="13"/>
      <c r="F550" s="13"/>
      <c r="G550" s="13">
        <f t="shared" si="26"/>
        <v>3786313</v>
      </c>
    </row>
    <row r="551" spans="1:7" ht="39" customHeight="1">
      <c r="A551" s="5">
        <v>7540000</v>
      </c>
      <c r="B551" s="7">
        <v>7540</v>
      </c>
      <c r="C551" s="7" t="s">
        <v>685</v>
      </c>
      <c r="D551" s="13">
        <v>0</v>
      </c>
      <c r="E551" s="13"/>
      <c r="F551" s="13"/>
      <c r="G551" s="13">
        <f t="shared" si="26"/>
        <v>0</v>
      </c>
    </row>
    <row r="552" spans="1:7" ht="39" customHeight="1">
      <c r="A552" s="5">
        <v>7542000</v>
      </c>
      <c r="B552" s="7">
        <v>7542</v>
      </c>
      <c r="C552" s="7" t="s">
        <v>686</v>
      </c>
      <c r="D552" s="13">
        <v>12098</v>
      </c>
      <c r="E552" s="13"/>
      <c r="F552" s="13"/>
      <c r="G552" s="13">
        <f t="shared" si="26"/>
        <v>12098</v>
      </c>
    </row>
    <row r="553" spans="1:7" ht="39" customHeight="1">
      <c r="A553" s="5">
        <v>7543000</v>
      </c>
      <c r="B553" s="7">
        <v>7543</v>
      </c>
      <c r="C553" s="7" t="s">
        <v>687</v>
      </c>
      <c r="D553" s="13">
        <v>2239</v>
      </c>
      <c r="E553" s="13"/>
      <c r="F553" s="13"/>
      <c r="G553" s="13">
        <f t="shared" si="26"/>
        <v>2239</v>
      </c>
    </row>
    <row r="554" spans="2:7" ht="22.5" customHeight="1">
      <c r="B554" s="9"/>
      <c r="C554" s="9" t="s">
        <v>688</v>
      </c>
      <c r="D554" s="10">
        <f>D522+D525+D529</f>
        <v>3121856054</v>
      </c>
      <c r="E554" s="10">
        <f>E522+E525+E529</f>
        <v>0</v>
      </c>
      <c r="F554" s="10">
        <f>F522+F525+F529</f>
        <v>0</v>
      </c>
      <c r="G554" s="10">
        <f>G522+G525+G529</f>
        <v>3121856054</v>
      </c>
    </row>
    <row r="555" spans="2:7" ht="12.75">
      <c r="B555" s="29"/>
      <c r="C555" s="29"/>
      <c r="D555" s="29"/>
      <c r="E555" s="29"/>
      <c r="F555" s="29"/>
      <c r="G555" s="29"/>
    </row>
  </sheetData>
  <sheetProtection/>
  <autoFilter ref="A7:H554"/>
  <mergeCells count="7">
    <mergeCell ref="B1:G1"/>
    <mergeCell ref="B2:G2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49.8515625" style="57" customWidth="1"/>
    <col min="2" max="2" width="18.140625" style="56" customWidth="1"/>
    <col min="3" max="3" width="19.421875" style="56" bestFit="1" customWidth="1"/>
    <col min="4" max="16384" width="9.140625" style="30" customWidth="1"/>
  </cols>
  <sheetData>
    <row r="1" spans="1:3" ht="15.75" customHeight="1">
      <c r="A1" s="87" t="s">
        <v>689</v>
      </c>
      <c r="B1" s="88"/>
      <c r="C1" s="88"/>
    </row>
    <row r="2" spans="1:3" ht="15.75" customHeight="1">
      <c r="A2" s="87" t="s">
        <v>690</v>
      </c>
      <c r="B2" s="88"/>
      <c r="C2" s="88"/>
    </row>
    <row r="3" spans="1:3" ht="15">
      <c r="A3" s="87" t="s">
        <v>691</v>
      </c>
      <c r="B3" s="88"/>
      <c r="C3" s="88"/>
    </row>
    <row r="4" spans="1:3" ht="15" customHeight="1">
      <c r="A4" s="87" t="s">
        <v>692</v>
      </c>
      <c r="B4" s="88"/>
      <c r="C4" s="88"/>
    </row>
    <row r="5" spans="1:3" ht="15.75">
      <c r="A5" s="89" t="s">
        <v>693</v>
      </c>
      <c r="B5" s="89"/>
      <c r="C5" s="89"/>
    </row>
    <row r="6" spans="1:3" ht="15.75">
      <c r="A6" s="89" t="s">
        <v>714</v>
      </c>
      <c r="B6" s="89"/>
      <c r="C6" s="89"/>
    </row>
    <row r="7" spans="1:3" ht="15.75">
      <c r="A7" s="31"/>
      <c r="B7" s="32"/>
      <c r="C7" s="33" t="s">
        <v>694</v>
      </c>
    </row>
    <row r="8" spans="1:3" ht="25.5">
      <c r="A8" s="34" t="s">
        <v>151</v>
      </c>
      <c r="B8" s="35" t="s">
        <v>715</v>
      </c>
      <c r="C8" s="35" t="s">
        <v>695</v>
      </c>
    </row>
    <row r="9" spans="1:3" ht="15">
      <c r="A9" s="36" t="s">
        <v>153</v>
      </c>
      <c r="B9" s="37"/>
      <c r="C9" s="37"/>
    </row>
    <row r="10" spans="1:3" ht="15">
      <c r="A10" s="38" t="s">
        <v>696</v>
      </c>
      <c r="B10" s="39">
        <v>477564640.24999994</v>
      </c>
      <c r="C10" s="39">
        <v>525960396.01000005</v>
      </c>
    </row>
    <row r="11" spans="1:3" ht="15">
      <c r="A11" s="40" t="s">
        <v>154</v>
      </c>
      <c r="B11" s="39">
        <v>16856674.39</v>
      </c>
      <c r="C11" s="39">
        <v>1645906.49</v>
      </c>
    </row>
    <row r="12" spans="1:3" ht="15">
      <c r="A12" s="40" t="s">
        <v>155</v>
      </c>
      <c r="B12" s="39">
        <v>43692282</v>
      </c>
      <c r="C12" s="39">
        <v>48467489</v>
      </c>
    </row>
    <row r="13" spans="1:3" ht="25.5">
      <c r="A13" s="38" t="s">
        <v>697</v>
      </c>
      <c r="B13" s="39">
        <v>394935.32</v>
      </c>
      <c r="C13" s="39">
        <v>609004.6799999999</v>
      </c>
    </row>
    <row r="14" spans="1:3" ht="15">
      <c r="A14" s="40" t="s">
        <v>309</v>
      </c>
      <c r="B14" s="39">
        <v>31728761.080000002</v>
      </c>
      <c r="C14" s="39">
        <v>31348391.549999997</v>
      </c>
    </row>
    <row r="15" spans="1:3" ht="25.5">
      <c r="A15" s="38" t="s">
        <v>164</v>
      </c>
      <c r="B15" s="39">
        <v>284817731.71</v>
      </c>
      <c r="C15" s="39">
        <v>296100134.42</v>
      </c>
    </row>
    <row r="16" spans="1:3" ht="25.5">
      <c r="A16" s="38" t="s">
        <v>165</v>
      </c>
      <c r="B16" s="39">
        <v>0.32</v>
      </c>
      <c r="C16" s="39">
        <v>4955.54</v>
      </c>
    </row>
    <row r="17" spans="1:3" ht="15">
      <c r="A17" s="40" t="s">
        <v>330</v>
      </c>
      <c r="B17" s="39">
        <v>1459368492.2699995</v>
      </c>
      <c r="C17" s="39">
        <v>1304506316.5099995</v>
      </c>
    </row>
    <row r="18" spans="1:3" ht="15">
      <c r="A18" s="40" t="s">
        <v>172</v>
      </c>
      <c r="B18" s="39">
        <v>52041438.22000001</v>
      </c>
      <c r="C18" s="39">
        <v>53033364.89000001</v>
      </c>
    </row>
    <row r="19" spans="1:3" ht="15">
      <c r="A19" s="40" t="s">
        <v>181</v>
      </c>
      <c r="B19" s="39">
        <v>3299019.14</v>
      </c>
      <c r="C19" s="39">
        <v>7272748.4</v>
      </c>
    </row>
    <row r="20" spans="1:3" ht="15">
      <c r="A20" s="40" t="s">
        <v>182</v>
      </c>
      <c r="B20" s="39">
        <v>5138434.4799999995</v>
      </c>
      <c r="C20" s="39">
        <v>5047586.76</v>
      </c>
    </row>
    <row r="21" spans="1:3" ht="15">
      <c r="A21" s="41" t="s">
        <v>359</v>
      </c>
      <c r="B21" s="39">
        <v>66770674.41999999</v>
      </c>
      <c r="C21" s="39">
        <v>65548569.84</v>
      </c>
    </row>
    <row r="22" spans="1:3" ht="15">
      <c r="A22" s="41" t="s">
        <v>195</v>
      </c>
      <c r="B22" s="42">
        <v>2441673083.5999994</v>
      </c>
      <c r="C22" s="42">
        <v>2339544864.0899997</v>
      </c>
    </row>
    <row r="23" spans="1:3" ht="15">
      <c r="A23" s="41" t="s">
        <v>6</v>
      </c>
      <c r="B23" s="43"/>
      <c r="C23" s="39"/>
    </row>
    <row r="24" spans="1:3" ht="15">
      <c r="A24" s="36" t="s">
        <v>196</v>
      </c>
      <c r="B24" s="39"/>
      <c r="C24" s="39"/>
    </row>
    <row r="25" spans="1:3" ht="15">
      <c r="A25" s="40" t="s">
        <v>197</v>
      </c>
      <c r="B25" s="39">
        <v>104813701.03</v>
      </c>
      <c r="C25" s="39">
        <v>13361982.629999999</v>
      </c>
    </row>
    <row r="26" spans="1:3" ht="15">
      <c r="A26" s="40" t="s">
        <v>198</v>
      </c>
      <c r="B26" s="39">
        <v>1763492664.7600005</v>
      </c>
      <c r="C26" s="39">
        <v>1696688598.2500005</v>
      </c>
    </row>
    <row r="27" spans="1:3" ht="25.5">
      <c r="A27" s="40" t="s">
        <v>205</v>
      </c>
      <c r="B27" s="39">
        <v>68698.11</v>
      </c>
      <c r="C27" s="39">
        <v>253426.12</v>
      </c>
    </row>
    <row r="28" spans="1:3" ht="15">
      <c r="A28" s="40" t="s">
        <v>206</v>
      </c>
      <c r="B28" s="39">
        <v>190003325.55999997</v>
      </c>
      <c r="C28" s="39">
        <v>302420693.72</v>
      </c>
    </row>
    <row r="29" spans="1:3" ht="15">
      <c r="A29" s="40" t="s">
        <v>211</v>
      </c>
      <c r="B29" s="39">
        <v>4151452.41</v>
      </c>
      <c r="C29" s="39">
        <v>4363205.82642</v>
      </c>
    </row>
    <row r="30" spans="1:3" ht="15">
      <c r="A30" s="40" t="s">
        <v>212</v>
      </c>
      <c r="B30" s="39">
        <v>4183809.98</v>
      </c>
      <c r="C30" s="39">
        <v>8921616.73</v>
      </c>
    </row>
    <row r="31" spans="1:3" ht="15">
      <c r="A31" s="41" t="s">
        <v>215</v>
      </c>
      <c r="B31" s="39">
        <v>9438729.889999999</v>
      </c>
      <c r="C31" s="39">
        <v>9705424.79</v>
      </c>
    </row>
    <row r="32" spans="1:3" ht="15">
      <c r="A32" s="41" t="s">
        <v>222</v>
      </c>
      <c r="B32" s="42">
        <v>2076152381.7400005</v>
      </c>
      <c r="C32" s="42">
        <v>2035714948.0664206</v>
      </c>
    </row>
    <row r="33" spans="1:3" ht="15">
      <c r="A33" s="41" t="s">
        <v>6</v>
      </c>
      <c r="B33" s="39"/>
      <c r="C33" s="39"/>
    </row>
    <row r="34" spans="1:3" ht="15">
      <c r="A34" s="36" t="s">
        <v>223</v>
      </c>
      <c r="B34" s="39"/>
      <c r="C34" s="39"/>
    </row>
    <row r="35" spans="1:3" ht="15">
      <c r="A35" s="40" t="s">
        <v>224</v>
      </c>
      <c r="B35" s="39">
        <v>147358076.68</v>
      </c>
      <c r="C35" s="39">
        <v>147358076.7</v>
      </c>
    </row>
    <row r="36" spans="1:3" ht="15">
      <c r="A36" s="38" t="s">
        <v>698</v>
      </c>
      <c r="B36" s="39">
        <v>1985529.14</v>
      </c>
      <c r="C36" s="39">
        <v>1985529.14</v>
      </c>
    </row>
    <row r="37" spans="1:3" ht="15">
      <c r="A37" s="40" t="s">
        <v>225</v>
      </c>
      <c r="B37" s="39">
        <v>-80971721.03</v>
      </c>
      <c r="C37" s="39">
        <v>-80971721.03</v>
      </c>
    </row>
    <row r="38" spans="1:3" ht="15">
      <c r="A38" s="40" t="s">
        <v>227</v>
      </c>
      <c r="B38" s="39">
        <v>297148814.03999996</v>
      </c>
      <c r="C38" s="39">
        <v>235458031.04000002</v>
      </c>
    </row>
    <row r="39" spans="1:3" ht="15">
      <c r="A39" s="41" t="s">
        <v>229</v>
      </c>
      <c r="B39" s="42">
        <v>365520698.8299999</v>
      </c>
      <c r="C39" s="42">
        <v>303829915.85</v>
      </c>
    </row>
    <row r="40" spans="1:3" ht="15">
      <c r="A40" s="41" t="s">
        <v>6</v>
      </c>
      <c r="B40" s="39"/>
      <c r="C40" s="39"/>
    </row>
    <row r="41" spans="1:3" s="44" customFormat="1" ht="12.75">
      <c r="A41" s="36" t="s">
        <v>230</v>
      </c>
      <c r="B41" s="42">
        <v>2441673080.5700006</v>
      </c>
      <c r="C41" s="42">
        <v>2339544863.9164205</v>
      </c>
    </row>
    <row r="42" spans="1:3" s="47" customFormat="1" ht="15">
      <c r="A42" s="45"/>
      <c r="B42" s="46">
        <v>-3.029998779296875</v>
      </c>
      <c r="C42" s="46"/>
    </row>
    <row r="43" spans="1:3" s="47" customFormat="1" ht="15">
      <c r="A43" s="45"/>
      <c r="B43" s="48"/>
      <c r="C43" s="48"/>
    </row>
    <row r="44" ht="15">
      <c r="B44" s="48"/>
    </row>
    <row r="45" spans="1:3" ht="15">
      <c r="A45" s="49" t="s">
        <v>699</v>
      </c>
      <c r="B45" s="50"/>
      <c r="C45" s="51" t="s">
        <v>700</v>
      </c>
    </row>
    <row r="46" spans="1:3" ht="15">
      <c r="A46" s="49"/>
      <c r="B46" s="50"/>
      <c r="C46" s="52"/>
    </row>
    <row r="47" spans="1:3" ht="15">
      <c r="A47" s="49"/>
      <c r="B47" s="50"/>
      <c r="C47" s="52"/>
    </row>
    <row r="48" spans="1:3" ht="15">
      <c r="A48" s="53" t="s">
        <v>701</v>
      </c>
      <c r="B48" s="54"/>
      <c r="C48" s="51" t="s">
        <v>702</v>
      </c>
    </row>
    <row r="53" ht="15">
      <c r="A53" s="55" t="s">
        <v>703</v>
      </c>
    </row>
    <row r="54" ht="15">
      <c r="A54" s="55" t="s">
        <v>704</v>
      </c>
    </row>
  </sheetData>
  <sheetProtection/>
  <mergeCells count="6"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38">
      <selection activeCell="C39" sqref="C39"/>
    </sheetView>
  </sheetViews>
  <sheetFormatPr defaultColWidth="9.140625" defaultRowHeight="15"/>
  <cols>
    <col min="1" max="1" width="47.421875" style="75" customWidth="1"/>
    <col min="2" max="2" width="25.7109375" style="79" customWidth="1"/>
    <col min="3" max="3" width="24.140625" style="79" customWidth="1"/>
    <col min="4" max="252" width="9.140625" style="58" customWidth="1"/>
    <col min="253" max="253" width="47.421875" style="58" customWidth="1"/>
    <col min="254" max="254" width="25.7109375" style="58" customWidth="1"/>
    <col min="255" max="255" width="24.140625" style="58" customWidth="1"/>
    <col min="256" max="16384" width="9.140625" style="58" customWidth="1"/>
  </cols>
  <sheetData>
    <row r="1" spans="1:3" ht="15">
      <c r="A1" s="87" t="s">
        <v>689</v>
      </c>
      <c r="B1" s="90"/>
      <c r="C1" s="90"/>
    </row>
    <row r="2" spans="1:3" ht="15">
      <c r="A2" s="87" t="s">
        <v>690</v>
      </c>
      <c r="B2" s="90"/>
      <c r="C2" s="90"/>
    </row>
    <row r="3" spans="1:3" ht="15">
      <c r="A3" s="87" t="s">
        <v>691</v>
      </c>
      <c r="B3" s="90"/>
      <c r="C3" s="90"/>
    </row>
    <row r="4" spans="1:3" ht="15">
      <c r="A4" s="87" t="s">
        <v>692</v>
      </c>
      <c r="B4" s="90"/>
      <c r="C4" s="90"/>
    </row>
    <row r="5" spans="1:3" ht="15.75">
      <c r="A5" s="91" t="s">
        <v>705</v>
      </c>
      <c r="B5" s="91"/>
      <c r="C5" s="91"/>
    </row>
    <row r="6" spans="1:3" ht="15.75">
      <c r="A6" s="92" t="s">
        <v>716</v>
      </c>
      <c r="B6" s="92"/>
      <c r="C6" s="92"/>
    </row>
    <row r="7" spans="1:3" ht="15.75">
      <c r="A7" s="31"/>
      <c r="B7" s="31"/>
      <c r="C7" s="59" t="s">
        <v>694</v>
      </c>
    </row>
    <row r="8" spans="1:3" ht="25.5">
      <c r="A8" s="60" t="s">
        <v>151</v>
      </c>
      <c r="B8" s="61" t="s">
        <v>717</v>
      </c>
      <c r="C8" s="61" t="s">
        <v>718</v>
      </c>
    </row>
    <row r="9" spans="1:3" ht="25.5">
      <c r="A9" s="62" t="s">
        <v>232</v>
      </c>
      <c r="B9" s="63">
        <v>173745773.15999997</v>
      </c>
      <c r="C9" s="63">
        <v>152928451.15</v>
      </c>
    </row>
    <row r="10" spans="1:3" ht="25.5">
      <c r="A10" s="64" t="s">
        <v>233</v>
      </c>
      <c r="B10" s="65">
        <v>157858868.51999998</v>
      </c>
      <c r="C10" s="66">
        <v>138926378.28</v>
      </c>
    </row>
    <row r="11" spans="1:3" ht="25.5">
      <c r="A11" s="64" t="s">
        <v>234</v>
      </c>
      <c r="B11" s="65">
        <v>12927591.07</v>
      </c>
      <c r="C11" s="66">
        <v>12435459.81</v>
      </c>
    </row>
    <row r="12" spans="1:3" ht="25.5">
      <c r="A12" s="67" t="s">
        <v>706</v>
      </c>
      <c r="B12" s="65">
        <v>2959313.57</v>
      </c>
      <c r="C12" s="66">
        <v>1566613.06</v>
      </c>
    </row>
    <row r="13" spans="1:3" ht="25.5">
      <c r="A13" s="62" t="s">
        <v>235</v>
      </c>
      <c r="B13" s="63">
        <v>-75751645.07000001</v>
      </c>
      <c r="C13" s="63">
        <v>-69757302.02</v>
      </c>
    </row>
    <row r="14" spans="1:3" ht="25.5">
      <c r="A14" s="67" t="s">
        <v>485</v>
      </c>
      <c r="B14" s="65">
        <v>-53775048.35000001</v>
      </c>
      <c r="C14" s="65">
        <v>-44795260.41</v>
      </c>
    </row>
    <row r="15" spans="1:3" ht="15">
      <c r="A15" s="67" t="s">
        <v>206</v>
      </c>
      <c r="B15" s="65">
        <v>-21086687.849999998</v>
      </c>
      <c r="C15" s="65">
        <v>-24386916.61</v>
      </c>
    </row>
    <row r="16" spans="1:3" ht="25.5">
      <c r="A16" s="67" t="s">
        <v>707</v>
      </c>
      <c r="B16" s="65">
        <v>-889908.87</v>
      </c>
      <c r="C16" s="65">
        <v>-575125.0000000001</v>
      </c>
    </row>
    <row r="17" spans="1:3" ht="25.5">
      <c r="A17" s="62" t="s">
        <v>238</v>
      </c>
      <c r="B17" s="63">
        <v>97994128.08999996</v>
      </c>
      <c r="C17" s="63">
        <v>83171149.13000001</v>
      </c>
    </row>
    <row r="18" spans="1:3" ht="15">
      <c r="A18" s="68" t="s">
        <v>239</v>
      </c>
      <c r="B18" s="65">
        <v>-25371116.18999999</v>
      </c>
      <c r="C18" s="65">
        <v>-14433623.239999996</v>
      </c>
    </row>
    <row r="19" spans="1:3" ht="25.5">
      <c r="A19" s="62" t="s">
        <v>240</v>
      </c>
      <c r="B19" s="63">
        <v>72623011.89999998</v>
      </c>
      <c r="C19" s="63">
        <v>68737525.89000002</v>
      </c>
    </row>
    <row r="20" spans="1:3" ht="15">
      <c r="A20" s="62" t="s">
        <v>241</v>
      </c>
      <c r="B20" s="63">
        <v>33095312.250000007</v>
      </c>
      <c r="C20" s="63">
        <v>27761180.490000002</v>
      </c>
    </row>
    <row r="21" spans="1:3" ht="15">
      <c r="A21" s="64" t="s">
        <v>708</v>
      </c>
      <c r="B21" s="65">
        <v>39394756.900000006</v>
      </c>
      <c r="C21" s="69">
        <v>32945248.450000003</v>
      </c>
    </row>
    <row r="22" spans="1:3" ht="15">
      <c r="A22" s="64" t="s">
        <v>538</v>
      </c>
      <c r="B22" s="65">
        <v>-6299444.65</v>
      </c>
      <c r="C22" s="65">
        <v>-5184067.96</v>
      </c>
    </row>
    <row r="23" spans="1:3" ht="25.5">
      <c r="A23" s="62" t="s">
        <v>242</v>
      </c>
      <c r="B23" s="63">
        <v>36313576.67</v>
      </c>
      <c r="C23" s="63">
        <v>13699679.760000002</v>
      </c>
    </row>
    <row r="24" spans="1:3" ht="60">
      <c r="A24" s="70" t="s">
        <v>551</v>
      </c>
      <c r="B24" s="65">
        <v>140860.5499999998</v>
      </c>
      <c r="C24" s="65">
        <v>771210.979999999</v>
      </c>
    </row>
    <row r="25" spans="1:3" ht="30">
      <c r="A25" s="70" t="s">
        <v>709</v>
      </c>
      <c r="B25" s="65">
        <v>1306042</v>
      </c>
      <c r="C25" s="71">
        <v>1254024</v>
      </c>
    </row>
    <row r="26" spans="1:3" ht="15">
      <c r="A26" s="72" t="s">
        <v>710</v>
      </c>
      <c r="B26" s="65">
        <v>6655483.52</v>
      </c>
      <c r="C26" s="73">
        <v>6814938.340000002</v>
      </c>
    </row>
    <row r="27" spans="1:3" ht="15">
      <c r="A27" s="72" t="s">
        <v>711</v>
      </c>
      <c r="B27" s="65">
        <v>2611151.5700000003</v>
      </c>
      <c r="C27" s="65">
        <v>1728040.87</v>
      </c>
    </row>
    <row r="28" spans="1:3" ht="30">
      <c r="A28" s="70" t="s">
        <v>712</v>
      </c>
      <c r="B28" s="65">
        <v>-224</v>
      </c>
      <c r="C28" s="65">
        <v>0</v>
      </c>
    </row>
    <row r="29" spans="1:3" ht="15">
      <c r="A29" s="64" t="s">
        <v>576</v>
      </c>
      <c r="B29" s="65">
        <v>25600263.029999997</v>
      </c>
      <c r="C29" s="69">
        <v>3131465.5700000003</v>
      </c>
    </row>
    <row r="30" spans="1:3" ht="25.5">
      <c r="A30" s="62" t="s">
        <v>246</v>
      </c>
      <c r="B30" s="63">
        <v>-43270917.81</v>
      </c>
      <c r="C30" s="63">
        <v>-43357524.17999999</v>
      </c>
    </row>
    <row r="31" spans="1:3" ht="15">
      <c r="A31" s="64" t="s">
        <v>587</v>
      </c>
      <c r="B31" s="65">
        <v>-21799351.689999998</v>
      </c>
      <c r="C31" s="65">
        <v>-20113228.979999997</v>
      </c>
    </row>
    <row r="32" spans="1:3" ht="15">
      <c r="A32" s="64" t="s">
        <v>609</v>
      </c>
      <c r="B32" s="65">
        <v>-2182277.86</v>
      </c>
      <c r="C32" s="65">
        <v>-1710653.8599999999</v>
      </c>
    </row>
    <row r="33" spans="1:3" ht="15">
      <c r="A33" s="64" t="s">
        <v>713</v>
      </c>
      <c r="B33" s="65">
        <v>-4895430.2</v>
      </c>
      <c r="C33" s="65">
        <v>-6226675.63</v>
      </c>
    </row>
    <row r="34" spans="1:3" ht="15">
      <c r="A34" s="64" t="s">
        <v>589</v>
      </c>
      <c r="B34" s="65">
        <v>-14594324.150000002</v>
      </c>
      <c r="C34" s="65">
        <v>-12204013.319999998</v>
      </c>
    </row>
    <row r="35" spans="1:3" ht="25.5">
      <c r="A35" s="64" t="s">
        <v>719</v>
      </c>
      <c r="B35" s="65"/>
      <c r="C35" s="65">
        <v>-2099182</v>
      </c>
    </row>
    <row r="36" spans="1:3" ht="15">
      <c r="A36" s="64" t="s">
        <v>611</v>
      </c>
      <c r="B36" s="65">
        <v>200466.08999999985</v>
      </c>
      <c r="C36" s="65">
        <v>-1003770.3899999997</v>
      </c>
    </row>
    <row r="37" spans="1:3" ht="25.5">
      <c r="A37" s="62" t="s">
        <v>259</v>
      </c>
      <c r="B37" s="74">
        <v>98760983.00999999</v>
      </c>
      <c r="C37" s="74">
        <v>66840861.96000004</v>
      </c>
    </row>
    <row r="38" spans="1:3" ht="15">
      <c r="A38" s="68" t="s">
        <v>260</v>
      </c>
      <c r="B38" s="65">
        <v>-13855336.34</v>
      </c>
      <c r="C38" s="65">
        <v>-11807416.59</v>
      </c>
    </row>
    <row r="39" spans="1:3" ht="25.5">
      <c r="A39" s="62" t="s">
        <v>262</v>
      </c>
      <c r="B39" s="63">
        <v>84905646.66999999</v>
      </c>
      <c r="C39" s="63">
        <v>55033445.370000035</v>
      </c>
    </row>
    <row r="40" spans="1:3" ht="15">
      <c r="A40" s="62" t="s">
        <v>263</v>
      </c>
      <c r="B40" s="63">
        <v>84905646.66999999</v>
      </c>
      <c r="C40" s="63">
        <v>55033445.370000035</v>
      </c>
    </row>
    <row r="41" spans="2:3" ht="15">
      <c r="B41" s="76">
        <v>-84905646.66999999</v>
      </c>
      <c r="C41" s="76">
        <v>55033445.370000035</v>
      </c>
    </row>
    <row r="42" spans="2:3" ht="15">
      <c r="B42" s="76">
        <v>0</v>
      </c>
      <c r="C42" s="76">
        <v>0</v>
      </c>
    </row>
    <row r="43" spans="2:3" ht="15">
      <c r="B43" s="76"/>
      <c r="C43" s="48"/>
    </row>
    <row r="44" spans="1:3" ht="15">
      <c r="A44" s="77" t="s">
        <v>699</v>
      </c>
      <c r="B44" s="50"/>
      <c r="C44" s="51" t="s">
        <v>700</v>
      </c>
    </row>
    <row r="45" spans="1:3" ht="15">
      <c r="A45" s="77"/>
      <c r="B45" s="50"/>
      <c r="C45" s="52"/>
    </row>
    <row r="46" spans="1:3" ht="15">
      <c r="A46" s="77"/>
      <c r="B46" s="50"/>
      <c r="C46" s="52"/>
    </row>
    <row r="47" spans="1:3" ht="15">
      <c r="A47" s="78" t="s">
        <v>701</v>
      </c>
      <c r="B47" s="54"/>
      <c r="C47" s="51" t="s">
        <v>702</v>
      </c>
    </row>
    <row r="51" s="79" customFormat="1" ht="15">
      <c r="A51" s="55" t="s">
        <v>703</v>
      </c>
    </row>
    <row r="52" s="79" customFormat="1" ht="15">
      <c r="A52" s="55" t="s">
        <v>704</v>
      </c>
    </row>
  </sheetData>
  <sheetProtection/>
  <mergeCells count="6"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Токаев Алибек</dc:creator>
  <cp:keywords/>
  <dc:description/>
  <cp:lastModifiedBy>Мырзаханов Шаймерден</cp:lastModifiedBy>
  <cp:lastPrinted>2014-01-20T03:59:32Z</cp:lastPrinted>
  <dcterms:created xsi:type="dcterms:W3CDTF">2013-11-25T10:34:04Z</dcterms:created>
  <dcterms:modified xsi:type="dcterms:W3CDTF">2014-01-20T10:46:59Z</dcterms:modified>
  <cp:category/>
  <cp:version/>
  <cp:contentType/>
  <cp:contentStatus/>
</cp:coreProperties>
</file>