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4" l="1"/>
  <c r="C51" i="2" l="1"/>
  <c r="B48" i="1" l="1"/>
  <c r="C45" i="1"/>
  <c r="C40" i="1"/>
  <c r="C21" i="1"/>
  <c r="C30" i="1" s="1"/>
  <c r="C34" i="1" s="1"/>
  <c r="B45" i="1"/>
  <c r="B40" i="1"/>
  <c r="B21" i="1"/>
  <c r="B30" i="1" l="1"/>
  <c r="B34" i="1" s="1"/>
  <c r="B46" i="1" s="1"/>
  <c r="B49" i="1" s="1"/>
  <c r="C46" i="1"/>
  <c r="C49" i="1" s="1"/>
  <c r="D11" i="2" l="1"/>
  <c r="D12" i="4" l="1"/>
  <c r="E7" i="4"/>
  <c r="C9" i="4" l="1"/>
  <c r="D8" i="3" l="1"/>
  <c r="D14" i="3" s="1"/>
  <c r="D17" i="3" s="1"/>
  <c r="D20" i="3" l="1"/>
  <c r="E8" i="4" l="1"/>
  <c r="E9" i="4" s="1"/>
  <c r="D9" i="4"/>
  <c r="D49" i="2"/>
  <c r="C49" i="2"/>
  <c r="D41" i="2"/>
  <c r="C41" i="2"/>
  <c r="C26" i="2" l="1"/>
  <c r="C28" i="2" s="1"/>
  <c r="C16" i="2"/>
  <c r="C12" i="4"/>
  <c r="E10" i="4"/>
  <c r="C8" i="3"/>
  <c r="C14" i="3" s="1"/>
  <c r="C17" i="3" s="1"/>
  <c r="C34" i="2"/>
  <c r="C29" i="2" l="1"/>
  <c r="C50" i="2"/>
  <c r="D21" i="3" l="1"/>
  <c r="D22" i="3" s="1"/>
  <c r="C20" i="3"/>
  <c r="C21" i="3" s="1"/>
  <c r="C22" i="3" s="1"/>
  <c r="D16" i="2" l="1"/>
  <c r="D34" i="2"/>
  <c r="D26" i="2"/>
  <c r="D28" i="2" s="1"/>
  <c r="E11" i="4" l="1"/>
  <c r="E12" i="4" s="1"/>
  <c r="D50" i="2"/>
  <c r="D29" i="2"/>
  <c r="D51" i="2" s="1"/>
</calcChain>
</file>

<file path=xl/sharedStrings.xml><?xml version="1.0" encoding="utf-8"?>
<sst xmlns="http://schemas.openxmlformats.org/spreadsheetml/2006/main" count="161" uniqueCount="130">
  <si>
    <t>В тысячах казахстанских тенге</t>
  </si>
  <si>
    <t>Движение денежных средств от операционной деятельности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</si>
  <si>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</si>
  <si>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</si>
  <si>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</si>
  <si>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</si>
  <si>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</si>
  <si>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</si>
  <si>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</si>
  <si>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</si>
  <si>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</si>
  <si>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</si>
  <si>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</si>
  <si>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</si>
  <si>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</si>
  <si>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</si>
  <si>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</si>
  <si>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</si>
  <si>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</si>
  <si>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</si>
  <si>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</si>
  <si>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</si>
  <si>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</si>
  <si>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</si>
  <si>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</si>
  <si>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</si>
  <si>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</si>
  <si>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</si>
  <si>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</si>
  <si>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</si>
  <si>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</si>
  <si>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</si>
  <si>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</si>
  <si>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</si>
  <si>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</si>
  <si>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</si>
  <si>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</si>
  <si>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</si>
  <si>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Примечания*</t>
  </si>
  <si>
    <t>АКТИВЫ</t>
  </si>
  <si>
    <t>Внеоборотные активы</t>
  </si>
  <si>
    <t>Горнорудные активы</t>
  </si>
  <si>
    <t>Основные средства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</si>
  <si>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</si>
  <si>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</si>
  <si>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</si>
  <si>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</si>
  <si>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</si>
  <si>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</si>
  <si>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</si>
  <si>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</si>
  <si>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</si>
  <si>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</si>
  <si>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</si>
  <si>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</si>
  <si>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</si>
  <si>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</si>
  <si>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</si>
  <si>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</si>
  <si>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</si>
  <si>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</si>
  <si>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</si>
  <si>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</si>
  <si>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</si>
  <si>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</si>
  <si>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</si>
  <si>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</si>
  <si>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</si>
  <si>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</si>
  <si>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</si>
  <si>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</si>
  <si>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</si>
  <si>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</si>
  <si>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</si>
  <si>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</si>
  <si>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</si>
  <si>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</si>
  <si>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</si>
  <si>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</si>
  <si>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</si>
  <si>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</si>
  <si>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</si>
  <si>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Расходы по подоходному налогу</t>
  </si>
  <si>
    <t xml:space="preserve">Уставный капитал </t>
  </si>
  <si>
    <t>Изъятый капитал</t>
  </si>
  <si>
    <t>Итого</t>
  </si>
  <si>
    <t>Прибыль и совокупный доход за год</t>
  </si>
  <si>
    <t>Генеральный директор</t>
  </si>
  <si>
    <t>прочие поступления</t>
  </si>
  <si>
    <t>изменение прочих долгосрочных активов</t>
  </si>
  <si>
    <t>АО Майкубен Вест</t>
  </si>
  <si>
    <t>НДС к возмещению</t>
  </si>
  <si>
    <t>Финансовые активы, оцениваемые по справедливой стоимости через прибыль или убыток</t>
  </si>
  <si>
    <t>Предоплата по прочим налогам и платежам</t>
  </si>
  <si>
    <t xml:space="preserve">Нераспределенная прибыль </t>
  </si>
  <si>
    <t>Обязательства по финансовой аренде долгосрочные</t>
  </si>
  <si>
    <t>Обязательства по отсроченному подоходному налогу</t>
  </si>
  <si>
    <t>Резервы долгосрочные</t>
  </si>
  <si>
    <t>Текущая часть обязательств по выплатам работникам</t>
  </si>
  <si>
    <t>Прочие текущие обязательства</t>
  </si>
  <si>
    <t>_________________ Н.Ш.Ахметбаев</t>
  </si>
  <si>
    <t>Доходы (расходы) от курсовой разницы*</t>
  </si>
  <si>
    <t>Прибыль (убыток) до налогообложения</t>
  </si>
  <si>
    <t>Прибыль (убыток) за год</t>
  </si>
  <si>
    <t>Совокупный доход (убыток) за год, за вычетом корпоративного подоходного налога</t>
  </si>
  <si>
    <t>_________________  Н.Ш.Ахметбаев</t>
  </si>
  <si>
    <t>Доход (убыток) до налогообложения:</t>
  </si>
  <si>
    <t>Корректировки на:</t>
  </si>
  <si>
    <t>финансировый доход/убыток</t>
  </si>
  <si>
    <t>прибыль/убыток от курсовой разницы</t>
  </si>
  <si>
    <t>Изменение прочих текущих обязательств</t>
  </si>
  <si>
    <t>Отчёт о финансовом положении</t>
  </si>
  <si>
    <t>Отчёт о совокупном доходе</t>
  </si>
  <si>
    <t>Отчёт о движении денежных средств</t>
  </si>
  <si>
    <t>Отчёт об изменениях в капитале</t>
  </si>
  <si>
    <t>Актуарные убытки с установленными выплатами</t>
  </si>
  <si>
    <t>Балансовая стоимость акций, тенге</t>
  </si>
  <si>
    <t>Остаток на 01 января 2023 года</t>
  </si>
  <si>
    <t>Сальдо на 01.01.2024г.</t>
  </si>
  <si>
    <t>Прибыль на акцию</t>
  </si>
  <si>
    <t>_________________ Д.М.Салахова</t>
  </si>
  <si>
    <t>По состоянию на 30 сентября 2024 года</t>
  </si>
  <si>
    <t>За 9 месяцев, закончившийся 30 сентября 2024 года</t>
  </si>
  <si>
    <t>9 мес. 2024г.</t>
  </si>
  <si>
    <t>9 мес. 2023г.</t>
  </si>
  <si>
    <t>За 9 месяцев, закончившихся 30 сентября 2024 года</t>
  </si>
  <si>
    <t>9 мес. 2024 г.</t>
  </si>
  <si>
    <t>Остаток на 30 сентября 2024 года</t>
  </si>
  <si>
    <t>Остаток на 30 сентября 2023 года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</si>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</sst>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justify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justify"/>
    </xf>
    <xf numFmtId="3" fontId="3" fillId="0" borderId="2" xfId="0" applyNumberFormat="1" applyFont="1" applyBorder="1" applyAlignment="1">
      <alignment horizontal="justify" wrapText="1"/>
    </xf>
    <xf numFmtId="0" fontId="1" fillId="0" borderId="0" xfId="0" applyFont="1" applyAlignment="1">
      <alignment horizontal="justify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3" fontId="1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/>
    </xf>
    <xf numFmtId="3" fontId="3" fillId="0" borderId="2" xfId="0" applyNumberFormat="1" applyFont="1" applyFill="1" applyBorder="1" applyAlignment="1">
      <alignment horizontal="right" vertical="top" wrapText="1"/>
    </xf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tabSelected="1" workbookViewId="0">
      <selection activeCell="C34" sqref="C34"/>
    </sheetView>
  </sheetViews>
  <sheetFormatPr defaultRowHeight="15" x14ac:dyDescent="0.25"/>
  <cols>
    <col min="1" max="1" width="44.42578125" customWidth="1"/>
    <col min="2" max="2" width="12.140625" customWidth="1"/>
    <col min="3" max="4" width="12.7109375" style="22" customWidth="1"/>
    <col min="6" max="7" width="9.85546875" bestFit="1" customWidth="1"/>
  </cols>
  <sheetData>
    <row r="2" spans="1:4" x14ac:dyDescent="0.25">
      <c r="A2" s="41" t="s">
        <v>90</v>
      </c>
    </row>
    <row r="3" spans="1:4" x14ac:dyDescent="0.25">
      <c r="A3" t="s">
        <v>111</v>
      </c>
    </row>
    <row r="4" spans="1:4" x14ac:dyDescent="0.25">
      <c r="A4" s="41" t="s">
        <v>121</v>
      </c>
    </row>
    <row r="5" spans="1:4" ht="15.75" thickBot="1" x14ac:dyDescent="0.3"/>
    <row r="6" spans="1:4" ht="15.75" thickBot="1" x14ac:dyDescent="0.3">
      <c r="A6" s="8" t="s">
        <v>0</v>
      </c>
      <c r="B6" s="9" t="s">
        <v>38</v>
      </c>
      <c r="C6" s="21">
        <v>45565</v>
      </c>
      <c r="D6" s="21">
        <v>45291</v>
      </c>
    </row>
    <row r="7" spans="1:4" ht="15.75" thickBot="1" x14ac:dyDescent="0.3">
      <c r="A7" s="10" t="s">
        <v>39</v>
      </c>
      <c r="B7" s="11"/>
      <c r="C7" s="24"/>
      <c r="D7" s="24"/>
    </row>
    <row r="8" spans="1:4" ht="15.75" thickBot="1" x14ac:dyDescent="0.3">
      <c r="A8" s="10" t="s">
        <v>40</v>
      </c>
      <c r="B8" s="12"/>
      <c r="C8" s="24"/>
      <c r="D8" s="24"/>
    </row>
    <row r="9" spans="1:4" x14ac:dyDescent="0.25">
      <c r="A9" s="13" t="s">
        <v>41</v>
      </c>
      <c r="B9" s="44">
        <v>5</v>
      </c>
      <c r="C9" s="25">
        <v>1005716</v>
      </c>
      <c r="D9" s="25">
        <v>1101927</v>
      </c>
    </row>
    <row r="10" spans="1:4" x14ac:dyDescent="0.25">
      <c r="A10" s="13" t="s">
        <v>42</v>
      </c>
      <c r="B10" s="44">
        <v>6</v>
      </c>
      <c r="C10" s="25">
        <v>4816364</v>
      </c>
      <c r="D10" s="25">
        <v>5144207</v>
      </c>
    </row>
    <row r="11" spans="1:4" x14ac:dyDescent="0.25">
      <c r="A11" s="13" t="s">
        <v>41</v>
      </c>
      <c r="B11" s="44"/>
      <c r="C11" s="60">
        <v>214524</v>
      </c>
      <c r="D11" s="25">
        <f>253122-27321.7</f>
        <v>225800.3</v>
      </c>
    </row>
    <row r="12" spans="1:4" x14ac:dyDescent="0.25">
      <c r="A12" s="13" t="s">
        <v>43</v>
      </c>
      <c r="B12" s="44"/>
      <c r="C12" s="25">
        <v>22080</v>
      </c>
      <c r="D12" s="25">
        <v>27321.7</v>
      </c>
    </row>
    <row r="13" spans="1:4" x14ac:dyDescent="0.25">
      <c r="A13" s="13" t="s">
        <v>44</v>
      </c>
      <c r="B13" s="45"/>
      <c r="C13" s="25" t="s">
        <v>10</v>
      </c>
      <c r="D13" s="25" t="s">
        <v>10</v>
      </c>
    </row>
    <row r="14" spans="1:4" x14ac:dyDescent="0.25">
      <c r="A14" s="13" t="s">
        <v>45</v>
      </c>
      <c r="B14" s="44"/>
      <c r="C14" s="25"/>
      <c r="D14" s="25"/>
    </row>
    <row r="15" spans="1:4" ht="15.75" thickBot="1" x14ac:dyDescent="0.3">
      <c r="A15" s="13" t="s">
        <v>46</v>
      </c>
      <c r="B15" s="44">
        <v>7</v>
      </c>
      <c r="C15" s="25">
        <v>61926</v>
      </c>
      <c r="D15" s="25">
        <v>85797</v>
      </c>
    </row>
    <row r="16" spans="1:4" ht="15.75" thickBot="1" x14ac:dyDescent="0.3">
      <c r="A16" s="14" t="s">
        <v>47</v>
      </c>
      <c r="B16" s="15"/>
      <c r="C16" s="26">
        <f>SUM(C9:C15)</f>
        <v>6120610</v>
      </c>
      <c r="D16" s="26">
        <f>SUM(D9:D15)</f>
        <v>6585053</v>
      </c>
    </row>
    <row r="17" spans="1:7" ht="15.75" thickBot="1" x14ac:dyDescent="0.3">
      <c r="A17" s="10" t="s">
        <v>48</v>
      </c>
      <c r="B17" s="16"/>
      <c r="C17" s="24"/>
      <c r="D17" s="24"/>
    </row>
    <row r="18" spans="1:7" x14ac:dyDescent="0.25">
      <c r="A18" s="13" t="s">
        <v>49</v>
      </c>
      <c r="B18" s="44">
        <v>8</v>
      </c>
      <c r="C18" s="25">
        <v>1355754</v>
      </c>
      <c r="D18" s="25">
        <v>1540637</v>
      </c>
      <c r="G18" s="22"/>
    </row>
    <row r="19" spans="1:7" x14ac:dyDescent="0.25">
      <c r="A19" s="13" t="s">
        <v>50</v>
      </c>
      <c r="B19" s="44">
        <v>9</v>
      </c>
      <c r="C19" s="25">
        <v>633808</v>
      </c>
      <c r="D19" s="25">
        <v>715655</v>
      </c>
    </row>
    <row r="20" spans="1:7" x14ac:dyDescent="0.25">
      <c r="A20" s="13" t="s">
        <v>91</v>
      </c>
      <c r="B20" s="44"/>
      <c r="C20" s="25">
        <v>172616</v>
      </c>
      <c r="D20" s="25">
        <v>408</v>
      </c>
    </row>
    <row r="21" spans="1:7" ht="27" customHeight="1" x14ac:dyDescent="0.25">
      <c r="A21" s="5" t="s">
        <v>92</v>
      </c>
      <c r="B21" s="44">
        <v>10</v>
      </c>
      <c r="C21" s="42">
        <v>19644165</v>
      </c>
      <c r="D21" s="42">
        <v>19613037</v>
      </c>
    </row>
    <row r="22" spans="1:7" x14ac:dyDescent="0.25">
      <c r="A22" s="13" t="s">
        <v>93</v>
      </c>
      <c r="B22" s="45"/>
      <c r="C22" s="25">
        <v>2420</v>
      </c>
      <c r="D22" s="25">
        <v>2169</v>
      </c>
    </row>
    <row r="23" spans="1:7" x14ac:dyDescent="0.25">
      <c r="A23" s="13" t="s">
        <v>51</v>
      </c>
      <c r="B23" s="45"/>
      <c r="C23" s="25">
        <v>306540</v>
      </c>
      <c r="D23" s="25">
        <v>498265</v>
      </c>
    </row>
    <row r="24" spans="1:7" x14ac:dyDescent="0.25">
      <c r="A24" s="13" t="s">
        <v>52</v>
      </c>
      <c r="B24" s="45">
        <v>11</v>
      </c>
      <c r="C24" s="60">
        <v>501843</v>
      </c>
      <c r="D24" s="25">
        <v>635895.5</v>
      </c>
    </row>
    <row r="25" spans="1:7" ht="15.75" thickBot="1" x14ac:dyDescent="0.3">
      <c r="A25" s="13" t="s">
        <v>53</v>
      </c>
      <c r="B25" s="44">
        <v>12</v>
      </c>
      <c r="C25" s="25">
        <v>8701</v>
      </c>
      <c r="D25" s="25">
        <v>128263.5</v>
      </c>
    </row>
    <row r="26" spans="1:7" ht="15.75" thickBot="1" x14ac:dyDescent="0.3">
      <c r="A26" s="14"/>
      <c r="B26" s="15"/>
      <c r="C26" s="26">
        <f>SUM(C18:C25)</f>
        <v>22625847</v>
      </c>
      <c r="D26" s="26">
        <f>SUM(D18:D25)</f>
        <v>23134330</v>
      </c>
    </row>
    <row r="27" spans="1:7" ht="25.5" thickBot="1" x14ac:dyDescent="0.3">
      <c r="A27" s="13" t="s">
        <v>54</v>
      </c>
      <c r="B27" s="45"/>
      <c r="C27" s="25" t="s">
        <v>10</v>
      </c>
      <c r="D27" s="25"/>
    </row>
    <row r="28" spans="1:7" ht="15.75" thickBot="1" x14ac:dyDescent="0.3">
      <c r="A28" s="14" t="s">
        <v>55</v>
      </c>
      <c r="B28" s="15"/>
      <c r="C28" s="26">
        <f>C26</f>
        <v>22625847</v>
      </c>
      <c r="D28" s="26">
        <f>D26</f>
        <v>23134330</v>
      </c>
      <c r="F28" s="22"/>
    </row>
    <row r="29" spans="1:7" ht="15.75" thickBot="1" x14ac:dyDescent="0.3">
      <c r="A29" s="10" t="s">
        <v>56</v>
      </c>
      <c r="B29" s="16"/>
      <c r="C29" s="55">
        <f>C16+C26</f>
        <v>28746457</v>
      </c>
      <c r="D29" s="55">
        <f>D16+D26</f>
        <v>29719383</v>
      </c>
    </row>
    <row r="30" spans="1:7" ht="15.75" thickBot="1" x14ac:dyDescent="0.3">
      <c r="A30" s="10" t="s">
        <v>57</v>
      </c>
      <c r="B30" s="16"/>
      <c r="C30" s="27"/>
      <c r="D30" s="27"/>
    </row>
    <row r="31" spans="1:7" ht="15.75" thickBot="1" x14ac:dyDescent="0.3">
      <c r="A31" s="10" t="s">
        <v>58</v>
      </c>
      <c r="B31" s="16"/>
      <c r="C31" s="27"/>
      <c r="D31" s="27"/>
    </row>
    <row r="32" spans="1:7" x14ac:dyDescent="0.25">
      <c r="A32" s="13" t="s">
        <v>59</v>
      </c>
      <c r="B32" s="44">
        <v>13</v>
      </c>
      <c r="C32" s="25">
        <v>5266462</v>
      </c>
      <c r="D32" s="25">
        <v>5266462</v>
      </c>
    </row>
    <row r="33" spans="1:7" ht="15.75" thickBot="1" x14ac:dyDescent="0.3">
      <c r="A33" s="13" t="s">
        <v>94</v>
      </c>
      <c r="B33" s="45"/>
      <c r="C33" s="25">
        <v>7772745</v>
      </c>
      <c r="D33" s="25">
        <v>9050547</v>
      </c>
      <c r="F33" s="22"/>
      <c r="G33" s="22"/>
    </row>
    <row r="34" spans="1:7" ht="15.75" thickBot="1" x14ac:dyDescent="0.3">
      <c r="A34" s="14" t="s">
        <v>61</v>
      </c>
      <c r="B34" s="15"/>
      <c r="C34" s="26">
        <f>SUM(C32:C33)</f>
        <v>13039207</v>
      </c>
      <c r="D34" s="26">
        <f>SUM(D32:D33)</f>
        <v>14317009</v>
      </c>
      <c r="G34" s="22"/>
    </row>
    <row r="35" spans="1:7" ht="15.75" thickBot="1" x14ac:dyDescent="0.3">
      <c r="A35" s="10" t="s">
        <v>62</v>
      </c>
      <c r="B35" s="16"/>
      <c r="C35" s="28"/>
      <c r="D35" s="28"/>
    </row>
    <row r="36" spans="1:7" x14ac:dyDescent="0.25">
      <c r="A36" s="13" t="s">
        <v>63</v>
      </c>
      <c r="B36" s="44"/>
      <c r="C36" s="25">
        <v>303232</v>
      </c>
      <c r="D36" s="25">
        <v>378481.3</v>
      </c>
    </row>
    <row r="37" spans="1:7" x14ac:dyDescent="0.25">
      <c r="A37" s="13" t="s">
        <v>64</v>
      </c>
      <c r="B37" s="44">
        <v>14</v>
      </c>
      <c r="C37" s="25">
        <v>629409.4</v>
      </c>
      <c r="D37" s="25">
        <v>629409.30000000005</v>
      </c>
    </row>
    <row r="38" spans="1:7" ht="24" x14ac:dyDescent="0.25">
      <c r="A38" s="43" t="s">
        <v>95</v>
      </c>
      <c r="B38" s="44"/>
      <c r="C38" s="42">
        <v>194945</v>
      </c>
      <c r="D38" s="42">
        <v>194945</v>
      </c>
    </row>
    <row r="39" spans="1:7" ht="24" x14ac:dyDescent="0.25">
      <c r="A39" s="43" t="s">
        <v>96</v>
      </c>
      <c r="B39" s="44"/>
      <c r="C39" s="42">
        <v>212088</v>
      </c>
      <c r="D39" s="42">
        <v>212088</v>
      </c>
    </row>
    <row r="40" spans="1:7" ht="15.75" thickBot="1" x14ac:dyDescent="0.3">
      <c r="A40" s="43" t="s">
        <v>97</v>
      </c>
      <c r="B40" s="44"/>
      <c r="C40" s="42">
        <v>405102</v>
      </c>
      <c r="D40" s="42">
        <v>405102</v>
      </c>
    </row>
    <row r="41" spans="1:7" ht="15.75" thickBot="1" x14ac:dyDescent="0.3">
      <c r="A41" s="14" t="s">
        <v>65</v>
      </c>
      <c r="B41" s="15"/>
      <c r="C41" s="26">
        <f>SUM(C36:C40)</f>
        <v>1744776.4</v>
      </c>
      <c r="D41" s="26">
        <f>SUM(D36:D40)</f>
        <v>1820025.6</v>
      </c>
    </row>
    <row r="42" spans="1:7" ht="15.75" thickBot="1" x14ac:dyDescent="0.3">
      <c r="A42" s="10" t="s">
        <v>66</v>
      </c>
      <c r="B42" s="16"/>
      <c r="C42" s="24"/>
      <c r="D42" s="24"/>
    </row>
    <row r="43" spans="1:7" x14ac:dyDescent="0.25">
      <c r="A43" s="13" t="s">
        <v>67</v>
      </c>
      <c r="B43" s="44">
        <v>15</v>
      </c>
      <c r="C43" s="25">
        <v>3829754</v>
      </c>
      <c r="D43" s="25">
        <v>3179924</v>
      </c>
    </row>
    <row r="44" spans="1:7" ht="24.75" x14ac:dyDescent="0.25">
      <c r="A44" s="13" t="s">
        <v>98</v>
      </c>
      <c r="B44" s="44"/>
      <c r="C44" s="25">
        <v>290424</v>
      </c>
      <c r="D44" s="25">
        <v>295949</v>
      </c>
    </row>
    <row r="45" spans="1:7" x14ac:dyDescent="0.25">
      <c r="A45" s="13" t="s">
        <v>64</v>
      </c>
      <c r="B45" s="44">
        <v>14</v>
      </c>
      <c r="C45" s="25">
        <v>3898885</v>
      </c>
      <c r="D45" s="25">
        <v>6806226</v>
      </c>
    </row>
    <row r="46" spans="1:7" x14ac:dyDescent="0.25">
      <c r="A46" s="13" t="s">
        <v>68</v>
      </c>
      <c r="B46" s="45"/>
      <c r="C46" s="25"/>
      <c r="D46" s="25"/>
    </row>
    <row r="47" spans="1:7" x14ac:dyDescent="0.25">
      <c r="A47" s="13" t="s">
        <v>69</v>
      </c>
      <c r="B47" s="44">
        <v>16</v>
      </c>
      <c r="C47" s="25">
        <v>496072</v>
      </c>
      <c r="D47" s="25">
        <v>706791</v>
      </c>
    </row>
    <row r="48" spans="1:7" ht="15.75" thickBot="1" x14ac:dyDescent="0.3">
      <c r="A48" s="13" t="s">
        <v>99</v>
      </c>
      <c r="B48" s="44">
        <v>17</v>
      </c>
      <c r="C48" s="25">
        <v>5447339</v>
      </c>
      <c r="D48" s="25">
        <v>2593458</v>
      </c>
    </row>
    <row r="49" spans="1:4" ht="15.75" thickBot="1" x14ac:dyDescent="0.3">
      <c r="A49" s="14" t="s">
        <v>70</v>
      </c>
      <c r="B49" s="17"/>
      <c r="C49" s="26">
        <f>SUM(C43:C48)</f>
        <v>13962474</v>
      </c>
      <c r="D49" s="26">
        <f>SUM(D43:D48)</f>
        <v>13582348</v>
      </c>
    </row>
    <row r="50" spans="1:4" ht="24.75" x14ac:dyDescent="0.25">
      <c r="A50" s="30" t="s">
        <v>71</v>
      </c>
      <c r="B50" s="31"/>
      <c r="C50" s="56">
        <f>C34+C41+C49</f>
        <v>28746457.399999999</v>
      </c>
      <c r="D50" s="56">
        <f>D34+D41+D49</f>
        <v>29719382.600000001</v>
      </c>
    </row>
    <row r="51" spans="1:4" ht="15.75" thickBot="1" x14ac:dyDescent="0.3">
      <c r="A51" s="48" t="s">
        <v>116</v>
      </c>
      <c r="B51" s="49"/>
      <c r="C51" s="50">
        <f>(C34-C12)/100000*1000</f>
        <v>130171.26999999999</v>
      </c>
      <c r="D51" s="50">
        <f>(D29-D12-D41-D49)/100000*1000</f>
        <v>142896.87699999998</v>
      </c>
    </row>
    <row r="52" spans="1:4" x14ac:dyDescent="0.25">
      <c r="A52" s="51"/>
      <c r="B52" s="52"/>
      <c r="C52" s="53"/>
      <c r="D52" s="53"/>
    </row>
    <row r="53" spans="1:4" x14ac:dyDescent="0.25">
      <c r="A53" s="51"/>
      <c r="B53" s="52"/>
      <c r="C53" s="53"/>
      <c r="D53" s="53"/>
    </row>
    <row r="54" spans="1:4" x14ac:dyDescent="0.25">
      <c r="A54" s="3" t="s">
        <v>87</v>
      </c>
      <c r="B54" s="3" t="s">
        <v>100</v>
      </c>
      <c r="C54"/>
      <c r="D54"/>
    </row>
    <row r="55" spans="1:4" x14ac:dyDescent="0.25">
      <c r="A55" s="3"/>
      <c r="C55"/>
      <c r="D55"/>
    </row>
    <row r="56" spans="1:4" x14ac:dyDescent="0.25">
      <c r="A56" s="3" t="s">
        <v>129</v>
      </c>
      <c r="B56" s="3" t="s">
        <v>120</v>
      </c>
      <c r="C56"/>
      <c r="D56"/>
    </row>
    <row r="57" spans="1:4" x14ac:dyDescent="0.25">
      <c r="A57" s="29"/>
      <c r="C57"/>
      <c r="D57"/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D31" sqref="D31"/>
    </sheetView>
  </sheetViews>
  <sheetFormatPr defaultRowHeight="15" x14ac:dyDescent="0.25"/>
  <cols>
    <col min="1" max="1" width="59.42578125" customWidth="1"/>
    <col min="2" max="4" width="11.28515625" customWidth="1"/>
    <col min="8" max="8" width="10.5703125" bestFit="1" customWidth="1"/>
  </cols>
  <sheetData>
    <row r="1" spans="1:8" x14ac:dyDescent="0.25">
      <c r="A1" s="41" t="s">
        <v>90</v>
      </c>
    </row>
    <row r="2" spans="1:8" x14ac:dyDescent="0.25">
      <c r="A2" t="s">
        <v>112</v>
      </c>
    </row>
    <row r="3" spans="1:8" x14ac:dyDescent="0.25">
      <c r="A3" t="s">
        <v>122</v>
      </c>
    </row>
    <row r="4" spans="1:8" ht="15.75" thickBot="1" x14ac:dyDescent="0.3"/>
    <row r="5" spans="1:8" ht="24.75" thickBot="1" x14ac:dyDescent="0.3">
      <c r="A5" s="8" t="s">
        <v>0</v>
      </c>
      <c r="B5" s="9" t="s">
        <v>38</v>
      </c>
      <c r="C5" s="9" t="s">
        <v>123</v>
      </c>
      <c r="D5" s="9" t="s">
        <v>124</v>
      </c>
    </row>
    <row r="6" spans="1:8" x14ac:dyDescent="0.25">
      <c r="A6" s="5" t="s">
        <v>72</v>
      </c>
      <c r="B6" s="46">
        <v>18</v>
      </c>
      <c r="C6" s="32">
        <v>9004582</v>
      </c>
      <c r="D6" s="32">
        <v>15033687</v>
      </c>
    </row>
    <row r="7" spans="1:8" ht="15.75" thickBot="1" x14ac:dyDescent="0.3">
      <c r="A7" s="5" t="s">
        <v>73</v>
      </c>
      <c r="B7" s="46">
        <v>19</v>
      </c>
      <c r="C7" s="32">
        <v>-6570753</v>
      </c>
      <c r="D7" s="32">
        <v>-13104564</v>
      </c>
      <c r="H7" s="22"/>
    </row>
    <row r="8" spans="1:8" ht="15.75" thickBot="1" x14ac:dyDescent="0.3">
      <c r="A8" s="6" t="s">
        <v>74</v>
      </c>
      <c r="B8" s="9"/>
      <c r="C8" s="23">
        <f>SUM(C6:C7)</f>
        <v>2433829</v>
      </c>
      <c r="D8" s="23">
        <f>SUM(D6:D7)</f>
        <v>1929123</v>
      </c>
    </row>
    <row r="9" spans="1:8" x14ac:dyDescent="0.25">
      <c r="A9" s="5" t="s">
        <v>77</v>
      </c>
      <c r="B9" s="46">
        <v>20</v>
      </c>
      <c r="C9" s="32">
        <v>-2153644</v>
      </c>
      <c r="D9" s="32">
        <v>-2541907</v>
      </c>
    </row>
    <row r="10" spans="1:8" x14ac:dyDescent="0.25">
      <c r="A10" s="5" t="s">
        <v>76</v>
      </c>
      <c r="B10" s="46">
        <v>21</v>
      </c>
      <c r="C10" s="32">
        <v>-910537</v>
      </c>
      <c r="D10" s="32">
        <v>-813499</v>
      </c>
    </row>
    <row r="11" spans="1:8" x14ac:dyDescent="0.25">
      <c r="A11" s="5" t="s">
        <v>101</v>
      </c>
      <c r="B11" s="46"/>
      <c r="C11" s="32">
        <v>0</v>
      </c>
      <c r="D11" s="32">
        <v>0</v>
      </c>
    </row>
    <row r="12" spans="1:8" x14ac:dyDescent="0.25">
      <c r="A12" s="5" t="s">
        <v>75</v>
      </c>
      <c r="B12" s="46">
        <v>23</v>
      </c>
      <c r="C12" s="32">
        <v>4734</v>
      </c>
      <c r="D12" s="32">
        <v>6960</v>
      </c>
    </row>
    <row r="13" spans="1:8" ht="15.75" thickBot="1" x14ac:dyDescent="0.3">
      <c r="A13" s="5" t="s">
        <v>78</v>
      </c>
      <c r="B13" s="46">
        <v>23</v>
      </c>
      <c r="C13" s="32">
        <v>-476350</v>
      </c>
      <c r="D13" s="32">
        <v>-379214</v>
      </c>
    </row>
    <row r="14" spans="1:8" ht="15.75" thickBot="1" x14ac:dyDescent="0.3">
      <c r="A14" s="6" t="s">
        <v>79</v>
      </c>
      <c r="B14" s="9"/>
      <c r="C14" s="23">
        <f>SUM(C8:C13)</f>
        <v>-1101968</v>
      </c>
      <c r="D14" s="23">
        <f>SUM(D8:D13)</f>
        <v>-1798537</v>
      </c>
    </row>
    <row r="15" spans="1:8" x14ac:dyDescent="0.25">
      <c r="A15" s="18" t="s">
        <v>80</v>
      </c>
      <c r="B15" s="47">
        <v>22</v>
      </c>
      <c r="C15" s="32">
        <v>327679</v>
      </c>
      <c r="D15" s="32">
        <v>209963</v>
      </c>
    </row>
    <row r="16" spans="1:8" ht="15.75" thickBot="1" x14ac:dyDescent="0.3">
      <c r="A16" s="5" t="s">
        <v>81</v>
      </c>
      <c r="B16" s="46">
        <v>22</v>
      </c>
      <c r="C16" s="32">
        <v>-111066</v>
      </c>
      <c r="D16" s="32">
        <v>-81558</v>
      </c>
    </row>
    <row r="17" spans="1:4" ht="15.75" thickBot="1" x14ac:dyDescent="0.3">
      <c r="A17" s="6" t="s">
        <v>102</v>
      </c>
      <c r="B17" s="9"/>
      <c r="C17" s="23">
        <f>SUM(C14:C16)</f>
        <v>-885355</v>
      </c>
      <c r="D17" s="23">
        <f>SUM(D14:D16)</f>
        <v>-1670132</v>
      </c>
    </row>
    <row r="18" spans="1:4" x14ac:dyDescent="0.25">
      <c r="A18" s="5" t="s">
        <v>82</v>
      </c>
      <c r="B18" s="46"/>
      <c r="C18" s="32">
        <v>-392447</v>
      </c>
      <c r="D18" s="32">
        <v>-577069</v>
      </c>
    </row>
    <row r="19" spans="1:4" ht="15.75" thickBot="1" x14ac:dyDescent="0.3">
      <c r="A19" s="5" t="s">
        <v>115</v>
      </c>
      <c r="B19" s="46"/>
      <c r="C19" s="32"/>
      <c r="D19" s="32"/>
    </row>
    <row r="20" spans="1:4" ht="15.75" thickBot="1" x14ac:dyDescent="0.3">
      <c r="A20" s="6" t="s">
        <v>103</v>
      </c>
      <c r="B20" s="19"/>
      <c r="C20" s="23">
        <f>C17+C18</f>
        <v>-1277802</v>
      </c>
      <c r="D20" s="23">
        <f>D17+D18+D19</f>
        <v>-2247201</v>
      </c>
    </row>
    <row r="21" spans="1:4" ht="24.75" thickBot="1" x14ac:dyDescent="0.3">
      <c r="A21" s="2" t="s">
        <v>104</v>
      </c>
      <c r="B21" s="20"/>
      <c r="C21" s="54">
        <f>C20</f>
        <v>-1277802</v>
      </c>
      <c r="D21" s="54">
        <f>D20</f>
        <v>-2247201</v>
      </c>
    </row>
    <row r="22" spans="1:4" x14ac:dyDescent="0.25">
      <c r="A22" s="39" t="s">
        <v>119</v>
      </c>
      <c r="B22" s="57"/>
      <c r="C22" s="59">
        <f>C21/100000*1000</f>
        <v>-12778.02</v>
      </c>
      <c r="D22" s="59">
        <f>D21/100000*1000</f>
        <v>-22472.010000000002</v>
      </c>
    </row>
    <row r="23" spans="1:4" x14ac:dyDescent="0.25">
      <c r="A23" s="39"/>
      <c r="B23" s="57"/>
      <c r="C23" s="58"/>
      <c r="D23" s="58"/>
    </row>
    <row r="25" spans="1:4" x14ac:dyDescent="0.25">
      <c r="A25" s="3" t="s">
        <v>87</v>
      </c>
      <c r="B25" s="3" t="s">
        <v>105</v>
      </c>
    </row>
    <row r="26" spans="1:4" x14ac:dyDescent="0.25">
      <c r="A26" s="3"/>
    </row>
    <row r="27" spans="1:4" x14ac:dyDescent="0.25">
      <c r="A27" s="3" t="s">
        <v>129</v>
      </c>
      <c r="B27" s="3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workbookViewId="0">
      <selection activeCell="F47" sqref="F47"/>
    </sheetView>
  </sheetViews>
  <sheetFormatPr defaultRowHeight="15" x14ac:dyDescent="0.25"/>
  <cols>
    <col min="1" max="1" width="61.42578125" customWidth="1"/>
    <col min="2" max="3" width="14.28515625" customWidth="1"/>
    <col min="6" max="6" width="11.85546875" customWidth="1"/>
  </cols>
  <sheetData>
    <row r="2" spans="1:7" x14ac:dyDescent="0.25">
      <c r="A2" s="41" t="s">
        <v>90</v>
      </c>
    </row>
    <row r="3" spans="1:7" x14ac:dyDescent="0.25">
      <c r="A3" t="s">
        <v>113</v>
      </c>
    </row>
    <row r="4" spans="1:7" x14ac:dyDescent="0.25">
      <c r="A4" t="s">
        <v>125</v>
      </c>
    </row>
    <row r="5" spans="1:7" ht="15.75" thickBot="1" x14ac:dyDescent="0.3"/>
    <row r="6" spans="1:7" ht="15.75" thickBot="1" x14ac:dyDescent="0.3">
      <c r="A6" s="1" t="s">
        <v>0</v>
      </c>
      <c r="B6" s="9" t="s">
        <v>126</v>
      </c>
      <c r="C6" s="9" t="s">
        <v>124</v>
      </c>
    </row>
    <row r="7" spans="1:7" ht="15.75" thickBot="1" x14ac:dyDescent="0.3">
      <c r="A7" s="2" t="s">
        <v>1</v>
      </c>
      <c r="B7" s="4"/>
      <c r="C7" s="4"/>
    </row>
    <row r="8" spans="1:7" ht="15.75" thickBot="1" x14ac:dyDescent="0.3">
      <c r="A8" s="5" t="s">
        <v>106</v>
      </c>
      <c r="B8" s="34">
        <v>-885355</v>
      </c>
      <c r="C8" s="34">
        <v>-1670132</v>
      </c>
    </row>
    <row r="9" spans="1:7" ht="15.75" thickBot="1" x14ac:dyDescent="0.3">
      <c r="A9" s="6" t="s">
        <v>107</v>
      </c>
      <c r="B9" s="36"/>
      <c r="C9" s="36"/>
    </row>
    <row r="10" spans="1:7" x14ac:dyDescent="0.25">
      <c r="A10" s="7" t="s">
        <v>2</v>
      </c>
      <c r="B10" s="34">
        <v>703772</v>
      </c>
      <c r="C10" s="34">
        <v>617767</v>
      </c>
    </row>
    <row r="11" spans="1:7" x14ac:dyDescent="0.25">
      <c r="A11" s="7" t="s">
        <v>3</v>
      </c>
      <c r="B11" s="34"/>
      <c r="C11" s="34"/>
    </row>
    <row r="12" spans="1:7" x14ac:dyDescent="0.25">
      <c r="A12" s="7" t="s">
        <v>4</v>
      </c>
      <c r="B12" s="34">
        <v>476350</v>
      </c>
      <c r="C12" s="34">
        <v>379214</v>
      </c>
      <c r="F12" s="34"/>
      <c r="G12" s="34"/>
    </row>
    <row r="13" spans="1:7" x14ac:dyDescent="0.25">
      <c r="A13" s="7" t="s">
        <v>108</v>
      </c>
      <c r="B13" s="34">
        <v>-4734</v>
      </c>
      <c r="C13" s="34">
        <v>-6960</v>
      </c>
      <c r="F13" s="34"/>
      <c r="G13" s="34"/>
    </row>
    <row r="14" spans="1:7" x14ac:dyDescent="0.25">
      <c r="A14" s="7" t="s">
        <v>5</v>
      </c>
      <c r="B14" s="34"/>
      <c r="C14" s="34"/>
    </row>
    <row r="15" spans="1:7" x14ac:dyDescent="0.25">
      <c r="A15" s="7" t="s">
        <v>6</v>
      </c>
      <c r="B15" s="34"/>
      <c r="C15" s="34"/>
      <c r="F15" s="22"/>
      <c r="G15" s="22"/>
    </row>
    <row r="16" spans="1:7" x14ac:dyDescent="0.25">
      <c r="A16" s="7" t="s">
        <v>7</v>
      </c>
      <c r="B16" s="34"/>
      <c r="C16" s="34"/>
    </row>
    <row r="17" spans="1:3" x14ac:dyDescent="0.25">
      <c r="A17" s="7" t="s">
        <v>8</v>
      </c>
      <c r="B17" s="34"/>
      <c r="C17" s="34"/>
    </row>
    <row r="18" spans="1:3" x14ac:dyDescent="0.25">
      <c r="A18" s="7" t="s">
        <v>109</v>
      </c>
      <c r="B18" s="34"/>
      <c r="C18" s="34">
        <v>-7607</v>
      </c>
    </row>
    <row r="19" spans="1:3" x14ac:dyDescent="0.25">
      <c r="A19" s="7" t="s">
        <v>9</v>
      </c>
      <c r="B19" s="34"/>
      <c r="C19" s="34"/>
    </row>
    <row r="20" spans="1:3" ht="15.75" thickBot="1" x14ac:dyDescent="0.3">
      <c r="A20" s="7" t="s">
        <v>11</v>
      </c>
      <c r="B20" s="34"/>
      <c r="C20" s="34">
        <v>-55640</v>
      </c>
    </row>
    <row r="21" spans="1:3" ht="24.75" thickBot="1" x14ac:dyDescent="0.3">
      <c r="A21" s="6" t="s">
        <v>12</v>
      </c>
      <c r="B21" s="35">
        <f>SUM(B8:B20)</f>
        <v>290033</v>
      </c>
      <c r="C21" s="35">
        <f>SUM(C8:C20)</f>
        <v>-743358</v>
      </c>
    </row>
    <row r="22" spans="1:3" x14ac:dyDescent="0.25">
      <c r="A22" s="5" t="s">
        <v>13</v>
      </c>
      <c r="B22" s="34">
        <v>81846</v>
      </c>
      <c r="C22" s="34">
        <v>-1515834</v>
      </c>
    </row>
    <row r="23" spans="1:3" x14ac:dyDescent="0.25">
      <c r="A23" s="5" t="s">
        <v>14</v>
      </c>
      <c r="B23" s="34">
        <v>184883</v>
      </c>
      <c r="C23" s="34">
        <v>-386024</v>
      </c>
    </row>
    <row r="24" spans="1:3" x14ac:dyDescent="0.25">
      <c r="A24" s="5" t="s">
        <v>15</v>
      </c>
      <c r="B24" s="34">
        <v>134053</v>
      </c>
      <c r="C24" s="34">
        <v>38734</v>
      </c>
    </row>
    <row r="25" spans="1:3" x14ac:dyDescent="0.25">
      <c r="A25" s="5" t="s">
        <v>16</v>
      </c>
      <c r="B25" s="34">
        <v>19266</v>
      </c>
      <c r="C25" s="34">
        <v>-29400</v>
      </c>
    </row>
    <row r="26" spans="1:3" x14ac:dyDescent="0.25">
      <c r="A26" s="5" t="s">
        <v>89</v>
      </c>
      <c r="B26" s="34"/>
      <c r="C26" s="34">
        <v>-487</v>
      </c>
    </row>
    <row r="27" spans="1:3" x14ac:dyDescent="0.25">
      <c r="A27" s="5" t="s">
        <v>17</v>
      </c>
      <c r="B27" s="34">
        <v>649830</v>
      </c>
      <c r="C27" s="34">
        <v>1479469</v>
      </c>
    </row>
    <row r="28" spans="1:3" x14ac:dyDescent="0.25">
      <c r="A28" s="5" t="s">
        <v>110</v>
      </c>
      <c r="B28" s="34">
        <v>-725368</v>
      </c>
      <c r="C28" s="34">
        <v>-446134</v>
      </c>
    </row>
    <row r="29" spans="1:3" ht="15.75" thickBot="1" x14ac:dyDescent="0.3">
      <c r="A29" s="5" t="s">
        <v>18</v>
      </c>
      <c r="B29" s="34">
        <v>-210719</v>
      </c>
      <c r="C29" s="34">
        <v>-297626</v>
      </c>
    </row>
    <row r="30" spans="1:3" ht="24.75" thickBot="1" x14ac:dyDescent="0.3">
      <c r="A30" s="6" t="s">
        <v>19</v>
      </c>
      <c r="B30" s="35">
        <f>SUM(B21:B29)</f>
        <v>423824</v>
      </c>
      <c r="C30" s="35">
        <f>SUM(C21:C29)</f>
        <v>-1900660</v>
      </c>
    </row>
    <row r="31" spans="1:3" x14ac:dyDescent="0.25">
      <c r="A31" s="5" t="s">
        <v>20</v>
      </c>
      <c r="B31" s="34"/>
      <c r="C31" s="34"/>
    </row>
    <row r="32" spans="1:3" x14ac:dyDescent="0.25">
      <c r="A32" s="5" t="s">
        <v>21</v>
      </c>
      <c r="B32" s="34">
        <v>-756651</v>
      </c>
      <c r="C32" s="34">
        <v>-205321</v>
      </c>
    </row>
    <row r="33" spans="1:3" ht="15.75" thickBot="1" x14ac:dyDescent="0.3">
      <c r="A33" s="5" t="s">
        <v>22</v>
      </c>
      <c r="B33" s="34">
        <v>-232379</v>
      </c>
      <c r="C33" s="34">
        <v>-691716</v>
      </c>
    </row>
    <row r="34" spans="1:3" ht="15.75" thickBot="1" x14ac:dyDescent="0.3">
      <c r="A34" s="6" t="s">
        <v>23</v>
      </c>
      <c r="B34" s="35">
        <f>SUM(B30:B33)</f>
        <v>-565206</v>
      </c>
      <c r="C34" s="35">
        <f>SUM(C30:C33)</f>
        <v>-2797697</v>
      </c>
    </row>
    <row r="35" spans="1:3" ht="15.75" thickBot="1" x14ac:dyDescent="0.3">
      <c r="A35" s="2" t="s">
        <v>24</v>
      </c>
      <c r="B35" s="35"/>
      <c r="C35" s="35"/>
    </row>
    <row r="36" spans="1:3" x14ac:dyDescent="0.25">
      <c r="A36" s="5" t="s">
        <v>25</v>
      </c>
      <c r="B36" s="34"/>
      <c r="C36" s="34"/>
    </row>
    <row r="37" spans="1:3" x14ac:dyDescent="0.25">
      <c r="A37" s="5" t="s">
        <v>26</v>
      </c>
      <c r="B37" s="34"/>
      <c r="C37" s="34"/>
    </row>
    <row r="38" spans="1:3" ht="24" x14ac:dyDescent="0.25">
      <c r="A38" s="5" t="s">
        <v>27</v>
      </c>
      <c r="B38" s="34"/>
      <c r="C38" s="34"/>
    </row>
    <row r="39" spans="1:3" ht="15.75" thickBot="1" x14ac:dyDescent="0.3">
      <c r="A39" s="5" t="s">
        <v>28</v>
      </c>
      <c r="B39" s="34" t="s">
        <v>10</v>
      </c>
      <c r="C39" s="34" t="s">
        <v>10</v>
      </c>
    </row>
    <row r="40" spans="1:3" ht="15.75" thickBot="1" x14ac:dyDescent="0.3">
      <c r="A40" s="6" t="s">
        <v>29</v>
      </c>
      <c r="B40" s="35">
        <f>SUM(B36:B39)</f>
        <v>0</v>
      </c>
      <c r="C40" s="35">
        <f>SUM(C36:C39)</f>
        <v>0</v>
      </c>
    </row>
    <row r="41" spans="1:3" ht="15.75" thickBot="1" x14ac:dyDescent="0.3">
      <c r="A41" s="2" t="s">
        <v>30</v>
      </c>
      <c r="B41" s="37"/>
      <c r="C41" s="37"/>
    </row>
    <row r="42" spans="1:3" x14ac:dyDescent="0.25">
      <c r="A42" s="5" t="s">
        <v>31</v>
      </c>
      <c r="B42" s="34">
        <v>1180000</v>
      </c>
      <c r="C42" s="34">
        <v>5228174</v>
      </c>
    </row>
    <row r="43" spans="1:3" x14ac:dyDescent="0.25">
      <c r="A43" s="5" t="s">
        <v>32</v>
      </c>
      <c r="B43" s="34">
        <v>-734659</v>
      </c>
      <c r="C43" s="34">
        <v>-2311346</v>
      </c>
    </row>
    <row r="44" spans="1:3" ht="15.75" thickBot="1" x14ac:dyDescent="0.3">
      <c r="A44" s="5" t="s">
        <v>88</v>
      </c>
      <c r="B44" s="34"/>
      <c r="C44" s="34"/>
    </row>
    <row r="45" spans="1:3" ht="15.75" thickBot="1" x14ac:dyDescent="0.3">
      <c r="A45" s="6" t="s">
        <v>33</v>
      </c>
      <c r="B45" s="35">
        <f>SUM(B42:B44)</f>
        <v>445341</v>
      </c>
      <c r="C45" s="35">
        <f>SUM(C42:C44)</f>
        <v>2916828</v>
      </c>
    </row>
    <row r="46" spans="1:3" ht="24.75" thickBot="1" x14ac:dyDescent="0.3">
      <c r="A46" s="2" t="s">
        <v>34</v>
      </c>
      <c r="B46" s="38">
        <f>B34+B40+B45+B47</f>
        <v>-119563</v>
      </c>
      <c r="C46" s="38">
        <f>C34+C40+C45+C47</f>
        <v>119122</v>
      </c>
    </row>
    <row r="47" spans="1:3" ht="24.75" thickBot="1" x14ac:dyDescent="0.3">
      <c r="A47" s="5" t="s">
        <v>35</v>
      </c>
      <c r="B47" s="34">
        <v>302</v>
      </c>
      <c r="C47" s="34">
        <v>-9</v>
      </c>
    </row>
    <row r="48" spans="1:3" ht="15.75" thickBot="1" x14ac:dyDescent="0.3">
      <c r="A48" s="6" t="s">
        <v>36</v>
      </c>
      <c r="B48" s="35">
        <f>Баланс!D25</f>
        <v>128263.5</v>
      </c>
      <c r="C48" s="35">
        <v>165334</v>
      </c>
    </row>
    <row r="49" spans="1:7" ht="15.75" thickBot="1" x14ac:dyDescent="0.3">
      <c r="A49" s="2" t="s">
        <v>37</v>
      </c>
      <c r="B49" s="38">
        <f>B48+B46</f>
        <v>8700.5</v>
      </c>
      <c r="C49" s="38">
        <f>C48+C46</f>
        <v>284456</v>
      </c>
      <c r="E49" s="22"/>
      <c r="F49" s="22"/>
      <c r="G49" s="22"/>
    </row>
    <row r="50" spans="1:7" x14ac:dyDescent="0.25">
      <c r="B50" s="22"/>
    </row>
    <row r="51" spans="1:7" x14ac:dyDescent="0.25">
      <c r="A51" s="3" t="s">
        <v>87</v>
      </c>
      <c r="B51" s="3" t="s">
        <v>100</v>
      </c>
    </row>
    <row r="52" spans="1:7" x14ac:dyDescent="0.25">
      <c r="A52" s="3"/>
    </row>
    <row r="53" spans="1:7" x14ac:dyDescent="0.25">
      <c r="A53" s="3" t="s">
        <v>129</v>
      </c>
      <c r="B53" s="3" t="s">
        <v>120</v>
      </c>
    </row>
    <row r="57" spans="1:7" x14ac:dyDescent="0.25">
      <c r="B57" s="22"/>
    </row>
    <row r="58" spans="1:7" x14ac:dyDescent="0.25">
      <c r="B58" s="22"/>
      <c r="C58" s="22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6"/>
  <sheetViews>
    <sheetView workbookViewId="0">
      <selection activeCell="G23" sqref="G23"/>
    </sheetView>
  </sheetViews>
  <sheetFormatPr defaultRowHeight="15" x14ac:dyDescent="0.25"/>
  <cols>
    <col min="1" max="1" width="31.85546875" customWidth="1"/>
    <col min="2" max="2" width="13" customWidth="1"/>
    <col min="3" max="5" width="14.140625" customWidth="1"/>
  </cols>
  <sheetData>
    <row r="2" spans="1:5" x14ac:dyDescent="0.25">
      <c r="A2" s="41" t="s">
        <v>90</v>
      </c>
    </row>
    <row r="3" spans="1:5" x14ac:dyDescent="0.25">
      <c r="A3" t="s">
        <v>114</v>
      </c>
    </row>
    <row r="4" spans="1:5" x14ac:dyDescent="0.25">
      <c r="A4" t="s">
        <v>122</v>
      </c>
    </row>
    <row r="5" spans="1:5" ht="15.75" thickBot="1" x14ac:dyDescent="0.3"/>
    <row r="6" spans="1:5" ht="24.75" thickBot="1" x14ac:dyDescent="0.3">
      <c r="A6" s="8" t="s">
        <v>0</v>
      </c>
      <c r="B6" s="9" t="s">
        <v>83</v>
      </c>
      <c r="C6" s="9" t="s">
        <v>84</v>
      </c>
      <c r="D6" s="9" t="s">
        <v>60</v>
      </c>
      <c r="E6" s="9" t="s">
        <v>85</v>
      </c>
    </row>
    <row r="7" spans="1:5" ht="15.75" thickBot="1" x14ac:dyDescent="0.3">
      <c r="A7" s="2" t="s">
        <v>117</v>
      </c>
      <c r="B7" s="33">
        <v>5266462</v>
      </c>
      <c r="C7" s="33"/>
      <c r="D7" s="33">
        <v>6616761</v>
      </c>
      <c r="E7" s="33">
        <f>SUM(B7:D7)</f>
        <v>11883223</v>
      </c>
    </row>
    <row r="8" spans="1:5" ht="15.75" thickBot="1" x14ac:dyDescent="0.3">
      <c r="A8" s="5" t="s">
        <v>86</v>
      </c>
      <c r="B8" s="32" t="s">
        <v>10</v>
      </c>
      <c r="C8" s="32" t="s">
        <v>10</v>
      </c>
      <c r="D8" s="32">
        <f>ОПИУ!D20</f>
        <v>-2247201</v>
      </c>
      <c r="E8" s="32">
        <f>SUM(D8)</f>
        <v>-2247201</v>
      </c>
    </row>
    <row r="9" spans="1:5" ht="15.75" thickBot="1" x14ac:dyDescent="0.3">
      <c r="A9" s="6" t="s">
        <v>128</v>
      </c>
      <c r="B9" s="23">
        <v>1513806</v>
      </c>
      <c r="C9" s="23">
        <f>C7+SUM(C8:C8)</f>
        <v>0</v>
      </c>
      <c r="D9" s="23">
        <f>D7+D8</f>
        <v>4369560</v>
      </c>
      <c r="E9" s="23">
        <f>E7+E8</f>
        <v>9636022</v>
      </c>
    </row>
    <row r="10" spans="1:5" x14ac:dyDescent="0.25">
      <c r="A10" s="39" t="s">
        <v>118</v>
      </c>
      <c r="B10" s="40">
        <v>5266462.2</v>
      </c>
      <c r="C10" s="40"/>
      <c r="D10" s="40">
        <v>9050547.3000000007</v>
      </c>
      <c r="E10" s="40">
        <f>SUM(B10:D10)</f>
        <v>14317009.5</v>
      </c>
    </row>
    <row r="11" spans="1:5" ht="15.75" thickBot="1" x14ac:dyDescent="0.3">
      <c r="A11" s="5" t="s">
        <v>86</v>
      </c>
      <c r="B11" s="32" t="s">
        <v>10</v>
      </c>
      <c r="C11" s="32" t="s">
        <v>10</v>
      </c>
      <c r="D11" s="32">
        <v>-1277802</v>
      </c>
      <c r="E11" s="32">
        <f>SUM(B11:D11)</f>
        <v>-1277802</v>
      </c>
    </row>
    <row r="12" spans="1:5" ht="15.75" thickBot="1" x14ac:dyDescent="0.3">
      <c r="A12" s="6" t="s">
        <v>127</v>
      </c>
      <c r="B12" s="23">
        <v>5266462</v>
      </c>
      <c r="C12" s="23">
        <f t="shared" ref="C12" si="0">SUM(C10:C11)</f>
        <v>0</v>
      </c>
      <c r="D12" s="23">
        <f>SUM(D10:D11)</f>
        <v>7772745.3000000007</v>
      </c>
      <c r="E12" s="23">
        <f>SUM(E10:E11)</f>
        <v>13039207.5</v>
      </c>
    </row>
    <row r="14" spans="1:5" x14ac:dyDescent="0.25">
      <c r="A14" s="3" t="s">
        <v>87</v>
      </c>
      <c r="B14" s="3" t="s">
        <v>100</v>
      </c>
    </row>
    <row r="15" spans="1:5" x14ac:dyDescent="0.25">
      <c r="A15" s="3"/>
    </row>
    <row r="16" spans="1:5" x14ac:dyDescent="0.25">
      <c r="A16" s="3" t="s">
        <v>129</v>
      </c>
      <c r="B16" s="3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Людмила Панасюк</cp:lastModifiedBy>
  <cp:lastPrinted>2024-08-07T06:18:27Z</cp:lastPrinted>
  <dcterms:created xsi:type="dcterms:W3CDTF">2021-08-24T06:27:18Z</dcterms:created>
  <dcterms:modified xsi:type="dcterms:W3CDTF">2024-11-11T09:26:45Z</dcterms:modified>
</cp:coreProperties>
</file>