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activeTab="3"/>
  </bookViews>
  <sheets>
    <sheet name="Баланс" sheetId="2" r:id="rId1"/>
    <sheet name="ОПИУ" sheetId="3" r:id="rId2"/>
    <sheet name="ДДС" sheetId="1" r:id="rId3"/>
    <sheet name="Капитал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3" l="1"/>
  <c r="D12" i="3"/>
  <c r="E12" i="4" l="1"/>
  <c r="D12" i="4"/>
  <c r="D11" i="3" l="1"/>
  <c r="C48" i="2" l="1"/>
  <c r="C10" i="2"/>
  <c r="B48" i="1" l="1"/>
  <c r="D15" i="2" l="1"/>
  <c r="D10" i="2"/>
  <c r="C9" i="4" l="1"/>
  <c r="C45" i="1" l="1"/>
  <c r="C40" i="1"/>
  <c r="D8" i="3"/>
  <c r="D14" i="3" s="1"/>
  <c r="D17" i="3" s="1"/>
  <c r="D20" i="3" l="1"/>
  <c r="C8" i="1"/>
  <c r="C21" i="1" s="1"/>
  <c r="C30" i="1" s="1"/>
  <c r="C34" i="1" s="1"/>
  <c r="C46" i="1" s="1"/>
  <c r="C49" i="1" s="1"/>
  <c r="D45" i="2" l="1"/>
  <c r="D40" i="2"/>
  <c r="D12" i="2"/>
  <c r="B45" i="1" l="1"/>
  <c r="B40" i="1"/>
  <c r="D49" i="2" l="1"/>
  <c r="D51" i="2" s="1"/>
  <c r="C49" i="2"/>
  <c r="D41" i="2"/>
  <c r="C41" i="2"/>
  <c r="C26" i="2" l="1"/>
  <c r="C28" i="2" s="1"/>
  <c r="C16" i="2"/>
  <c r="C12" i="4"/>
  <c r="E10" i="4"/>
  <c r="C8" i="3"/>
  <c r="C14" i="3" s="1"/>
  <c r="C17" i="3" s="1"/>
  <c r="B8" i="1" s="1"/>
  <c r="B21" i="1" s="1"/>
  <c r="B30" i="1" s="1"/>
  <c r="B34" i="1" s="1"/>
  <c r="B46" i="1" s="1"/>
  <c r="B49" i="1" s="1"/>
  <c r="C34" i="2"/>
  <c r="C29" i="2" l="1"/>
  <c r="C51" i="2" s="1"/>
  <c r="C50" i="2"/>
  <c r="C52" i="2" l="1"/>
  <c r="D21" i="3"/>
  <c r="D8" i="4" s="1"/>
  <c r="C20" i="3"/>
  <c r="C21" i="3" s="1"/>
  <c r="D11" i="4" s="1"/>
  <c r="E8" i="4" l="1"/>
  <c r="E9" i="4" s="1"/>
  <c r="D9" i="4"/>
  <c r="D16" i="2"/>
  <c r="D34" i="2"/>
  <c r="D26" i="2"/>
  <c r="D28" i="2" s="1"/>
  <c r="E11" i="4" l="1"/>
  <c r="D50" i="2"/>
  <c r="D29" i="2"/>
  <c r="D52" i="2" l="1"/>
</calcChain>
</file>

<file path=xl/sharedStrings.xml><?xml version="1.0" encoding="utf-8"?>
<sst xmlns="http://schemas.openxmlformats.org/spreadsheetml/2006/main" count="160" uniqueCount="129">
  <si>
    <t>В тысячах казахстанских тенге</t>
  </si>
  <si>
    <t>Движение денежных средств от операционной деятельности</t>
  </si>
  <si>
    <t>износ и амортизацию</t>
  </si>
  <si>
    <t>убыток от выбытия основных средств и других долгосрочных активов</t>
  </si>
  <si>
    <t>расходы по финансированию</t>
  </si>
  <si>
    <t>резерв по неиспользованным отпускам</t>
  </si>
  <si>
    <t>доходы от списания обязательств</t>
  </si>
  <si>
    <t>убыток от обесценения финансовых активов</t>
  </si>
  <si>
    <t>убыток от обесценения нефинансовых активов</t>
  </si>
  <si>
    <t>излишки и безвозмездно полученные активы</t>
  </si>
  <si>
    <t>-</t>
  </si>
  <si>
    <t>прочие</t>
  </si>
  <si>
    <t>Денежные средства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</si>
  <si>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</si>
  <si>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товарно-материальных запасов</t>
  </si>
  <si>
    <t>изменение прочих оборотных активов</t>
  </si>
  <si>
    <t>изменение текущих налоговых активов</t>
  </si>
  <si>
    <t>изменение торговой и прочей кредиторской задолженности</t>
  </si>
  <si>
    <t>изменение прочих налогов к уплате</t>
  </si>
  <si>
    <t>Чистая сумма денежных средств от операционной деятельности до подоходного налога и процентов</t>
  </si>
  <si>
    <t>проценты полученные</t>
  </si>
  <si>
    <t>проценты уплаченные</t>
  </si>
  <si>
    <t>уплаченный подоходный налог</t>
  </si>
  <si>
    <t>Чистые денежные средства от операционной деятельности</t>
  </si>
  <si>
    <t>Движение денежных средств от инвестиционной деятельности</t>
  </si>
  <si>
    <t>возврат / (размещение) депозитов, нетто</t>
  </si>
  <si>
    <t>поступление от продажи основных средств</t>
  </si>
  <si>
    <t>приобретение основных средств, горнорудных и других долгосрочных активов</t>
  </si>
  <si>
    <t>авансы, выплаченные под долгосрочные активы</t>
  </si>
  <si>
    <t>Чистые денежные средства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</si>
  <si>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</si>
  <si>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</si>
  <si>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</si>
  <si>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Чистые денежные средства от финансовой деятельности</t>
  </si>
  <si>
    <t>Чистое увеличение (уменьшение) денежных средств и их эквивалентов</t>
  </si>
  <si>
    <t>Влияние изменений обменного курса на сальдо денежных средств в иностранной валюте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</si>
  <si>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</si>
  <si>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</si>
  <si>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Примечания*</t>
  </si>
  <si>
    <t>АКТИВЫ</t>
  </si>
  <si>
    <t>Внеоборотные активы</t>
  </si>
  <si>
    <t>Горнорудные активы</t>
  </si>
  <si>
    <t>Основные средства</t>
  </si>
  <si>
    <t>Незавершенное строительство</t>
  </si>
  <si>
    <t>Нематериальные активы</t>
  </si>
  <si>
    <t>Авансы, выданные за долгосрочные активы</t>
  </si>
  <si>
    <t>Инвестиции в долевые инструменты</t>
  </si>
  <si>
    <t>Прочие внеоборотные активы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</si>
  <si>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</si>
  <si>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</si>
  <si>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</si>
  <si>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</si>
  <si>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Текущие налоговые активы</t>
  </si>
  <si>
    <t>Прочие оборотные активы</t>
  </si>
  <si>
    <t>Денежные средства и их эквиваленты</t>
  </si>
  <si>
    <t>Долгосрочные активы, предназначенные для продажи</t>
  </si>
  <si>
    <t>Итого краткосрочные активы</t>
  </si>
  <si>
    <t>ИТОГО АКТИВЫ</t>
  </si>
  <si>
    <t>КАПИТАЛ И ОБЯЗАТЕЛЬСТВА</t>
  </si>
  <si>
    <t>Капитал</t>
  </si>
  <si>
    <t>Уставный капитал</t>
  </si>
  <si>
    <t>Непокрытый убыток</t>
  </si>
  <si>
    <t>ИТОГО КАПИТАЛ</t>
  </si>
  <si>
    <t>Долгосрочные обязательства</t>
  </si>
  <si>
    <t>Торговая кредиторская задолженность</t>
  </si>
  <si>
    <t>Займы полученные</t>
  </si>
  <si>
    <t>Итого долгосрочные обязательства</t>
  </si>
  <si>
    <t>Текущие обязательства</t>
  </si>
  <si>
    <t>Торговая и прочая кредиторская задолженность</t>
  </si>
  <si>
    <t>Обязательства по подоходному налогу</t>
  </si>
  <si>
    <t>Прочие налоги к уплате</t>
  </si>
  <si>
    <t>Итого текущие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</si>
  <si>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</si>
  <si>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</si>
  <si>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</si>
  <si>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</si>
  <si>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</si>
  <si>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</si>
  <si>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</si>
  <si>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</si>
  <si>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 / (убыток)</t>
  </si>
  <si>
    <t>Доходы от финансирования</t>
  </si>
  <si>
    <t>Расходы от финансирования</t>
  </si>
  <si>
    <t>Расходы по подоходному налогу</t>
  </si>
  <si>
    <t xml:space="preserve">Уставный капитал </t>
  </si>
  <si>
    <t>Изъятый капитал</t>
  </si>
  <si>
    <t>Итого</t>
  </si>
  <si>
    <t>Генеральный директор</t>
  </si>
  <si>
    <t>прочие поступления</t>
  </si>
  <si>
    <t>изменение прочих долгосрочных активов</t>
  </si>
  <si>
    <t>АО Майкубен Вест</t>
  </si>
  <si>
    <t>НДС к возмещению</t>
  </si>
  <si>
    <t>Финансовые активы, оцениваемые по справедливой стоимости через прибыль или убыток</t>
  </si>
  <si>
    <t>Предоплата по прочим налогам и платежам</t>
  </si>
  <si>
    <t xml:space="preserve">Нераспределенная прибыль </t>
  </si>
  <si>
    <t>Обязательства по финансовой аренде долгосрочные</t>
  </si>
  <si>
    <t>Обязательства по отсроченному подоходному налогу</t>
  </si>
  <si>
    <t>Резервы долгосрочные</t>
  </si>
  <si>
    <t>Текущая часть обязательств по выплатам работникам</t>
  </si>
  <si>
    <t>Прочие текущие обязательства</t>
  </si>
  <si>
    <t>_________________ Н.Ш.Ахметбаев</t>
  </si>
  <si>
    <t>_________________ Л.П.Панасюк</t>
  </si>
  <si>
    <t>Доходы (расходы) от курсовой разницы*</t>
  </si>
  <si>
    <t>Прибыль (убыток) до налогообложения</t>
  </si>
  <si>
    <t>Прибыль (убыток) за год</t>
  </si>
  <si>
    <t>Совокупный доход (убыток) за год, за вычетом корпоративного подоходного налога</t>
  </si>
  <si>
    <t>_________________  Н.Ш.Ахметбаев</t>
  </si>
  <si>
    <t>Доход (убыток) до налогообложения:</t>
  </si>
  <si>
    <t>Корректировки на:</t>
  </si>
  <si>
    <t>финансировый доход/убыток</t>
  </si>
  <si>
    <t>прибыль/убыток от курсовой разницы</t>
  </si>
  <si>
    <t>Изменение прочих текущих обязательств</t>
  </si>
  <si>
    <t>_________________Л.П.Панасюк</t>
  </si>
  <si>
    <t>Главный бухгалтер</t>
  </si>
  <si>
    <t>Отчёт о финансовом положении</t>
  </si>
  <si>
    <t>Отчёт о совокупном доходе</t>
  </si>
  <si>
    <t>Отчёт о движении денежных средств</t>
  </si>
  <si>
    <t>Отчёт об изменениях в капитале</t>
  </si>
  <si>
    <t>Актуарные убытки с установленными выплатами</t>
  </si>
  <si>
    <t>Балансовая стоимость акций, тенге</t>
  </si>
  <si>
    <t>Остаток на 01 января 2022 года</t>
  </si>
  <si>
    <t>По состоянию на 30 сентября 2023 года</t>
  </si>
  <si>
    <t>За 9 месяцев, закончившихся 30 сентября 2023 года</t>
  </si>
  <si>
    <t>9 мес. 2023г.</t>
  </si>
  <si>
    <t>9 мес. 2022г.</t>
  </si>
  <si>
    <t>Остаток на 30 сентября 2022 года</t>
  </si>
  <si>
    <t>Сальдо на 01 января 2023г.</t>
  </si>
  <si>
    <t>Остаток на 30 сентября 2023 года</t>
  </si>
  <si>
    <t>Прибыль и совокупный доход за 9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</si>
</sst>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/>
    <xf numFmtId="0" fontId="3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right" vertical="top"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justify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justify"/>
    </xf>
    <xf numFmtId="3" fontId="3" fillId="0" borderId="2" xfId="0" applyNumberFormat="1" applyFont="1" applyBorder="1" applyAlignment="1">
      <alignment horizontal="justify" wrapText="1"/>
    </xf>
    <xf numFmtId="0" fontId="1" fillId="0" borderId="0" xfId="0" applyFont="1" applyAlignment="1">
      <alignment horizontal="justify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5" fillId="0" borderId="0" xfId="0" applyFont="1"/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left" vertical="top"/>
    </xf>
    <xf numFmtId="3" fontId="0" fillId="2" borderId="0" xfId="0" applyNumberFormat="1" applyFill="1"/>
    <xf numFmtId="14" fontId="3" fillId="2" borderId="1" xfId="0" applyNumberFormat="1" applyFont="1" applyFill="1" applyBorder="1" applyAlignment="1">
      <alignment horizontal="right" vertical="top" wrapText="1"/>
    </xf>
    <xf numFmtId="3" fontId="1" fillId="2" borderId="2" xfId="0" applyNumberFormat="1" applyFont="1" applyFill="1" applyBorder="1" applyAlignment="1">
      <alignment horizontal="justify"/>
    </xf>
    <xf numFmtId="3" fontId="1" fillId="2" borderId="0" xfId="0" applyNumberFormat="1" applyFont="1" applyFill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justify"/>
    </xf>
    <xf numFmtId="3" fontId="3" fillId="2" borderId="2" xfId="0" applyNumberFormat="1" applyFont="1" applyFill="1" applyBorder="1" applyAlignment="1">
      <alignment horizontal="justify" wrapText="1"/>
    </xf>
    <xf numFmtId="3" fontId="3" fillId="2" borderId="4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7"/>
  <sheetViews>
    <sheetView workbookViewId="0">
      <selection activeCell="H28" sqref="H28:J29"/>
    </sheetView>
  </sheetViews>
  <sheetFormatPr defaultRowHeight="15" x14ac:dyDescent="0.25"/>
  <cols>
    <col min="1" max="1" width="44.42578125" customWidth="1"/>
    <col min="2" max="2" width="12.140625" customWidth="1"/>
    <col min="3" max="3" width="12.7109375" style="58" customWidth="1"/>
    <col min="4" max="4" width="12.7109375" style="22" customWidth="1"/>
    <col min="6" max="6" width="9.5703125" bestFit="1" customWidth="1"/>
    <col min="7" max="8" width="9.85546875" bestFit="1" customWidth="1"/>
    <col min="9" max="9" width="12.5703125" customWidth="1"/>
  </cols>
  <sheetData>
    <row r="2" spans="1:4" x14ac:dyDescent="0.25">
      <c r="A2" s="43" t="s">
        <v>90</v>
      </c>
    </row>
    <row r="3" spans="1:4" x14ac:dyDescent="0.25">
      <c r="A3" t="s">
        <v>114</v>
      </c>
    </row>
    <row r="4" spans="1:4" x14ac:dyDescent="0.25">
      <c r="A4" s="43" t="s">
        <v>121</v>
      </c>
    </row>
    <row r="5" spans="1:4" ht="15.75" thickBot="1" x14ac:dyDescent="0.3"/>
    <row r="6" spans="1:4" ht="15.75" thickBot="1" x14ac:dyDescent="0.3">
      <c r="A6" s="8" t="s">
        <v>0</v>
      </c>
      <c r="B6" s="9" t="s">
        <v>38</v>
      </c>
      <c r="C6" s="59">
        <v>45199</v>
      </c>
      <c r="D6" s="21">
        <v>44926</v>
      </c>
    </row>
    <row r="7" spans="1:4" ht="15.75" thickBot="1" x14ac:dyDescent="0.3">
      <c r="A7" s="10" t="s">
        <v>39</v>
      </c>
      <c r="B7" s="11"/>
      <c r="C7" s="60"/>
      <c r="D7" s="24"/>
    </row>
    <row r="8" spans="1:4" ht="15.75" thickBot="1" x14ac:dyDescent="0.3">
      <c r="A8" s="10" t="s">
        <v>40</v>
      </c>
      <c r="B8" s="12"/>
      <c r="C8" s="60"/>
      <c r="D8" s="24"/>
    </row>
    <row r="9" spans="1:4" x14ac:dyDescent="0.25">
      <c r="A9" s="13" t="s">
        <v>41</v>
      </c>
      <c r="B9" s="47">
        <v>5</v>
      </c>
      <c r="C9" s="25">
        <v>364450</v>
      </c>
      <c r="D9" s="25">
        <v>373276</v>
      </c>
    </row>
    <row r="10" spans="1:4" x14ac:dyDescent="0.25">
      <c r="A10" s="13" t="s">
        <v>42</v>
      </c>
      <c r="B10" s="47">
        <v>6</v>
      </c>
      <c r="C10" s="25">
        <f>4016538+655138</f>
        <v>4671676</v>
      </c>
      <c r="D10" s="25">
        <f>428242.9+4292969</f>
        <v>4721211.9000000004</v>
      </c>
    </row>
    <row r="11" spans="1:4" x14ac:dyDescent="0.25">
      <c r="A11" s="13" t="s">
        <v>43</v>
      </c>
      <c r="B11" s="47"/>
      <c r="C11" s="46"/>
      <c r="D11" s="46"/>
    </row>
    <row r="12" spans="1:4" x14ac:dyDescent="0.25">
      <c r="A12" s="13" t="s">
        <v>44</v>
      </c>
      <c r="B12" s="47"/>
      <c r="C12" s="25">
        <v>254271</v>
      </c>
      <c r="D12" s="25">
        <f>237838+28874</f>
        <v>266712</v>
      </c>
    </row>
    <row r="13" spans="1:4" x14ac:dyDescent="0.25">
      <c r="A13" s="13" t="s">
        <v>45</v>
      </c>
      <c r="B13" s="48"/>
      <c r="C13" s="25" t="s">
        <v>10</v>
      </c>
      <c r="D13" s="25" t="s">
        <v>10</v>
      </c>
    </row>
    <row r="14" spans="1:4" x14ac:dyDescent="0.25">
      <c r="A14" s="13" t="s">
        <v>46</v>
      </c>
      <c r="B14" s="47"/>
      <c r="C14" s="25"/>
      <c r="D14" s="25"/>
    </row>
    <row r="15" spans="1:4" ht="15.75" thickBot="1" x14ac:dyDescent="0.3">
      <c r="A15" s="13" t="s">
        <v>47</v>
      </c>
      <c r="B15" s="47">
        <v>7</v>
      </c>
      <c r="C15" s="25">
        <v>85851</v>
      </c>
      <c r="D15" s="25">
        <f>87744</f>
        <v>87744</v>
      </c>
    </row>
    <row r="16" spans="1:4" ht="15.75" thickBot="1" x14ac:dyDescent="0.3">
      <c r="A16" s="14" t="s">
        <v>48</v>
      </c>
      <c r="B16" s="15"/>
      <c r="C16" s="62">
        <f>SUM(C9:C15)</f>
        <v>5376248</v>
      </c>
      <c r="D16" s="26">
        <f>SUM(D9:D15)</f>
        <v>5448943.9000000004</v>
      </c>
    </row>
    <row r="17" spans="1:9" ht="15.75" thickBot="1" x14ac:dyDescent="0.3">
      <c r="A17" s="10" t="s">
        <v>49</v>
      </c>
      <c r="B17" s="16"/>
      <c r="C17" s="60"/>
      <c r="D17" s="24"/>
    </row>
    <row r="18" spans="1:9" x14ac:dyDescent="0.25">
      <c r="A18" s="13" t="s">
        <v>50</v>
      </c>
      <c r="B18" s="47">
        <v>8</v>
      </c>
      <c r="C18" s="25">
        <v>1454599</v>
      </c>
      <c r="D18" s="25">
        <v>1878723</v>
      </c>
      <c r="G18" s="22"/>
      <c r="I18" s="22"/>
    </row>
    <row r="19" spans="1:9" x14ac:dyDescent="0.25">
      <c r="A19" s="13" t="s">
        <v>51</v>
      </c>
      <c r="B19" s="47">
        <v>9</v>
      </c>
      <c r="C19" s="25">
        <v>2127309</v>
      </c>
      <c r="D19" s="25">
        <v>1775628</v>
      </c>
      <c r="G19" s="22"/>
    </row>
    <row r="20" spans="1:9" x14ac:dyDescent="0.25">
      <c r="A20" s="13" t="s">
        <v>91</v>
      </c>
      <c r="B20" s="47"/>
      <c r="C20" s="25">
        <v>197239</v>
      </c>
      <c r="D20" s="25">
        <v>408</v>
      </c>
      <c r="G20" s="22"/>
    </row>
    <row r="21" spans="1:9" ht="27" customHeight="1" x14ac:dyDescent="0.25">
      <c r="A21" s="5" t="s">
        <v>92</v>
      </c>
      <c r="B21" s="47">
        <v>10</v>
      </c>
      <c r="C21" s="44">
        <v>18746425</v>
      </c>
      <c r="D21" s="44">
        <v>18743376</v>
      </c>
      <c r="G21" s="22"/>
    </row>
    <row r="22" spans="1:9" x14ac:dyDescent="0.25">
      <c r="A22" s="13" t="s">
        <v>93</v>
      </c>
      <c r="B22" s="48"/>
      <c r="C22" s="25">
        <v>65000</v>
      </c>
      <c r="D22" s="25">
        <v>2131</v>
      </c>
      <c r="G22" s="22"/>
    </row>
    <row r="23" spans="1:9" x14ac:dyDescent="0.25">
      <c r="A23" s="13" t="s">
        <v>52</v>
      </c>
      <c r="B23" s="48"/>
      <c r="C23" s="25"/>
      <c r="D23" s="25"/>
      <c r="G23" s="22"/>
    </row>
    <row r="24" spans="1:9" x14ac:dyDescent="0.25">
      <c r="A24" s="13" t="s">
        <v>53</v>
      </c>
      <c r="B24" s="48">
        <v>11</v>
      </c>
      <c r="C24" s="25">
        <v>642747</v>
      </c>
      <c r="D24" s="25">
        <v>1058587</v>
      </c>
      <c r="G24" s="22"/>
    </row>
    <row r="25" spans="1:9" ht="15.75" thickBot="1" x14ac:dyDescent="0.3">
      <c r="A25" s="13" t="s">
        <v>54</v>
      </c>
      <c r="B25" s="47">
        <v>12</v>
      </c>
      <c r="C25" s="25">
        <v>284456</v>
      </c>
      <c r="D25" s="25">
        <v>165334</v>
      </c>
      <c r="G25" s="22"/>
    </row>
    <row r="26" spans="1:9" ht="15.75" thickBot="1" x14ac:dyDescent="0.3">
      <c r="A26" s="14"/>
      <c r="B26" s="15"/>
      <c r="C26" s="62">
        <f>SUM(C18:C25)</f>
        <v>23517775</v>
      </c>
      <c r="D26" s="26">
        <f>SUM(D18:D25)</f>
        <v>23624187</v>
      </c>
      <c r="G26" s="22"/>
    </row>
    <row r="27" spans="1:9" ht="25.5" thickBot="1" x14ac:dyDescent="0.3">
      <c r="A27" s="13" t="s">
        <v>55</v>
      </c>
      <c r="B27" s="48"/>
      <c r="C27" s="61" t="s">
        <v>10</v>
      </c>
      <c r="D27" s="25"/>
    </row>
    <row r="28" spans="1:9" ht="15.75" thickBot="1" x14ac:dyDescent="0.3">
      <c r="A28" s="14" t="s">
        <v>56</v>
      </c>
      <c r="B28" s="15"/>
      <c r="C28" s="62">
        <f>C26</f>
        <v>23517775</v>
      </c>
      <c r="D28" s="26">
        <f>D26</f>
        <v>23624187</v>
      </c>
      <c r="G28" s="22"/>
      <c r="H28" s="22"/>
      <c r="I28" s="22"/>
    </row>
    <row r="29" spans="1:9" ht="15.75" thickBot="1" x14ac:dyDescent="0.3">
      <c r="A29" s="10" t="s">
        <v>57</v>
      </c>
      <c r="B29" s="16"/>
      <c r="C29" s="63">
        <f>C16+C26</f>
        <v>28894023</v>
      </c>
      <c r="D29" s="27">
        <f>D16+D26</f>
        <v>29073130.899999999</v>
      </c>
    </row>
    <row r="30" spans="1:9" ht="15.75" thickBot="1" x14ac:dyDescent="0.3">
      <c r="A30" s="10" t="s">
        <v>58</v>
      </c>
      <c r="B30" s="16"/>
      <c r="C30" s="64"/>
      <c r="D30" s="28"/>
    </row>
    <row r="31" spans="1:9" ht="15.75" thickBot="1" x14ac:dyDescent="0.3">
      <c r="A31" s="10" t="s">
        <v>59</v>
      </c>
      <c r="B31" s="16"/>
      <c r="C31" s="64"/>
      <c r="D31" s="28"/>
    </row>
    <row r="32" spans="1:9" x14ac:dyDescent="0.25">
      <c r="A32" s="13" t="s">
        <v>60</v>
      </c>
      <c r="B32" s="47">
        <v>13</v>
      </c>
      <c r="C32" s="25">
        <v>5266462</v>
      </c>
      <c r="D32" s="25">
        <v>5266462</v>
      </c>
    </row>
    <row r="33" spans="1:9" ht="15.75" thickBot="1" x14ac:dyDescent="0.3">
      <c r="A33" s="13" t="s">
        <v>94</v>
      </c>
      <c r="B33" s="48"/>
      <c r="C33" s="25">
        <v>5624060</v>
      </c>
      <c r="D33" s="25">
        <v>7871262</v>
      </c>
      <c r="F33" s="22"/>
      <c r="G33" s="22"/>
      <c r="H33" s="22"/>
      <c r="I33" s="22"/>
    </row>
    <row r="34" spans="1:9" ht="15.75" thickBot="1" x14ac:dyDescent="0.3">
      <c r="A34" s="14" t="s">
        <v>62</v>
      </c>
      <c r="B34" s="15"/>
      <c r="C34" s="62">
        <f>SUM(C32:C33)</f>
        <v>10890522</v>
      </c>
      <c r="D34" s="26">
        <f>SUM(D32:D33)</f>
        <v>13137724</v>
      </c>
    </row>
    <row r="35" spans="1:9" ht="15.75" thickBot="1" x14ac:dyDescent="0.3">
      <c r="A35" s="10" t="s">
        <v>63</v>
      </c>
      <c r="B35" s="16"/>
      <c r="C35" s="65"/>
      <c r="D35" s="29"/>
    </row>
    <row r="36" spans="1:9" x14ac:dyDescent="0.25">
      <c r="A36" s="13" t="s">
        <v>64</v>
      </c>
      <c r="B36" s="47"/>
      <c r="C36" s="25"/>
      <c r="D36" s="25"/>
    </row>
    <row r="37" spans="1:9" x14ac:dyDescent="0.25">
      <c r="A37" s="13" t="s">
        <v>65</v>
      </c>
      <c r="B37" s="47">
        <v>14</v>
      </c>
      <c r="C37" s="25">
        <v>2274565</v>
      </c>
      <c r="D37" s="25">
        <v>3832194</v>
      </c>
    </row>
    <row r="38" spans="1:9" ht="24" x14ac:dyDescent="0.25">
      <c r="A38" s="45" t="s">
        <v>95</v>
      </c>
      <c r="B38" s="47"/>
      <c r="C38" s="44">
        <v>253068</v>
      </c>
      <c r="D38" s="44">
        <v>253068</v>
      </c>
    </row>
    <row r="39" spans="1:9" ht="24" x14ac:dyDescent="0.25">
      <c r="A39" s="45" t="s">
        <v>96</v>
      </c>
      <c r="B39" s="47"/>
      <c r="C39" s="44">
        <v>520888</v>
      </c>
      <c r="D39" s="44">
        <v>520888</v>
      </c>
    </row>
    <row r="40" spans="1:9" ht="15.75" thickBot="1" x14ac:dyDescent="0.3">
      <c r="A40" s="45" t="s">
        <v>97</v>
      </c>
      <c r="B40" s="47"/>
      <c r="C40" s="44">
        <v>231211</v>
      </c>
      <c r="D40" s="44">
        <f>100743+130468</f>
        <v>231211</v>
      </c>
    </row>
    <row r="41" spans="1:9" ht="15.75" thickBot="1" x14ac:dyDescent="0.3">
      <c r="A41" s="14" t="s">
        <v>66</v>
      </c>
      <c r="B41" s="15"/>
      <c r="C41" s="62">
        <f>SUM(C36:C40)</f>
        <v>3279732</v>
      </c>
      <c r="D41" s="26">
        <f>SUM(D36:D40)</f>
        <v>4837361</v>
      </c>
    </row>
    <row r="42" spans="1:9" ht="15.75" thickBot="1" x14ac:dyDescent="0.3">
      <c r="A42" s="10" t="s">
        <v>67</v>
      </c>
      <c r="B42" s="16"/>
      <c r="C42" s="60"/>
      <c r="D42" s="24"/>
    </row>
    <row r="43" spans="1:9" x14ac:dyDescent="0.25">
      <c r="A43" s="13" t="s">
        <v>68</v>
      </c>
      <c r="B43" s="47">
        <v>15</v>
      </c>
      <c r="C43" s="25">
        <v>3320140</v>
      </c>
      <c r="D43" s="25">
        <v>1956878</v>
      </c>
      <c r="G43" s="22"/>
    </row>
    <row r="44" spans="1:9" ht="24.75" x14ac:dyDescent="0.25">
      <c r="A44" s="13" t="s">
        <v>98</v>
      </c>
      <c r="B44" s="47"/>
      <c r="C44" s="25">
        <v>271217</v>
      </c>
      <c r="D44" s="25">
        <v>252564</v>
      </c>
      <c r="G44" s="22"/>
    </row>
    <row r="45" spans="1:9" x14ac:dyDescent="0.25">
      <c r="A45" s="13" t="s">
        <v>65</v>
      </c>
      <c r="B45" s="47">
        <v>14</v>
      </c>
      <c r="C45" s="25">
        <v>6457110</v>
      </c>
      <c r="D45" s="25">
        <f>1685452+1311896</f>
        <v>2997348</v>
      </c>
      <c r="G45" s="22"/>
    </row>
    <row r="46" spans="1:9" x14ac:dyDescent="0.25">
      <c r="A46" s="13" t="s">
        <v>69</v>
      </c>
      <c r="B46" s="48"/>
      <c r="C46" s="25">
        <v>0</v>
      </c>
      <c r="D46" s="25">
        <v>48179</v>
      </c>
      <c r="G46" s="22"/>
    </row>
    <row r="47" spans="1:9" x14ac:dyDescent="0.25">
      <c r="A47" s="13" t="s">
        <v>70</v>
      </c>
      <c r="B47" s="47">
        <v>16</v>
      </c>
      <c r="C47" s="25">
        <v>222119</v>
      </c>
      <c r="D47" s="25">
        <v>627382</v>
      </c>
      <c r="G47" s="22"/>
    </row>
    <row r="48" spans="1:9" ht="15.75" thickBot="1" x14ac:dyDescent="0.3">
      <c r="A48" s="13" t="s">
        <v>99</v>
      </c>
      <c r="B48" s="47">
        <v>17</v>
      </c>
      <c r="C48" s="25">
        <f>90742+4106716+255725</f>
        <v>4453183</v>
      </c>
      <c r="D48" s="25">
        <v>5215695</v>
      </c>
      <c r="G48" s="22"/>
    </row>
    <row r="49" spans="1:4" ht="15.75" thickBot="1" x14ac:dyDescent="0.3">
      <c r="A49" s="14" t="s">
        <v>71</v>
      </c>
      <c r="B49" s="17"/>
      <c r="C49" s="62">
        <f>SUM(C43:C48)</f>
        <v>14723769</v>
      </c>
      <c r="D49" s="26">
        <f>SUM(D43:D48)</f>
        <v>11098046</v>
      </c>
    </row>
    <row r="50" spans="1:4" ht="24.75" x14ac:dyDescent="0.25">
      <c r="A50" s="31" t="s">
        <v>72</v>
      </c>
      <c r="B50" s="32"/>
      <c r="C50" s="33">
        <f>C34+C41+C49</f>
        <v>28894023</v>
      </c>
      <c r="D50" s="33">
        <f>D34+D41+D49</f>
        <v>29073131</v>
      </c>
    </row>
    <row r="51" spans="1:4" ht="15.75" thickBot="1" x14ac:dyDescent="0.3">
      <c r="A51" s="51" t="s">
        <v>119</v>
      </c>
      <c r="B51" s="52"/>
      <c r="C51" s="66">
        <f>(C29-C12-C41-C49)/100000*1000</f>
        <v>106362.51</v>
      </c>
      <c r="D51" s="53">
        <f>(D29-D12-D41-D49)/100000*1000</f>
        <v>128710.11899999999</v>
      </c>
    </row>
    <row r="52" spans="1:4" x14ac:dyDescent="0.25">
      <c r="A52" s="54"/>
      <c r="B52" s="55"/>
      <c r="C52" s="67">
        <f>C29-C50</f>
        <v>0</v>
      </c>
      <c r="D52" s="56">
        <f>D29-D50</f>
        <v>-0.10000000149011612</v>
      </c>
    </row>
    <row r="53" spans="1:4" x14ac:dyDescent="0.25">
      <c r="A53" s="54"/>
      <c r="B53" s="55"/>
      <c r="C53" s="67"/>
      <c r="D53" s="56"/>
    </row>
    <row r="54" spans="1:4" x14ac:dyDescent="0.25">
      <c r="A54" s="3" t="s">
        <v>87</v>
      </c>
      <c r="B54" s="3" t="s">
        <v>100</v>
      </c>
      <c r="C54" s="68"/>
      <c r="D54"/>
    </row>
    <row r="55" spans="1:4" x14ac:dyDescent="0.25">
      <c r="A55" s="3"/>
      <c r="C55" s="68"/>
      <c r="D55"/>
    </row>
    <row r="56" spans="1:4" x14ac:dyDescent="0.25">
      <c r="A56" s="3" t="s">
        <v>113</v>
      </c>
      <c r="B56" s="3" t="s">
        <v>101</v>
      </c>
      <c r="C56" s="68"/>
      <c r="D56"/>
    </row>
    <row r="57" spans="1:4" x14ac:dyDescent="0.25">
      <c r="A57" s="30"/>
      <c r="C57" s="68"/>
      <c r="D57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C29" sqref="C29"/>
    </sheetView>
  </sheetViews>
  <sheetFormatPr defaultRowHeight="15" x14ac:dyDescent="0.25"/>
  <cols>
    <col min="1" max="1" width="59.42578125" customWidth="1"/>
    <col min="2" max="4" width="11.28515625" customWidth="1"/>
    <col min="8" max="8" width="10.5703125" bestFit="1" customWidth="1"/>
  </cols>
  <sheetData>
    <row r="1" spans="1:8" x14ac:dyDescent="0.25">
      <c r="A1" s="43" t="s">
        <v>90</v>
      </c>
    </row>
    <row r="2" spans="1:8" x14ac:dyDescent="0.25">
      <c r="A2" t="s">
        <v>115</v>
      </c>
    </row>
    <row r="3" spans="1:8" x14ac:dyDescent="0.25">
      <c r="A3" t="s">
        <v>122</v>
      </c>
    </row>
    <row r="4" spans="1:8" ht="15.75" thickBot="1" x14ac:dyDescent="0.3"/>
    <row r="5" spans="1:8" ht="24.75" thickBot="1" x14ac:dyDescent="0.3">
      <c r="A5" s="8" t="s">
        <v>0</v>
      </c>
      <c r="B5" s="9" t="s">
        <v>38</v>
      </c>
      <c r="C5" s="9" t="s">
        <v>123</v>
      </c>
      <c r="D5" s="9" t="s">
        <v>124</v>
      </c>
    </row>
    <row r="6" spans="1:8" x14ac:dyDescent="0.25">
      <c r="A6" s="5" t="s">
        <v>73</v>
      </c>
      <c r="B6" s="49">
        <v>18</v>
      </c>
      <c r="C6" s="34">
        <v>15033687</v>
      </c>
      <c r="D6" s="34">
        <v>14292761</v>
      </c>
    </row>
    <row r="7" spans="1:8" ht="15.75" thickBot="1" x14ac:dyDescent="0.3">
      <c r="A7" s="5" t="s">
        <v>74</v>
      </c>
      <c r="B7" s="49">
        <v>19</v>
      </c>
      <c r="C7" s="34">
        <v>-13104564</v>
      </c>
      <c r="D7" s="34">
        <v>-8117152</v>
      </c>
      <c r="H7" s="22"/>
    </row>
    <row r="8" spans="1:8" ht="15.75" thickBot="1" x14ac:dyDescent="0.3">
      <c r="A8" s="6" t="s">
        <v>75</v>
      </c>
      <c r="B8" s="9"/>
      <c r="C8" s="23">
        <f>SUM(C6:C7)</f>
        <v>1929123</v>
      </c>
      <c r="D8" s="23">
        <f>SUM(D6:D7)</f>
        <v>6175609</v>
      </c>
    </row>
    <row r="9" spans="1:8" x14ac:dyDescent="0.25">
      <c r="A9" s="5" t="s">
        <v>78</v>
      </c>
      <c r="B9" s="49">
        <v>20</v>
      </c>
      <c r="C9" s="34">
        <v>-2541907</v>
      </c>
      <c r="D9" s="34">
        <v>-1972869</v>
      </c>
    </row>
    <row r="10" spans="1:8" x14ac:dyDescent="0.25">
      <c r="A10" s="5" t="s">
        <v>77</v>
      </c>
      <c r="B10" s="49">
        <v>21</v>
      </c>
      <c r="C10" s="34">
        <v>-813499</v>
      </c>
      <c r="D10" s="34">
        <v>-624837</v>
      </c>
    </row>
    <row r="11" spans="1:8" x14ac:dyDescent="0.25">
      <c r="A11" s="5" t="s">
        <v>102</v>
      </c>
      <c r="B11" s="49"/>
      <c r="C11" s="34">
        <v>7607</v>
      </c>
      <c r="D11" s="34">
        <f>209468-211656.5</f>
        <v>-2188.5</v>
      </c>
    </row>
    <row r="12" spans="1:8" x14ac:dyDescent="0.25">
      <c r="A12" s="5" t="s">
        <v>79</v>
      </c>
      <c r="B12" s="49">
        <v>23</v>
      </c>
      <c r="C12" s="34">
        <v>-21218</v>
      </c>
      <c r="D12" s="34">
        <f>-852870+211657</f>
        <v>-641213</v>
      </c>
    </row>
    <row r="13" spans="1:8" ht="15.75" thickBot="1" x14ac:dyDescent="0.3">
      <c r="A13" s="5" t="s">
        <v>76</v>
      </c>
      <c r="B13" s="49">
        <v>23</v>
      </c>
      <c r="C13" s="34">
        <v>142016</v>
      </c>
      <c r="D13" s="34">
        <f>635442-209468</f>
        <v>425974</v>
      </c>
    </row>
    <row r="14" spans="1:8" ht="15.75" thickBot="1" x14ac:dyDescent="0.3">
      <c r="A14" s="6" t="s">
        <v>80</v>
      </c>
      <c r="B14" s="9"/>
      <c r="C14" s="23">
        <f>SUM(C8:C13)</f>
        <v>-1297878</v>
      </c>
      <c r="D14" s="23">
        <f>SUM(D8:D13)</f>
        <v>3360475.5</v>
      </c>
    </row>
    <row r="15" spans="1:8" x14ac:dyDescent="0.25">
      <c r="A15" s="18" t="s">
        <v>81</v>
      </c>
      <c r="B15" s="50">
        <v>22</v>
      </c>
      <c r="C15" s="34">
        <v>6960</v>
      </c>
      <c r="D15" s="34">
        <v>144748</v>
      </c>
    </row>
    <row r="16" spans="1:8" ht="15.75" thickBot="1" x14ac:dyDescent="0.3">
      <c r="A16" s="5" t="s">
        <v>82</v>
      </c>
      <c r="B16" s="49">
        <v>22</v>
      </c>
      <c r="C16" s="34">
        <v>-379214</v>
      </c>
      <c r="D16" s="34">
        <v>-739328</v>
      </c>
    </row>
    <row r="17" spans="1:4" ht="15.75" thickBot="1" x14ac:dyDescent="0.3">
      <c r="A17" s="6" t="s">
        <v>103</v>
      </c>
      <c r="B17" s="9"/>
      <c r="C17" s="23">
        <f>SUM(C14:C16)</f>
        <v>-1670132</v>
      </c>
      <c r="D17" s="23">
        <f>SUM(D14:D16)</f>
        <v>2765895.5</v>
      </c>
    </row>
    <row r="18" spans="1:4" x14ac:dyDescent="0.25">
      <c r="A18" s="5" t="s">
        <v>83</v>
      </c>
      <c r="B18" s="49"/>
      <c r="C18" s="34">
        <v>-577069</v>
      </c>
      <c r="D18" s="34">
        <v>-619852</v>
      </c>
    </row>
    <row r="19" spans="1:4" ht="15.75" thickBot="1" x14ac:dyDescent="0.3">
      <c r="A19" s="5" t="s">
        <v>118</v>
      </c>
      <c r="B19" s="49"/>
      <c r="C19" s="34"/>
      <c r="D19" s="34"/>
    </row>
    <row r="20" spans="1:4" ht="15.75" thickBot="1" x14ac:dyDescent="0.3">
      <c r="A20" s="6" t="s">
        <v>104</v>
      </c>
      <c r="B20" s="19"/>
      <c r="C20" s="23">
        <f>C17+C18</f>
        <v>-2247201</v>
      </c>
      <c r="D20" s="23">
        <f>D17+D18+D19</f>
        <v>2146043.5</v>
      </c>
    </row>
    <row r="21" spans="1:4" ht="24.75" thickBot="1" x14ac:dyDescent="0.3">
      <c r="A21" s="2" t="s">
        <v>105</v>
      </c>
      <c r="B21" s="20"/>
      <c r="C21" s="35">
        <f>C20</f>
        <v>-2247201</v>
      </c>
      <c r="D21" s="35">
        <f>D20</f>
        <v>2146043.5</v>
      </c>
    </row>
    <row r="23" spans="1:4" x14ac:dyDescent="0.25">
      <c r="A23" s="3" t="s">
        <v>87</v>
      </c>
      <c r="B23" s="3" t="s">
        <v>106</v>
      </c>
    </row>
    <row r="24" spans="1:4" x14ac:dyDescent="0.25">
      <c r="A24" s="3"/>
    </row>
    <row r="25" spans="1:4" x14ac:dyDescent="0.25">
      <c r="A25" s="3" t="s">
        <v>113</v>
      </c>
      <c r="B25" s="3" t="s">
        <v>101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8"/>
  <sheetViews>
    <sheetView topLeftCell="A16" workbookViewId="0">
      <selection activeCell="J32" sqref="I31:J32"/>
    </sheetView>
  </sheetViews>
  <sheetFormatPr defaultRowHeight="15" x14ac:dyDescent="0.25"/>
  <cols>
    <col min="1" max="1" width="61.42578125" customWidth="1"/>
    <col min="2" max="3" width="14.28515625" customWidth="1"/>
    <col min="6" max="6" width="11.85546875" customWidth="1"/>
  </cols>
  <sheetData>
    <row r="2" spans="1:7" x14ac:dyDescent="0.25">
      <c r="A2" s="43" t="s">
        <v>90</v>
      </c>
    </row>
    <row r="3" spans="1:7" x14ac:dyDescent="0.25">
      <c r="A3" t="s">
        <v>116</v>
      </c>
    </row>
    <row r="4" spans="1:7" x14ac:dyDescent="0.25">
      <c r="A4" t="s">
        <v>122</v>
      </c>
    </row>
    <row r="5" spans="1:7" ht="15.75" thickBot="1" x14ac:dyDescent="0.3"/>
    <row r="6" spans="1:7" ht="15.75" thickBot="1" x14ac:dyDescent="0.3">
      <c r="A6" s="1" t="s">
        <v>0</v>
      </c>
      <c r="B6" s="9" t="s">
        <v>123</v>
      </c>
      <c r="C6" s="9" t="s">
        <v>124</v>
      </c>
    </row>
    <row r="7" spans="1:7" ht="15.75" thickBot="1" x14ac:dyDescent="0.3">
      <c r="A7" s="2" t="s">
        <v>1</v>
      </c>
      <c r="B7" s="4"/>
      <c r="C7" s="4"/>
    </row>
    <row r="8" spans="1:7" ht="15.75" thickBot="1" x14ac:dyDescent="0.3">
      <c r="A8" s="5" t="s">
        <v>107</v>
      </c>
      <c r="B8" s="36">
        <f>ОПИУ!C17</f>
        <v>-1670132</v>
      </c>
      <c r="C8" s="36">
        <f>ОПИУ!D17</f>
        <v>2765895.5</v>
      </c>
    </row>
    <row r="9" spans="1:7" ht="15.75" thickBot="1" x14ac:dyDescent="0.3">
      <c r="A9" s="6" t="s">
        <v>108</v>
      </c>
      <c r="B9" s="38"/>
      <c r="C9" s="38"/>
    </row>
    <row r="10" spans="1:7" x14ac:dyDescent="0.25">
      <c r="A10" s="7" t="s">
        <v>2</v>
      </c>
      <c r="B10" s="36">
        <v>617767</v>
      </c>
      <c r="C10" s="36">
        <v>699499</v>
      </c>
    </row>
    <row r="11" spans="1:7" x14ac:dyDescent="0.25">
      <c r="A11" s="7" t="s">
        <v>3</v>
      </c>
      <c r="B11" s="36"/>
      <c r="C11" s="36"/>
    </row>
    <row r="12" spans="1:7" x14ac:dyDescent="0.25">
      <c r="A12" s="7" t="s">
        <v>4</v>
      </c>
      <c r="B12" s="36">
        <v>379214</v>
      </c>
      <c r="C12" s="36">
        <v>852870</v>
      </c>
      <c r="F12" s="36"/>
      <c r="G12" s="36"/>
    </row>
    <row r="13" spans="1:7" x14ac:dyDescent="0.25">
      <c r="A13" s="7" t="s">
        <v>109</v>
      </c>
      <c r="B13" s="36">
        <v>-6960</v>
      </c>
      <c r="C13" s="36">
        <v>-635442</v>
      </c>
      <c r="F13" s="36"/>
      <c r="G13" s="36"/>
    </row>
    <row r="14" spans="1:7" x14ac:dyDescent="0.25">
      <c r="A14" s="7" t="s">
        <v>5</v>
      </c>
      <c r="B14" s="36"/>
      <c r="C14" s="36"/>
    </row>
    <row r="15" spans="1:7" x14ac:dyDescent="0.25">
      <c r="A15" s="7" t="s">
        <v>6</v>
      </c>
      <c r="B15" s="36"/>
      <c r="C15" s="36"/>
      <c r="F15" s="22"/>
      <c r="G15" s="22"/>
    </row>
    <row r="16" spans="1:7" x14ac:dyDescent="0.25">
      <c r="A16" s="7" t="s">
        <v>7</v>
      </c>
      <c r="B16" s="36"/>
      <c r="C16" s="36"/>
    </row>
    <row r="17" spans="1:3" x14ac:dyDescent="0.25">
      <c r="A17" s="7" t="s">
        <v>8</v>
      </c>
      <c r="B17" s="36"/>
      <c r="C17" s="36"/>
    </row>
    <row r="18" spans="1:3" x14ac:dyDescent="0.25">
      <c r="A18" s="7" t="s">
        <v>110</v>
      </c>
      <c r="B18" s="36">
        <v>-7607</v>
      </c>
      <c r="C18" s="36">
        <v>2188.5</v>
      </c>
    </row>
    <row r="19" spans="1:3" x14ac:dyDescent="0.25">
      <c r="A19" s="7" t="s">
        <v>9</v>
      </c>
      <c r="B19" s="36"/>
      <c r="C19" s="36"/>
    </row>
    <row r="20" spans="1:3" ht="15.75" thickBot="1" x14ac:dyDescent="0.3">
      <c r="A20" s="7" t="s">
        <v>11</v>
      </c>
      <c r="B20" s="36">
        <v>-55640</v>
      </c>
      <c r="C20" s="36"/>
    </row>
    <row r="21" spans="1:3" ht="24.75" thickBot="1" x14ac:dyDescent="0.3">
      <c r="A21" s="6" t="s">
        <v>12</v>
      </c>
      <c r="B21" s="37">
        <f>SUM(B8:B20)</f>
        <v>-743358</v>
      </c>
      <c r="C21" s="37">
        <f>SUM(C8:C20)</f>
        <v>3685011</v>
      </c>
    </row>
    <row r="22" spans="1:3" x14ac:dyDescent="0.25">
      <c r="A22" s="5" t="s">
        <v>13</v>
      </c>
      <c r="B22" s="36">
        <v>-1515834</v>
      </c>
      <c r="C22" s="36">
        <v>-1245054</v>
      </c>
    </row>
    <row r="23" spans="1:3" x14ac:dyDescent="0.25">
      <c r="A23" s="5" t="s">
        <v>14</v>
      </c>
      <c r="B23" s="36">
        <v>-386024</v>
      </c>
      <c r="C23" s="36">
        <v>-470235</v>
      </c>
    </row>
    <row r="24" spans="1:3" x14ac:dyDescent="0.25">
      <c r="A24" s="5" t="s">
        <v>15</v>
      </c>
      <c r="B24" s="36">
        <v>38734</v>
      </c>
      <c r="C24" s="36">
        <v>-434060</v>
      </c>
    </row>
    <row r="25" spans="1:3" x14ac:dyDescent="0.25">
      <c r="A25" s="5" t="s">
        <v>16</v>
      </c>
      <c r="B25" s="36">
        <v>-29400</v>
      </c>
      <c r="C25" s="36"/>
    </row>
    <row r="26" spans="1:3" x14ac:dyDescent="0.25">
      <c r="A26" s="5" t="s">
        <v>89</v>
      </c>
      <c r="B26" s="36">
        <v>-487</v>
      </c>
      <c r="C26" s="36">
        <v>8263</v>
      </c>
    </row>
    <row r="27" spans="1:3" x14ac:dyDescent="0.25">
      <c r="A27" s="5" t="s">
        <v>17</v>
      </c>
      <c r="B27" s="36">
        <v>1479469</v>
      </c>
      <c r="C27" s="36">
        <v>184920</v>
      </c>
    </row>
    <row r="28" spans="1:3" x14ac:dyDescent="0.25">
      <c r="A28" s="5" t="s">
        <v>111</v>
      </c>
      <c r="B28" s="36">
        <v>-446134</v>
      </c>
      <c r="C28" s="36">
        <v>403714</v>
      </c>
    </row>
    <row r="29" spans="1:3" ht="15.75" thickBot="1" x14ac:dyDescent="0.3">
      <c r="A29" s="5" t="s">
        <v>18</v>
      </c>
      <c r="B29" s="36">
        <v>-297626</v>
      </c>
      <c r="C29" s="36">
        <v>776754</v>
      </c>
    </row>
    <row r="30" spans="1:3" ht="24.75" thickBot="1" x14ac:dyDescent="0.3">
      <c r="A30" s="6" t="s">
        <v>19</v>
      </c>
      <c r="B30" s="37">
        <f>SUM(B21:B29)</f>
        <v>-1900660</v>
      </c>
      <c r="C30" s="37">
        <f>SUM(C21:C29)</f>
        <v>2909313</v>
      </c>
    </row>
    <row r="31" spans="1:3" x14ac:dyDescent="0.25">
      <c r="A31" s="5" t="s">
        <v>20</v>
      </c>
      <c r="B31" s="36"/>
      <c r="C31" s="36"/>
    </row>
    <row r="32" spans="1:3" x14ac:dyDescent="0.25">
      <c r="A32" s="5" t="s">
        <v>21</v>
      </c>
      <c r="B32" s="36">
        <v>-205321</v>
      </c>
      <c r="C32" s="36">
        <v>-1154929</v>
      </c>
    </row>
    <row r="33" spans="1:3" ht="15.75" thickBot="1" x14ac:dyDescent="0.3">
      <c r="A33" s="5" t="s">
        <v>22</v>
      </c>
      <c r="B33" s="36">
        <v>-691716</v>
      </c>
      <c r="C33" s="36">
        <v>-1039210</v>
      </c>
    </row>
    <row r="34" spans="1:3" ht="15.75" thickBot="1" x14ac:dyDescent="0.3">
      <c r="A34" s="6" t="s">
        <v>23</v>
      </c>
      <c r="B34" s="37">
        <f>SUM(B30:B33)</f>
        <v>-2797697</v>
      </c>
      <c r="C34" s="37">
        <f>SUM(C30:C33)</f>
        <v>715174</v>
      </c>
    </row>
    <row r="35" spans="1:3" ht="15.75" thickBot="1" x14ac:dyDescent="0.3">
      <c r="A35" s="2" t="s">
        <v>24</v>
      </c>
      <c r="B35" s="37"/>
      <c r="C35" s="57"/>
    </row>
    <row r="36" spans="1:3" x14ac:dyDescent="0.25">
      <c r="A36" s="5" t="s">
        <v>25</v>
      </c>
      <c r="B36" s="36"/>
      <c r="C36" s="36"/>
    </row>
    <row r="37" spans="1:3" x14ac:dyDescent="0.25">
      <c r="A37" s="5" t="s">
        <v>26</v>
      </c>
      <c r="B37" s="36"/>
      <c r="C37" s="36"/>
    </row>
    <row r="38" spans="1:3" ht="24" x14ac:dyDescent="0.25">
      <c r="A38" s="5" t="s">
        <v>27</v>
      </c>
      <c r="B38" s="36"/>
      <c r="C38" s="36">
        <v>-68808</v>
      </c>
    </row>
    <row r="39" spans="1:3" ht="15.75" thickBot="1" x14ac:dyDescent="0.3">
      <c r="A39" s="5" t="s">
        <v>28</v>
      </c>
      <c r="B39" s="36" t="s">
        <v>10</v>
      </c>
      <c r="C39" s="36" t="s">
        <v>10</v>
      </c>
    </row>
    <row r="40" spans="1:3" ht="15.75" thickBot="1" x14ac:dyDescent="0.3">
      <c r="A40" s="6" t="s">
        <v>29</v>
      </c>
      <c r="B40" s="37">
        <f>SUM(B36:B39)</f>
        <v>0</v>
      </c>
      <c r="C40" s="37">
        <f>SUM(C36:C39)</f>
        <v>-68808</v>
      </c>
    </row>
    <row r="41" spans="1:3" ht="15.75" thickBot="1" x14ac:dyDescent="0.3">
      <c r="A41" s="2" t="s">
        <v>30</v>
      </c>
      <c r="B41" s="39"/>
      <c r="C41" s="39"/>
    </row>
    <row r="42" spans="1:3" x14ac:dyDescent="0.25">
      <c r="A42" s="5" t="s">
        <v>31</v>
      </c>
      <c r="B42" s="36">
        <v>5228174</v>
      </c>
      <c r="C42" s="36">
        <v>4988507</v>
      </c>
    </row>
    <row r="43" spans="1:3" x14ac:dyDescent="0.25">
      <c r="A43" s="5" t="s">
        <v>32</v>
      </c>
      <c r="B43" s="36">
        <v>-2311346</v>
      </c>
      <c r="C43" s="36">
        <v>-5485024</v>
      </c>
    </row>
    <row r="44" spans="1:3" ht="15.75" thickBot="1" x14ac:dyDescent="0.3">
      <c r="A44" s="5" t="s">
        <v>88</v>
      </c>
      <c r="B44" s="36"/>
      <c r="C44" s="36">
        <v>32</v>
      </c>
    </row>
    <row r="45" spans="1:3" ht="15.75" thickBot="1" x14ac:dyDescent="0.3">
      <c r="A45" s="6" t="s">
        <v>33</v>
      </c>
      <c r="B45" s="37">
        <f>SUM(B42:B44)</f>
        <v>2916828</v>
      </c>
      <c r="C45" s="37">
        <f>SUM(C42:C44)</f>
        <v>-496485</v>
      </c>
    </row>
    <row r="46" spans="1:3" ht="24.75" thickBot="1" x14ac:dyDescent="0.3">
      <c r="A46" s="2" t="s">
        <v>34</v>
      </c>
      <c r="B46" s="40">
        <f>B34+B40+B45+B47</f>
        <v>119122</v>
      </c>
      <c r="C46" s="40">
        <f>C34+C40+C45+C47</f>
        <v>134625</v>
      </c>
    </row>
    <row r="47" spans="1:3" ht="24.75" thickBot="1" x14ac:dyDescent="0.3">
      <c r="A47" s="5" t="s">
        <v>35</v>
      </c>
      <c r="B47" s="36">
        <v>-9</v>
      </c>
      <c r="C47" s="36">
        <v>-15256</v>
      </c>
    </row>
    <row r="48" spans="1:3" ht="15.75" thickBot="1" x14ac:dyDescent="0.3">
      <c r="A48" s="6" t="s">
        <v>36</v>
      </c>
      <c r="B48" s="37">
        <f>Баланс!D25</f>
        <v>165334</v>
      </c>
      <c r="C48" s="37">
        <v>73353</v>
      </c>
    </row>
    <row r="49" spans="1:7" ht="15.75" thickBot="1" x14ac:dyDescent="0.3">
      <c r="A49" s="2" t="s">
        <v>37</v>
      </c>
      <c r="B49" s="40">
        <f>B48+B46</f>
        <v>284456</v>
      </c>
      <c r="C49" s="40">
        <f>C48+C46</f>
        <v>207978</v>
      </c>
      <c r="E49" s="22"/>
      <c r="F49" s="22"/>
      <c r="G49" s="22"/>
    </row>
    <row r="50" spans="1:7" x14ac:dyDescent="0.25">
      <c r="B50" s="22"/>
      <c r="F50" s="22"/>
    </row>
    <row r="51" spans="1:7" x14ac:dyDescent="0.25">
      <c r="A51" s="3" t="s">
        <v>87</v>
      </c>
      <c r="B51" s="3" t="s">
        <v>100</v>
      </c>
    </row>
    <row r="52" spans="1:7" x14ac:dyDescent="0.25">
      <c r="A52" s="3"/>
    </row>
    <row r="53" spans="1:7" x14ac:dyDescent="0.25">
      <c r="A53" s="3" t="s">
        <v>113</v>
      </c>
      <c r="B53" s="3" t="s">
        <v>112</v>
      </c>
    </row>
    <row r="57" spans="1:7" x14ac:dyDescent="0.25">
      <c r="B57" s="22"/>
    </row>
    <row r="58" spans="1:7" x14ac:dyDescent="0.25">
      <c r="B58" s="22"/>
      <c r="C58" s="22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6"/>
  <sheetViews>
    <sheetView tabSelected="1" workbookViewId="0">
      <selection activeCell="F16" sqref="F16"/>
    </sheetView>
  </sheetViews>
  <sheetFormatPr defaultRowHeight="15" x14ac:dyDescent="0.25"/>
  <cols>
    <col min="1" max="1" width="34.7109375" customWidth="1"/>
    <col min="2" max="2" width="13" customWidth="1"/>
    <col min="3" max="5" width="14.140625" customWidth="1"/>
  </cols>
  <sheetData>
    <row r="2" spans="1:5" x14ac:dyDescent="0.25">
      <c r="A2" s="43" t="s">
        <v>90</v>
      </c>
    </row>
    <row r="3" spans="1:5" x14ac:dyDescent="0.25">
      <c r="A3" t="s">
        <v>117</v>
      </c>
    </row>
    <row r="4" spans="1:5" x14ac:dyDescent="0.25">
      <c r="A4" t="s">
        <v>122</v>
      </c>
    </row>
    <row r="5" spans="1:5" ht="15.75" thickBot="1" x14ac:dyDescent="0.3"/>
    <row r="6" spans="1:5" ht="24.75" thickBot="1" x14ac:dyDescent="0.3">
      <c r="A6" s="8" t="s">
        <v>0</v>
      </c>
      <c r="B6" s="9" t="s">
        <v>84</v>
      </c>
      <c r="C6" s="9" t="s">
        <v>85</v>
      </c>
      <c r="D6" s="9" t="s">
        <v>61</v>
      </c>
      <c r="E6" s="9" t="s">
        <v>86</v>
      </c>
    </row>
    <row r="7" spans="1:5" ht="15.75" thickBot="1" x14ac:dyDescent="0.3">
      <c r="A7" s="2" t="s">
        <v>120</v>
      </c>
      <c r="B7" s="35">
        <v>5266462</v>
      </c>
      <c r="C7" s="35"/>
      <c r="D7" s="35">
        <v>3998423</v>
      </c>
      <c r="E7" s="35">
        <v>9264885</v>
      </c>
    </row>
    <row r="8" spans="1:5" ht="15.75" thickBot="1" x14ac:dyDescent="0.3">
      <c r="A8" s="5" t="s">
        <v>128</v>
      </c>
      <c r="B8" s="34" t="s">
        <v>10</v>
      </c>
      <c r="C8" s="34" t="s">
        <v>10</v>
      </c>
      <c r="D8" s="34">
        <f>ОПИУ!D21</f>
        <v>2146043.5</v>
      </c>
      <c r="E8" s="34">
        <f>SUM(B8:D8)</f>
        <v>2146043.5</v>
      </c>
    </row>
    <row r="9" spans="1:5" ht="15.75" thickBot="1" x14ac:dyDescent="0.3">
      <c r="A9" s="6" t="s">
        <v>125</v>
      </c>
      <c r="B9" s="23">
        <v>5266462</v>
      </c>
      <c r="C9" s="23">
        <f>C7+SUM(C8:C8)</f>
        <v>0</v>
      </c>
      <c r="D9" s="23">
        <f>D7+D8</f>
        <v>6144466.5</v>
      </c>
      <c r="E9" s="23">
        <f>E7+E8</f>
        <v>11410928.5</v>
      </c>
    </row>
    <row r="10" spans="1:5" x14ac:dyDescent="0.25">
      <c r="A10" s="41" t="s">
        <v>126</v>
      </c>
      <c r="B10" s="42">
        <v>5266462.2</v>
      </c>
      <c r="C10" s="42"/>
      <c r="D10" s="42">
        <v>7871261.5999999996</v>
      </c>
      <c r="E10" s="42">
        <f>SUM(B10:D10)</f>
        <v>13137723.800000001</v>
      </c>
    </row>
    <row r="11" spans="1:5" ht="15.75" thickBot="1" x14ac:dyDescent="0.3">
      <c r="A11" s="5" t="s">
        <v>128</v>
      </c>
      <c r="B11" s="34" t="s">
        <v>10</v>
      </c>
      <c r="C11" s="34" t="s">
        <v>10</v>
      </c>
      <c r="D11" s="34">
        <f>ОПИУ!C21</f>
        <v>-2247201</v>
      </c>
      <c r="E11" s="34">
        <f>SUM(B11:D11)</f>
        <v>-2247201</v>
      </c>
    </row>
    <row r="12" spans="1:5" ht="15.75" thickBot="1" x14ac:dyDescent="0.3">
      <c r="A12" s="6" t="s">
        <v>127</v>
      </c>
      <c r="B12" s="23">
        <v>5266462</v>
      </c>
      <c r="C12" s="23">
        <f t="shared" ref="C12" si="0">SUM(C10:C11)</f>
        <v>0</v>
      </c>
      <c r="D12" s="23">
        <f>SUM(D10:D11)-1</f>
        <v>5624059.5999999996</v>
      </c>
      <c r="E12" s="23">
        <f>SUM(B12:D12)</f>
        <v>10890521.6</v>
      </c>
    </row>
    <row r="14" spans="1:5" x14ac:dyDescent="0.25">
      <c r="A14" s="3" t="s">
        <v>87</v>
      </c>
      <c r="B14" s="3" t="s">
        <v>100</v>
      </c>
    </row>
    <row r="15" spans="1:5" x14ac:dyDescent="0.25">
      <c r="A15" s="3"/>
    </row>
    <row r="16" spans="1:5" x14ac:dyDescent="0.25">
      <c r="A16" s="3" t="s">
        <v>113</v>
      </c>
      <c r="B16" s="3" t="s">
        <v>112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Людмила Панасюк</cp:lastModifiedBy>
  <cp:lastPrinted>2023-11-07T03:43:04Z</cp:lastPrinted>
  <dcterms:created xsi:type="dcterms:W3CDTF">2021-08-24T06:27:18Z</dcterms:created>
  <dcterms:modified xsi:type="dcterms:W3CDTF">2023-11-07T04:19:20Z</dcterms:modified>
</cp:coreProperties>
</file>