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C15" i="2"/>
  <c r="C10" i="2"/>
  <c r="D10" i="2"/>
  <c r="B20" i="1" l="1"/>
  <c r="B13" i="1"/>
  <c r="B12" i="1"/>
  <c r="C29" i="1"/>
  <c r="C13" i="1"/>
  <c r="C12" i="1"/>
  <c r="C8" i="1"/>
  <c r="E9" i="4" l="1"/>
  <c r="C9" i="4"/>
  <c r="D9" i="4"/>
  <c r="C45" i="1" l="1"/>
  <c r="C40" i="1"/>
  <c r="C21" i="1"/>
  <c r="C30" i="1" s="1"/>
  <c r="C34" i="1" s="1"/>
  <c r="D8" i="3"/>
  <c r="D14" i="3" s="1"/>
  <c r="D17" i="3" s="1"/>
  <c r="D20" i="3" s="1"/>
  <c r="C46" i="1" l="1"/>
  <c r="C49" i="1" s="1"/>
  <c r="D45" i="2" l="1"/>
  <c r="C45" i="2"/>
  <c r="D40" i="2"/>
  <c r="D12" i="2"/>
  <c r="C12" i="2"/>
  <c r="B45" i="1" l="1"/>
  <c r="B40" i="1"/>
  <c r="D49" i="2" l="1"/>
  <c r="C49" i="2"/>
  <c r="D41" i="2"/>
  <c r="C41" i="2"/>
  <c r="C26" i="2" l="1"/>
  <c r="C28" i="2" s="1"/>
  <c r="C16" i="2"/>
  <c r="C12" i="4"/>
  <c r="E10" i="4"/>
  <c r="C8" i="3"/>
  <c r="C14" i="3" s="1"/>
  <c r="C17" i="3" s="1"/>
  <c r="B8" i="1" s="1"/>
  <c r="B21" i="1" s="1"/>
  <c r="B30" i="1" s="1"/>
  <c r="B34" i="1" s="1"/>
  <c r="B46" i="1" s="1"/>
  <c r="C34" i="2"/>
  <c r="C29" i="2" l="1"/>
  <c r="C51" i="2" s="1"/>
  <c r="C50" i="2"/>
  <c r="C52" i="2" s="1"/>
  <c r="D21" i="3" l="1"/>
  <c r="C20" i="3"/>
  <c r="C21" i="3" s="1"/>
  <c r="D12" i="4" l="1"/>
  <c r="B49" i="1"/>
  <c r="D16" i="2"/>
  <c r="D34" i="2"/>
  <c r="D26" i="2"/>
  <c r="D28" i="2" s="1"/>
  <c r="E11" i="4" l="1"/>
  <c r="E12" i="4" s="1"/>
  <c r="D50" i="2"/>
  <c r="D29" i="2"/>
  <c r="D51" i="2" s="1"/>
  <c r="D52" i="2" l="1"/>
</calcChain>
</file>

<file path=xl/sharedStrings.xml><?xml version="1.0" encoding="utf-8"?>
<sst xmlns="http://schemas.openxmlformats.org/spreadsheetml/2006/main" count="160" uniqueCount="129">
  <si>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</si>
  <si>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</si>
  <si>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</si>
  <si>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</si>
  <si>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</si>
  <si>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</si>
  <si>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</si>
  <si>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</si>
  <si>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</si>
  <si>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</si>
  <si>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</si>
  <si>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</si>
  <si>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</si>
  <si>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</si>
  <si>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</si>
  <si>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</si>
  <si>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</si>
  <si>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</si>
  <si>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</si>
  <si>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</si>
  <si>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</si>
  <si>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</si>
  <si>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</si>
  <si>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</si>
  <si>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</si>
  <si>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</si>
  <si>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</si>
  <si>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</si>
  <si>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</si>
  <si>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</si>
  <si>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</si>
  <si>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</si>
  <si>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</si>
  <si>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</si>
  <si>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</si>
  <si>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</si>
  <si>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</si>
  <si>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</si>
  <si>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</si>
  <si>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</si>
  <si>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</si>
  <si>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</si>
  <si>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</si>
  <si>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</si>
  <si>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</si>
  <si>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</si>
  <si>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</si>
  <si>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</si>
  <si>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</si>
  <si>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</si>
  <si>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</si>
  <si>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</si>
  <si>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</si>
  <si>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</si>
  <si>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</si>
  <si>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</si>
  <si>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</si>
  <si>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</si>
  <si>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</si>
  <si>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</si>
  <si>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</si>
  <si>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</si>
  <si>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</si>
  <si>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</si>
  <si>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</si>
  <si>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</si>
  <si>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</si>
  <si>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</si>
  <si>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</si>
  <si>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</si>
  <si>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</si>
  <si>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</si>
  <si>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</si>
  <si>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</si>
  <si>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</si>
  <si>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</si>
  <si>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</si>
  <si>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</si>
  <si>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</si>
  <si>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</si>
  <si>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</si>
  <si>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</si>
  <si>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</si>
  <si>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</si>
  <si>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</si>
  <si>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</si>
  <si>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</si>
  <si>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</si>
  <si>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</si>
  <si>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</si>
  <si>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</si>
  <si>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</si>
  <si>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</si>
  <si>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</si>
  <si>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</si>
  <si>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</si>
  <si>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</si>
  <si>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</si>
  <si>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</si>
  <si>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</si>
  <si>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</si>
  <si>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</si>
  <si>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</si>
  <si>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</si>
  <si>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</si>
  <si>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</si>
  <si>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</si>
  <si>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</si>
  <si>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</si>
  <si>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</si>
  <si>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</si>
  <si>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</si>
  <si>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</si>
  <si>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</si>
  <si>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</si>
  <si>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</si>
  <si>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</si>
  <si>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</si>
  <si>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</si>
  <si>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Актуарные убытки с установленными выплатами</t>
  </si>
  <si>
    <t>Балансовая стоимость акций, тенге</t>
  </si>
  <si>
    <t>По состоянию на 31 марта 2023 года</t>
  </si>
  <si>
    <t>За 3 месяца, закончившийся 31 марта 2023 года</t>
  </si>
  <si>
    <t>3 мес. 2023г.</t>
  </si>
  <si>
    <t>3 мес. 2022г.</t>
  </si>
  <si>
    <t>Остаток на 01 января 2022 года</t>
  </si>
  <si>
    <t>Остаток на31 марта 2022 года</t>
  </si>
  <si>
    <t>Сальдо на 01.01.2023г.</t>
  </si>
  <si>
    <t>Остаток на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</si>
</sst>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tabSelected="1" workbookViewId="0">
      <selection activeCell="G58" sqref="G58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2" customWidth="1"/>
    <col min="6" max="6" width="9.5703125" bestFit="1" customWidth="1"/>
    <col min="7" max="8" width="9.85546875" bestFit="1" customWidth="1"/>
  </cols>
  <sheetData>
    <row r="2" spans="1:4" x14ac:dyDescent="0.25">
      <c r="A2" s="43" t="s">
        <v>91</v>
      </c>
    </row>
    <row r="3" spans="1:4" x14ac:dyDescent="0.25">
      <c r="A3" t="s">
        <v>115</v>
      </c>
    </row>
    <row r="4" spans="1:4" x14ac:dyDescent="0.25">
      <c r="A4" s="43" t="s">
        <v>121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21">
        <v>45016</v>
      </c>
      <c r="D6" s="21">
        <v>44926</v>
      </c>
    </row>
    <row r="7" spans="1:4" ht="15.75" thickBot="1" x14ac:dyDescent="0.3">
      <c r="A7" s="10" t="s">
        <v>39</v>
      </c>
      <c r="B7" s="11"/>
      <c r="C7" s="24"/>
      <c r="D7" s="24"/>
    </row>
    <row r="8" spans="1:4" ht="15.75" thickBot="1" x14ac:dyDescent="0.3">
      <c r="A8" s="10" t="s">
        <v>40</v>
      </c>
      <c r="B8" s="12"/>
      <c r="C8" s="24"/>
      <c r="D8" s="24"/>
    </row>
    <row r="9" spans="1:4" x14ac:dyDescent="0.25">
      <c r="A9" s="13" t="s">
        <v>41</v>
      </c>
      <c r="B9" s="47">
        <v>5</v>
      </c>
      <c r="C9" s="25">
        <v>369135</v>
      </c>
      <c r="D9" s="25">
        <v>373276</v>
      </c>
    </row>
    <row r="10" spans="1:4" x14ac:dyDescent="0.25">
      <c r="A10" s="13" t="s">
        <v>42</v>
      </c>
      <c r="B10" s="47">
        <v>6</v>
      </c>
      <c r="C10" s="25">
        <f>4293854+451548.2-1</f>
        <v>4745401.2</v>
      </c>
      <c r="D10" s="25">
        <f>428242.9+4292969+1</f>
        <v>4721212.9000000004</v>
      </c>
    </row>
    <row r="11" spans="1:4" x14ac:dyDescent="0.25">
      <c r="A11" s="13" t="s">
        <v>43</v>
      </c>
      <c r="B11" s="47"/>
      <c r="C11" s="46"/>
      <c r="D11" s="46"/>
    </row>
    <row r="12" spans="1:4" x14ac:dyDescent="0.25">
      <c r="A12" s="13" t="s">
        <v>44</v>
      </c>
      <c r="B12" s="47"/>
      <c r="C12" s="25">
        <f>234079+28486</f>
        <v>262565</v>
      </c>
      <c r="D12" s="25">
        <f>237838+28874</f>
        <v>266712</v>
      </c>
    </row>
    <row r="13" spans="1:4" x14ac:dyDescent="0.25">
      <c r="A13" s="13" t="s">
        <v>45</v>
      </c>
      <c r="B13" s="48"/>
      <c r="C13" s="25" t="s">
        <v>10</v>
      </c>
      <c r="D13" s="25" t="s">
        <v>10</v>
      </c>
    </row>
    <row r="14" spans="1:4" x14ac:dyDescent="0.25">
      <c r="A14" s="13" t="s">
        <v>46</v>
      </c>
      <c r="B14" s="47"/>
      <c r="C14" s="25"/>
      <c r="D14" s="25"/>
    </row>
    <row r="15" spans="1:4" ht="15.75" thickBot="1" x14ac:dyDescent="0.3">
      <c r="A15" s="13" t="s">
        <v>47</v>
      </c>
      <c r="B15" s="47">
        <v>7</v>
      </c>
      <c r="C15" s="25">
        <f>87258+1</f>
        <v>87259</v>
      </c>
      <c r="D15" s="25">
        <f>87744-1</f>
        <v>87743</v>
      </c>
    </row>
    <row r="16" spans="1:4" ht="15.75" thickBot="1" x14ac:dyDescent="0.3">
      <c r="A16" s="14" t="s">
        <v>48</v>
      </c>
      <c r="B16" s="15"/>
      <c r="C16" s="26">
        <f>SUM(C9:C15)</f>
        <v>5464360.2000000002</v>
      </c>
      <c r="D16" s="26">
        <f>SUM(D9:D15)</f>
        <v>5448943.9000000004</v>
      </c>
    </row>
    <row r="17" spans="1:9" ht="15.75" thickBot="1" x14ac:dyDescent="0.3">
      <c r="A17" s="10" t="s">
        <v>49</v>
      </c>
      <c r="B17" s="16"/>
      <c r="C17" s="24"/>
      <c r="D17" s="24"/>
    </row>
    <row r="18" spans="1:9" x14ac:dyDescent="0.25">
      <c r="A18" s="13" t="s">
        <v>50</v>
      </c>
      <c r="B18" s="47">
        <v>8</v>
      </c>
      <c r="C18" s="25">
        <v>2264746</v>
      </c>
      <c r="D18" s="25">
        <v>1878723</v>
      </c>
      <c r="G18" s="22"/>
      <c r="I18" s="22"/>
    </row>
    <row r="19" spans="1:9" x14ac:dyDescent="0.25">
      <c r="A19" s="13" t="s">
        <v>51</v>
      </c>
      <c r="B19" s="47">
        <v>9</v>
      </c>
      <c r="C19" s="25">
        <v>3299534</v>
      </c>
      <c r="D19" s="25">
        <v>1775628</v>
      </c>
      <c r="G19" s="22"/>
    </row>
    <row r="20" spans="1:9" x14ac:dyDescent="0.25">
      <c r="A20" s="13" t="s">
        <v>92</v>
      </c>
      <c r="B20" s="47"/>
      <c r="C20" s="25">
        <v>29808</v>
      </c>
      <c r="D20" s="25">
        <v>408</v>
      </c>
      <c r="G20" s="22"/>
    </row>
    <row r="21" spans="1:9" ht="27" customHeight="1" x14ac:dyDescent="0.25">
      <c r="A21" s="5" t="s">
        <v>93</v>
      </c>
      <c r="B21" s="47">
        <v>10</v>
      </c>
      <c r="C21" s="44">
        <v>18744380</v>
      </c>
      <c r="D21" s="44">
        <v>18743375</v>
      </c>
      <c r="G21" s="22"/>
    </row>
    <row r="22" spans="1:9" x14ac:dyDescent="0.25">
      <c r="A22" s="13" t="s">
        <v>94</v>
      </c>
      <c r="B22" s="48"/>
      <c r="C22" s="25">
        <v>2323</v>
      </c>
      <c r="D22" s="25">
        <v>2131</v>
      </c>
      <c r="G22" s="22"/>
    </row>
    <row r="23" spans="1:9" x14ac:dyDescent="0.25">
      <c r="A23" s="13" t="s">
        <v>52</v>
      </c>
      <c r="B23" s="48"/>
      <c r="C23" s="25"/>
      <c r="D23" s="25"/>
      <c r="G23" s="22"/>
    </row>
    <row r="24" spans="1:9" x14ac:dyDescent="0.25">
      <c r="A24" s="13" t="s">
        <v>53</v>
      </c>
      <c r="B24" s="48">
        <v>11</v>
      </c>
      <c r="C24" s="25">
        <v>749858</v>
      </c>
      <c r="D24" s="25">
        <v>1058587</v>
      </c>
      <c r="G24" s="22"/>
    </row>
    <row r="25" spans="1:9" ht="15.75" thickBot="1" x14ac:dyDescent="0.3">
      <c r="A25" s="13" t="s">
        <v>54</v>
      </c>
      <c r="B25" s="47">
        <v>12</v>
      </c>
      <c r="C25" s="25">
        <v>78121</v>
      </c>
      <c r="D25" s="25">
        <v>165334</v>
      </c>
      <c r="G25" s="22"/>
    </row>
    <row r="26" spans="1:9" ht="15.75" thickBot="1" x14ac:dyDescent="0.3">
      <c r="A26" s="14"/>
      <c r="B26" s="15"/>
      <c r="C26" s="26">
        <f>SUM(C18:C25)</f>
        <v>25168770</v>
      </c>
      <c r="D26" s="26">
        <f>SUM(D18:D25)</f>
        <v>23624186</v>
      </c>
      <c r="G26" s="22"/>
    </row>
    <row r="27" spans="1:9" ht="25.5" thickBot="1" x14ac:dyDescent="0.3">
      <c r="A27" s="13" t="s">
        <v>55</v>
      </c>
      <c r="B27" s="48"/>
      <c r="C27" s="25" t="s">
        <v>10</v>
      </c>
      <c r="D27" s="25"/>
    </row>
    <row r="28" spans="1:9" ht="15.75" thickBot="1" x14ac:dyDescent="0.3">
      <c r="A28" s="14" t="s">
        <v>56</v>
      </c>
      <c r="B28" s="15"/>
      <c r="C28" s="26">
        <f>C26</f>
        <v>25168770</v>
      </c>
      <c r="D28" s="26">
        <f>D26</f>
        <v>23624186</v>
      </c>
      <c r="G28" s="22"/>
      <c r="H28" s="22"/>
    </row>
    <row r="29" spans="1:9" ht="15.75" thickBot="1" x14ac:dyDescent="0.3">
      <c r="A29" s="10" t="s">
        <v>57</v>
      </c>
      <c r="B29" s="16"/>
      <c r="C29" s="27">
        <f>C16+C26</f>
        <v>30633130.199999999</v>
      </c>
      <c r="D29" s="27">
        <f>D16+D26</f>
        <v>29073129.899999999</v>
      </c>
    </row>
    <row r="30" spans="1:9" ht="15.75" thickBot="1" x14ac:dyDescent="0.3">
      <c r="A30" s="10" t="s">
        <v>58</v>
      </c>
      <c r="B30" s="16"/>
      <c r="C30" s="28"/>
      <c r="D30" s="28"/>
    </row>
    <row r="31" spans="1:9" ht="15.75" thickBot="1" x14ac:dyDescent="0.3">
      <c r="A31" s="10" t="s">
        <v>59</v>
      </c>
      <c r="B31" s="16"/>
      <c r="C31" s="28"/>
      <c r="D31" s="28"/>
    </row>
    <row r="32" spans="1:9" x14ac:dyDescent="0.25">
      <c r="A32" s="13" t="s">
        <v>60</v>
      </c>
      <c r="B32" s="47">
        <v>13</v>
      </c>
      <c r="C32" s="25">
        <v>5266462</v>
      </c>
      <c r="D32" s="25">
        <v>5266462</v>
      </c>
    </row>
    <row r="33" spans="1:9" ht="15.75" thickBot="1" x14ac:dyDescent="0.3">
      <c r="A33" s="13" t="s">
        <v>95</v>
      </c>
      <c r="B33" s="48"/>
      <c r="C33" s="25">
        <v>8680346</v>
      </c>
      <c r="D33" s="25">
        <v>7871262</v>
      </c>
      <c r="F33" s="22"/>
      <c r="G33" s="22"/>
      <c r="H33" s="22"/>
      <c r="I33" s="22"/>
    </row>
    <row r="34" spans="1:9" ht="15.75" thickBot="1" x14ac:dyDescent="0.3">
      <c r="A34" s="14" t="s">
        <v>62</v>
      </c>
      <c r="B34" s="15"/>
      <c r="C34" s="26">
        <f>SUM(C32:C33)</f>
        <v>13946808</v>
      </c>
      <c r="D34" s="26">
        <f>SUM(D32:D33)</f>
        <v>13137724</v>
      </c>
    </row>
    <row r="35" spans="1:9" ht="15.75" thickBot="1" x14ac:dyDescent="0.3">
      <c r="A35" s="10" t="s">
        <v>63</v>
      </c>
      <c r="B35" s="16"/>
      <c r="C35" s="29"/>
      <c r="D35" s="29"/>
    </row>
    <row r="36" spans="1:9" x14ac:dyDescent="0.25">
      <c r="A36" s="13" t="s">
        <v>64</v>
      </c>
      <c r="B36" s="47"/>
      <c r="C36" s="25"/>
      <c r="D36" s="25"/>
    </row>
    <row r="37" spans="1:9" x14ac:dyDescent="0.25">
      <c r="A37" s="13" t="s">
        <v>65</v>
      </c>
      <c r="B37" s="47">
        <v>14</v>
      </c>
      <c r="C37" s="25">
        <v>2274565</v>
      </c>
      <c r="D37" s="25">
        <v>3832194</v>
      </c>
    </row>
    <row r="38" spans="1:9" ht="24" x14ac:dyDescent="0.25">
      <c r="A38" s="45" t="s">
        <v>96</v>
      </c>
      <c r="B38" s="47"/>
      <c r="C38" s="44">
        <v>253068</v>
      </c>
      <c r="D38" s="44">
        <v>253068</v>
      </c>
    </row>
    <row r="39" spans="1:9" ht="24" x14ac:dyDescent="0.25">
      <c r="A39" s="45" t="s">
        <v>97</v>
      </c>
      <c r="B39" s="47"/>
      <c r="C39" s="44">
        <v>520888</v>
      </c>
      <c r="D39" s="44">
        <v>520888</v>
      </c>
    </row>
    <row r="40" spans="1:9" ht="15.75" thickBot="1" x14ac:dyDescent="0.3">
      <c r="A40" s="45" t="s">
        <v>98</v>
      </c>
      <c r="B40" s="47"/>
      <c r="C40" s="44">
        <v>231211</v>
      </c>
      <c r="D40" s="44">
        <f>100743+130468</f>
        <v>231211</v>
      </c>
    </row>
    <row r="41" spans="1:9" ht="15.75" thickBot="1" x14ac:dyDescent="0.3">
      <c r="A41" s="14" t="s">
        <v>66</v>
      </c>
      <c r="B41" s="15"/>
      <c r="C41" s="26">
        <f>SUM(C36:C40)</f>
        <v>3279732</v>
      </c>
      <c r="D41" s="26">
        <f>SUM(D36:D40)</f>
        <v>4837361</v>
      </c>
    </row>
    <row r="42" spans="1:9" ht="15.75" thickBot="1" x14ac:dyDescent="0.3">
      <c r="A42" s="10" t="s">
        <v>67</v>
      </c>
      <c r="B42" s="16"/>
      <c r="C42" s="24"/>
      <c r="D42" s="24"/>
    </row>
    <row r="43" spans="1:9" x14ac:dyDescent="0.25">
      <c r="A43" s="13" t="s">
        <v>68</v>
      </c>
      <c r="B43" s="47">
        <v>15</v>
      </c>
      <c r="C43" s="25">
        <v>3714175</v>
      </c>
      <c r="D43" s="25">
        <v>1953629</v>
      </c>
      <c r="G43" s="22"/>
    </row>
    <row r="44" spans="1:9" ht="24.75" x14ac:dyDescent="0.25">
      <c r="A44" s="13" t="s">
        <v>99</v>
      </c>
      <c r="B44" s="47"/>
      <c r="C44" s="25">
        <v>292906</v>
      </c>
      <c r="D44" s="25">
        <v>252564</v>
      </c>
      <c r="G44" s="22"/>
    </row>
    <row r="45" spans="1:9" x14ac:dyDescent="0.25">
      <c r="A45" s="13" t="s">
        <v>65</v>
      </c>
      <c r="B45" s="47">
        <v>14</v>
      </c>
      <c r="C45" s="25">
        <f>2951427+1298293</f>
        <v>4249720</v>
      </c>
      <c r="D45" s="25">
        <f>1685452+1311896</f>
        <v>2997348</v>
      </c>
      <c r="G45" s="22"/>
    </row>
    <row r="46" spans="1:9" x14ac:dyDescent="0.25">
      <c r="A46" s="13" t="s">
        <v>69</v>
      </c>
      <c r="B46" s="48"/>
      <c r="C46" s="25">
        <v>47020</v>
      </c>
      <c r="D46" s="25">
        <v>48179</v>
      </c>
      <c r="G46" s="22"/>
    </row>
    <row r="47" spans="1:9" x14ac:dyDescent="0.25">
      <c r="A47" s="13" t="s">
        <v>70</v>
      </c>
      <c r="B47" s="47">
        <v>16</v>
      </c>
      <c r="C47" s="25">
        <v>329756</v>
      </c>
      <c r="D47" s="25">
        <v>627382</v>
      </c>
      <c r="G47" s="22"/>
    </row>
    <row r="48" spans="1:9" ht="15.75" thickBot="1" x14ac:dyDescent="0.3">
      <c r="A48" s="13" t="s">
        <v>100</v>
      </c>
      <c r="B48" s="47">
        <v>17</v>
      </c>
      <c r="C48" s="25">
        <v>4773013</v>
      </c>
      <c r="D48" s="25">
        <v>5218943</v>
      </c>
      <c r="G48" s="22"/>
    </row>
    <row r="49" spans="1:4" ht="15.75" thickBot="1" x14ac:dyDescent="0.3">
      <c r="A49" s="14" t="s">
        <v>71</v>
      </c>
      <c r="B49" s="17"/>
      <c r="C49" s="26">
        <f>SUM(C43:C48)</f>
        <v>13406590</v>
      </c>
      <c r="D49" s="26">
        <f>SUM(D43:D48)</f>
        <v>11098045</v>
      </c>
    </row>
    <row r="50" spans="1:4" ht="24.75" x14ac:dyDescent="0.25">
      <c r="A50" s="31" t="s">
        <v>72</v>
      </c>
      <c r="B50" s="32"/>
      <c r="C50" s="33">
        <f>C34+C41+C49</f>
        <v>30633130</v>
      </c>
      <c r="D50" s="33">
        <f>D34+D41+D49</f>
        <v>29073130</v>
      </c>
    </row>
    <row r="51" spans="1:4" ht="15.75" thickBot="1" x14ac:dyDescent="0.3">
      <c r="A51" s="51" t="s">
        <v>120</v>
      </c>
      <c r="B51" s="52"/>
      <c r="C51" s="53">
        <f>(C29-C12-C41-C49)/100000*1000</f>
        <v>136842.432</v>
      </c>
      <c r="D51" s="53">
        <f>(D29-D12-D41-D49)/100000*1000</f>
        <v>128710.11899999999</v>
      </c>
    </row>
    <row r="52" spans="1:4" x14ac:dyDescent="0.25">
      <c r="A52" s="54"/>
      <c r="B52" s="55"/>
      <c r="C52" s="56">
        <f>C29-C50</f>
        <v>0.19999999925494194</v>
      </c>
      <c r="D52" s="56">
        <f>D29-D50</f>
        <v>-0.10000000149011612</v>
      </c>
    </row>
    <row r="53" spans="1:4" x14ac:dyDescent="0.25">
      <c r="A53" s="54"/>
      <c r="B53" s="55"/>
      <c r="C53" s="56"/>
      <c r="D53" s="56"/>
    </row>
    <row r="54" spans="1:4" x14ac:dyDescent="0.25">
      <c r="A54" s="3" t="s">
        <v>88</v>
      </c>
      <c r="B54" s="3" t="s">
        <v>101</v>
      </c>
      <c r="C54"/>
      <c r="D54"/>
    </row>
    <row r="55" spans="1:4" x14ac:dyDescent="0.25">
      <c r="A55" s="3"/>
      <c r="C55"/>
      <c r="D55"/>
    </row>
    <row r="56" spans="1:4" x14ac:dyDescent="0.25">
      <c r="A56" s="3" t="s">
        <v>114</v>
      </c>
      <c r="B56" s="3" t="s">
        <v>102</v>
      </c>
      <c r="C56"/>
      <c r="D56"/>
    </row>
    <row r="57" spans="1:4" x14ac:dyDescent="0.25">
      <c r="A57" s="30"/>
      <c r="C57"/>
      <c r="D57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K23" sqref="K23"/>
    </sheetView>
  </sheetViews>
  <sheetFormatPr defaultRowHeight="15" x14ac:dyDescent="0.25"/>
  <cols>
    <col min="1" max="1" width="59.42578125" customWidth="1"/>
    <col min="2" max="4" width="11.28515625" customWidth="1"/>
    <col min="8" max="8" width="10.5703125" bestFit="1" customWidth="1"/>
  </cols>
  <sheetData>
    <row r="1" spans="1:8" x14ac:dyDescent="0.25">
      <c r="A1" s="43" t="s">
        <v>91</v>
      </c>
    </row>
    <row r="2" spans="1:8" x14ac:dyDescent="0.25">
      <c r="A2" t="s">
        <v>116</v>
      </c>
    </row>
    <row r="3" spans="1:8" x14ac:dyDescent="0.25">
      <c r="A3" t="s">
        <v>122</v>
      </c>
    </row>
    <row r="4" spans="1:8" ht="15.75" thickBot="1" x14ac:dyDescent="0.3"/>
    <row r="5" spans="1:8" ht="24.75" thickBot="1" x14ac:dyDescent="0.3">
      <c r="A5" s="8" t="s">
        <v>0</v>
      </c>
      <c r="B5" s="9" t="s">
        <v>38</v>
      </c>
      <c r="C5" s="9" t="s">
        <v>123</v>
      </c>
      <c r="D5" s="9" t="s">
        <v>124</v>
      </c>
    </row>
    <row r="6" spans="1:8" x14ac:dyDescent="0.25">
      <c r="A6" s="5" t="s">
        <v>73</v>
      </c>
      <c r="B6" s="49">
        <v>18</v>
      </c>
      <c r="C6" s="34">
        <v>6517366</v>
      </c>
      <c r="D6" s="34">
        <v>5782343</v>
      </c>
    </row>
    <row r="7" spans="1:8" ht="15.75" thickBot="1" x14ac:dyDescent="0.3">
      <c r="A7" s="5" t="s">
        <v>74</v>
      </c>
      <c r="B7" s="49">
        <v>19</v>
      </c>
      <c r="C7" s="34">
        <v>-4711483</v>
      </c>
      <c r="D7" s="34">
        <v>-2497072</v>
      </c>
      <c r="H7" s="22"/>
    </row>
    <row r="8" spans="1:8" ht="15.75" thickBot="1" x14ac:dyDescent="0.3">
      <c r="A8" s="6" t="s">
        <v>75</v>
      </c>
      <c r="B8" s="9"/>
      <c r="C8" s="23">
        <f>SUM(C6:C7)</f>
        <v>1805883</v>
      </c>
      <c r="D8" s="23">
        <f>SUM(D6:D7)</f>
        <v>3285271</v>
      </c>
    </row>
    <row r="9" spans="1:8" x14ac:dyDescent="0.25">
      <c r="A9" s="5" t="s">
        <v>78</v>
      </c>
      <c r="B9" s="49">
        <v>20</v>
      </c>
      <c r="C9" s="34">
        <v>-396485</v>
      </c>
      <c r="D9" s="34">
        <v>-319282</v>
      </c>
    </row>
    <row r="10" spans="1:8" x14ac:dyDescent="0.25">
      <c r="A10" s="5" t="s">
        <v>77</v>
      </c>
      <c r="B10" s="49">
        <v>21</v>
      </c>
      <c r="C10" s="34">
        <v>-246348</v>
      </c>
      <c r="D10" s="34">
        <v>-193379</v>
      </c>
    </row>
    <row r="11" spans="1:8" x14ac:dyDescent="0.25">
      <c r="A11" s="5" t="s">
        <v>103</v>
      </c>
      <c r="B11" s="49"/>
      <c r="C11" s="34">
        <v>3553</v>
      </c>
      <c r="D11" s="34">
        <v>-14790</v>
      </c>
    </row>
    <row r="12" spans="1:8" x14ac:dyDescent="0.25">
      <c r="A12" s="5" t="s">
        <v>79</v>
      </c>
      <c r="B12" s="49">
        <v>23</v>
      </c>
      <c r="C12" s="34">
        <v>-6659</v>
      </c>
      <c r="D12" s="34">
        <v>-224025</v>
      </c>
    </row>
    <row r="13" spans="1:8" ht="15.75" thickBot="1" x14ac:dyDescent="0.3">
      <c r="A13" s="5" t="s">
        <v>76</v>
      </c>
      <c r="B13" s="49">
        <v>23</v>
      </c>
      <c r="C13" s="34">
        <v>94690</v>
      </c>
      <c r="D13" s="34">
        <v>3326</v>
      </c>
    </row>
    <row r="14" spans="1:8" ht="15.75" thickBot="1" x14ac:dyDescent="0.3">
      <c r="A14" s="6" t="s">
        <v>80</v>
      </c>
      <c r="B14" s="9"/>
      <c r="C14" s="23">
        <f>SUM(C8:C13)</f>
        <v>1254634</v>
      </c>
      <c r="D14" s="23">
        <f>SUM(D8:D13)</f>
        <v>2537121</v>
      </c>
    </row>
    <row r="15" spans="1:8" x14ac:dyDescent="0.25">
      <c r="A15" s="18" t="s">
        <v>81</v>
      </c>
      <c r="B15" s="50">
        <v>22</v>
      </c>
      <c r="C15" s="34">
        <v>2280</v>
      </c>
      <c r="D15" s="34">
        <v>103000</v>
      </c>
    </row>
    <row r="16" spans="1:8" ht="15.75" thickBot="1" x14ac:dyDescent="0.3">
      <c r="A16" s="5" t="s">
        <v>82</v>
      </c>
      <c r="B16" s="49">
        <v>22</v>
      </c>
      <c r="C16" s="34">
        <v>-87617</v>
      </c>
      <c r="D16" s="34">
        <v>-266452</v>
      </c>
    </row>
    <row r="17" spans="1:4" ht="15.75" thickBot="1" x14ac:dyDescent="0.3">
      <c r="A17" s="6" t="s">
        <v>104</v>
      </c>
      <c r="B17" s="9"/>
      <c r="C17" s="23">
        <f>SUM(C14:C16)</f>
        <v>1169297</v>
      </c>
      <c r="D17" s="23">
        <f>SUM(D14:D16)</f>
        <v>2373669</v>
      </c>
    </row>
    <row r="18" spans="1:4" x14ac:dyDescent="0.25">
      <c r="A18" s="5" t="s">
        <v>83</v>
      </c>
      <c r="B18" s="49"/>
      <c r="C18" s="34">
        <v>-360213</v>
      </c>
      <c r="D18" s="34">
        <v>-237914</v>
      </c>
    </row>
    <row r="19" spans="1:4" ht="15.75" thickBot="1" x14ac:dyDescent="0.3">
      <c r="A19" s="5" t="s">
        <v>119</v>
      </c>
      <c r="B19" s="49"/>
      <c r="C19" s="34"/>
      <c r="D19" s="34"/>
    </row>
    <row r="20" spans="1:4" ht="15.75" thickBot="1" x14ac:dyDescent="0.3">
      <c r="A20" s="6" t="s">
        <v>105</v>
      </c>
      <c r="B20" s="19"/>
      <c r="C20" s="23">
        <f>C17+C18</f>
        <v>809084</v>
      </c>
      <c r="D20" s="23">
        <f>D17+D18+D19</f>
        <v>2135755</v>
      </c>
    </row>
    <row r="21" spans="1:4" ht="24.75" thickBot="1" x14ac:dyDescent="0.3">
      <c r="A21" s="2" t="s">
        <v>106</v>
      </c>
      <c r="B21" s="20"/>
      <c r="C21" s="35">
        <f>C20</f>
        <v>809084</v>
      </c>
      <c r="D21" s="35">
        <f>D20</f>
        <v>2135755</v>
      </c>
    </row>
    <row r="23" spans="1:4" x14ac:dyDescent="0.25">
      <c r="A23" s="3" t="s">
        <v>88</v>
      </c>
      <c r="B23" s="3" t="s">
        <v>107</v>
      </c>
    </row>
    <row r="24" spans="1:4" x14ac:dyDescent="0.25">
      <c r="A24" s="3"/>
    </row>
    <row r="25" spans="1:4" x14ac:dyDescent="0.25">
      <c r="A25" s="3" t="s">
        <v>114</v>
      </c>
      <c r="B25" s="3" t="s">
        <v>102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workbookViewId="0">
      <selection activeCell="L21" sqref="L21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3" t="s">
        <v>91</v>
      </c>
    </row>
    <row r="3" spans="1:7" x14ac:dyDescent="0.25">
      <c r="A3" t="s">
        <v>117</v>
      </c>
    </row>
    <row r="4" spans="1:7" x14ac:dyDescent="0.25">
      <c r="A4" t="s">
        <v>122</v>
      </c>
    </row>
    <row r="5" spans="1:7" ht="15.75" thickBot="1" x14ac:dyDescent="0.3"/>
    <row r="6" spans="1:7" ht="15.75" thickBot="1" x14ac:dyDescent="0.3">
      <c r="A6" s="1" t="s">
        <v>0</v>
      </c>
      <c r="B6" s="9" t="s">
        <v>123</v>
      </c>
      <c r="C6" s="9" t="s">
        <v>124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108</v>
      </c>
      <c r="B8" s="36">
        <f>ОПИУ!C17</f>
        <v>1169297</v>
      </c>
      <c r="C8" s="36">
        <f>ОПИУ!D17</f>
        <v>2373669</v>
      </c>
    </row>
    <row r="9" spans="1:7" ht="15.75" thickBot="1" x14ac:dyDescent="0.3">
      <c r="A9" s="6" t="s">
        <v>109</v>
      </c>
      <c r="B9" s="38"/>
      <c r="C9" s="38"/>
    </row>
    <row r="10" spans="1:7" x14ac:dyDescent="0.25">
      <c r="A10" s="7" t="s">
        <v>2</v>
      </c>
      <c r="B10" s="36">
        <v>216119</v>
      </c>
      <c r="C10" s="36">
        <v>229717</v>
      </c>
    </row>
    <row r="11" spans="1:7" x14ac:dyDescent="0.25">
      <c r="A11" s="7" t="s">
        <v>3</v>
      </c>
      <c r="B11" s="36"/>
      <c r="C11" s="36"/>
    </row>
    <row r="12" spans="1:7" x14ac:dyDescent="0.25">
      <c r="A12" s="7" t="s">
        <v>4</v>
      </c>
      <c r="B12" s="36">
        <f>-ОПИУ!C16</f>
        <v>87617</v>
      </c>
      <c r="C12" s="36">
        <f>-ОПИУ!D16</f>
        <v>266452</v>
      </c>
      <c r="F12" s="36"/>
      <c r="G12" s="36"/>
    </row>
    <row r="13" spans="1:7" x14ac:dyDescent="0.25">
      <c r="A13" s="7" t="s">
        <v>110</v>
      </c>
      <c r="B13" s="36">
        <f>-ОПИУ!C15</f>
        <v>-2280</v>
      </c>
      <c r="C13" s="36">
        <f>-ОПИУ!D15</f>
        <v>-103000</v>
      </c>
      <c r="F13" s="36"/>
      <c r="G13" s="36"/>
    </row>
    <row r="14" spans="1:7" x14ac:dyDescent="0.25">
      <c r="A14" s="7" t="s">
        <v>5</v>
      </c>
      <c r="B14" s="36"/>
      <c r="C14" s="36"/>
    </row>
    <row r="15" spans="1:7" x14ac:dyDescent="0.25">
      <c r="A15" s="7" t="s">
        <v>6</v>
      </c>
      <c r="B15" s="36"/>
      <c r="C15" s="36"/>
      <c r="F15" s="22"/>
      <c r="G15" s="22"/>
    </row>
    <row r="16" spans="1:7" x14ac:dyDescent="0.25">
      <c r="A16" s="7" t="s">
        <v>7</v>
      </c>
      <c r="B16" s="36"/>
      <c r="C16" s="36"/>
    </row>
    <row r="17" spans="1:3" x14ac:dyDescent="0.25">
      <c r="A17" s="7" t="s">
        <v>8</v>
      </c>
      <c r="B17" s="36"/>
      <c r="C17" s="36"/>
    </row>
    <row r="18" spans="1:3" x14ac:dyDescent="0.25">
      <c r="A18" s="7" t="s">
        <v>111</v>
      </c>
      <c r="B18" s="36"/>
      <c r="C18" s="36">
        <v>6568</v>
      </c>
    </row>
    <row r="19" spans="1:3" x14ac:dyDescent="0.25">
      <c r="A19" s="7" t="s">
        <v>9</v>
      </c>
      <c r="B19" s="36"/>
      <c r="C19" s="36"/>
    </row>
    <row r="20" spans="1:3" ht="15.75" thickBot="1" x14ac:dyDescent="0.3">
      <c r="A20" s="7" t="s">
        <v>11</v>
      </c>
      <c r="B20" s="36">
        <f>-55640-3553-2</f>
        <v>-59195</v>
      </c>
      <c r="C20" s="36">
        <v>224000</v>
      </c>
    </row>
    <row r="21" spans="1:3" ht="24.75" thickBot="1" x14ac:dyDescent="0.3">
      <c r="A21" s="6" t="s">
        <v>12</v>
      </c>
      <c r="B21" s="37">
        <f>SUM(B8:B20)</f>
        <v>1411558</v>
      </c>
      <c r="C21" s="37">
        <f>SUM(C8:C20)</f>
        <v>2997406</v>
      </c>
    </row>
    <row r="22" spans="1:3" x14ac:dyDescent="0.25">
      <c r="A22" s="5" t="s">
        <v>13</v>
      </c>
      <c r="B22" s="36">
        <v>-1523975</v>
      </c>
      <c r="C22" s="36">
        <v>-28815</v>
      </c>
    </row>
    <row r="23" spans="1:3" x14ac:dyDescent="0.25">
      <c r="A23" s="5" t="s">
        <v>14</v>
      </c>
      <c r="B23" s="36">
        <v>-386024</v>
      </c>
      <c r="C23" s="36">
        <v>-65554</v>
      </c>
    </row>
    <row r="24" spans="1:3" x14ac:dyDescent="0.25">
      <c r="A24" s="5" t="s">
        <v>15</v>
      </c>
      <c r="B24" s="36">
        <v>38734</v>
      </c>
      <c r="C24" s="36">
        <v>105277</v>
      </c>
    </row>
    <row r="25" spans="1:3" x14ac:dyDescent="0.25">
      <c r="A25" s="5" t="s">
        <v>16</v>
      </c>
      <c r="B25" s="36">
        <v>-29400</v>
      </c>
      <c r="C25" s="36"/>
    </row>
    <row r="26" spans="1:3" x14ac:dyDescent="0.25">
      <c r="A26" s="5" t="s">
        <v>90</v>
      </c>
      <c r="B26" s="36">
        <v>-487</v>
      </c>
      <c r="C26" s="36">
        <v>5808</v>
      </c>
    </row>
    <row r="27" spans="1:3" x14ac:dyDescent="0.25">
      <c r="A27" s="5" t="s">
        <v>17</v>
      </c>
      <c r="B27" s="36">
        <v>1760615</v>
      </c>
      <c r="C27" s="36">
        <v>189303</v>
      </c>
    </row>
    <row r="28" spans="1:3" x14ac:dyDescent="0.25">
      <c r="A28" s="5" t="s">
        <v>112</v>
      </c>
      <c r="B28" s="36">
        <v>-446134</v>
      </c>
      <c r="C28" s="36">
        <v>-1512150</v>
      </c>
    </row>
    <row r="29" spans="1:3" ht="15.75" thickBot="1" x14ac:dyDescent="0.3">
      <c r="A29" s="5" t="s">
        <v>18</v>
      </c>
      <c r="B29" s="36">
        <v>-297626</v>
      </c>
      <c r="C29" s="36">
        <f>-536757-5709</f>
        <v>-542466</v>
      </c>
    </row>
    <row r="30" spans="1:3" ht="24.75" thickBot="1" x14ac:dyDescent="0.3">
      <c r="A30" s="6" t="s">
        <v>19</v>
      </c>
      <c r="B30" s="37">
        <f>SUM(B21:B29)</f>
        <v>527261</v>
      </c>
      <c r="C30" s="37">
        <f>SUM(C21:C29)</f>
        <v>1148809</v>
      </c>
    </row>
    <row r="31" spans="1:3" x14ac:dyDescent="0.25">
      <c r="A31" s="5" t="s">
        <v>20</v>
      </c>
      <c r="B31" s="36"/>
      <c r="C31" s="36"/>
    </row>
    <row r="32" spans="1:3" x14ac:dyDescent="0.25">
      <c r="A32" s="5" t="s">
        <v>21</v>
      </c>
      <c r="B32" s="36"/>
      <c r="C32" s="36"/>
    </row>
    <row r="33" spans="1:3" ht="15.75" thickBot="1" x14ac:dyDescent="0.3">
      <c r="A33" s="5" t="s">
        <v>22</v>
      </c>
      <c r="B33" s="36">
        <v>-363798</v>
      </c>
      <c r="C33" s="36">
        <v>-509883</v>
      </c>
    </row>
    <row r="34" spans="1:3" ht="15.75" thickBot="1" x14ac:dyDescent="0.3">
      <c r="A34" s="6" t="s">
        <v>23</v>
      </c>
      <c r="B34" s="37">
        <f>SUM(B30:B33)</f>
        <v>163463</v>
      </c>
      <c r="C34" s="37">
        <f>SUM(C30:C33)</f>
        <v>638926</v>
      </c>
    </row>
    <row r="35" spans="1:3" ht="15.75" thickBot="1" x14ac:dyDescent="0.3">
      <c r="A35" s="2" t="s">
        <v>24</v>
      </c>
      <c r="B35" s="37"/>
      <c r="C35" s="57"/>
    </row>
    <row r="36" spans="1:3" x14ac:dyDescent="0.25">
      <c r="A36" s="5" t="s">
        <v>25</v>
      </c>
      <c r="B36" s="36"/>
      <c r="C36" s="36"/>
    </row>
    <row r="37" spans="1:3" x14ac:dyDescent="0.25">
      <c r="A37" s="5" t="s">
        <v>26</v>
      </c>
      <c r="B37" s="36"/>
      <c r="C37" s="36"/>
    </row>
    <row r="38" spans="1:3" ht="24" x14ac:dyDescent="0.25">
      <c r="A38" s="5" t="s">
        <v>27</v>
      </c>
      <c r="B38" s="36"/>
      <c r="C38" s="36">
        <v>-238</v>
      </c>
    </row>
    <row r="39" spans="1:3" ht="15.75" thickBot="1" x14ac:dyDescent="0.3">
      <c r="A39" s="5" t="s">
        <v>28</v>
      </c>
      <c r="B39" s="36" t="s">
        <v>10</v>
      </c>
      <c r="C39" s="36" t="s">
        <v>10</v>
      </c>
    </row>
    <row r="40" spans="1:3" ht="15.75" thickBot="1" x14ac:dyDescent="0.3">
      <c r="A40" s="6" t="s">
        <v>29</v>
      </c>
      <c r="B40" s="37">
        <f>SUM(B36:B39)</f>
        <v>0</v>
      </c>
      <c r="C40" s="37">
        <f>SUM(C36:C39)</f>
        <v>-238</v>
      </c>
    </row>
    <row r="41" spans="1:3" ht="15.75" thickBot="1" x14ac:dyDescent="0.3">
      <c r="A41" s="2" t="s">
        <v>30</v>
      </c>
      <c r="B41" s="39"/>
      <c r="C41" s="39"/>
    </row>
    <row r="42" spans="1:3" x14ac:dyDescent="0.25">
      <c r="A42" s="5" t="s">
        <v>31</v>
      </c>
      <c r="B42" s="36">
        <v>276999</v>
      </c>
      <c r="C42" s="36">
        <v>2792543</v>
      </c>
    </row>
    <row r="43" spans="1:3" x14ac:dyDescent="0.25">
      <c r="A43" s="5" t="s">
        <v>32</v>
      </c>
      <c r="B43" s="36">
        <v>-529002</v>
      </c>
      <c r="C43" s="36">
        <v>-3434426</v>
      </c>
    </row>
    <row r="44" spans="1:3" ht="15.75" thickBot="1" x14ac:dyDescent="0.3">
      <c r="A44" s="5" t="s">
        <v>89</v>
      </c>
      <c r="B44" s="36">
        <v>1083</v>
      </c>
      <c r="C44" s="36">
        <v>16</v>
      </c>
    </row>
    <row r="45" spans="1:3" ht="15.75" thickBot="1" x14ac:dyDescent="0.3">
      <c r="A45" s="6" t="s">
        <v>33</v>
      </c>
      <c r="B45" s="37">
        <f>SUM(B42:B44)</f>
        <v>-250920</v>
      </c>
      <c r="C45" s="37">
        <f>SUM(C42:C44)</f>
        <v>-641867</v>
      </c>
    </row>
    <row r="46" spans="1:3" ht="24.75" thickBot="1" x14ac:dyDescent="0.3">
      <c r="A46" s="2" t="s">
        <v>34</v>
      </c>
      <c r="B46" s="40">
        <f>B34+B40+B45+B47</f>
        <v>-87417</v>
      </c>
      <c r="C46" s="40">
        <f>C34+C40+C45+C47</f>
        <v>-23704</v>
      </c>
    </row>
    <row r="47" spans="1:3" ht="24.75" thickBot="1" x14ac:dyDescent="0.3">
      <c r="A47" s="5" t="s">
        <v>35</v>
      </c>
      <c r="B47" s="36">
        <v>40</v>
      </c>
      <c r="C47" s="36">
        <v>-20525</v>
      </c>
    </row>
    <row r="48" spans="1:3" ht="15.75" thickBot="1" x14ac:dyDescent="0.3">
      <c r="A48" s="6" t="s">
        <v>36</v>
      </c>
      <c r="B48" s="37">
        <v>165334</v>
      </c>
      <c r="C48" s="37">
        <v>73353</v>
      </c>
    </row>
    <row r="49" spans="1:7" ht="15.75" thickBot="1" x14ac:dyDescent="0.3">
      <c r="A49" s="2" t="s">
        <v>37</v>
      </c>
      <c r="B49" s="40">
        <f>B48+B46</f>
        <v>77917</v>
      </c>
      <c r="C49" s="40">
        <f>C48+C46</f>
        <v>49649</v>
      </c>
      <c r="E49" s="22"/>
      <c r="F49" s="22"/>
      <c r="G49" s="22"/>
    </row>
    <row r="50" spans="1:7" x14ac:dyDescent="0.25">
      <c r="B50" s="22"/>
    </row>
    <row r="51" spans="1:7" x14ac:dyDescent="0.25">
      <c r="A51" s="3" t="s">
        <v>88</v>
      </c>
      <c r="B51" s="3" t="s">
        <v>101</v>
      </c>
    </row>
    <row r="52" spans="1:7" x14ac:dyDescent="0.25">
      <c r="A52" s="3"/>
    </row>
    <row r="53" spans="1:7" x14ac:dyDescent="0.25">
      <c r="A53" s="3" t="s">
        <v>114</v>
      </c>
      <c r="B53" s="3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workbookViewId="0">
      <selection activeCell="E27" sqref="E27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43" t="s">
        <v>91</v>
      </c>
    </row>
    <row r="3" spans="1:5" x14ac:dyDescent="0.25">
      <c r="A3" t="s">
        <v>118</v>
      </c>
    </row>
    <row r="4" spans="1:5" x14ac:dyDescent="0.25">
      <c r="A4" t="s">
        <v>122</v>
      </c>
    </row>
    <row r="5" spans="1:5" ht="15.75" thickBot="1" x14ac:dyDescent="0.3"/>
    <row r="6" spans="1:5" ht="24.75" thickBot="1" x14ac:dyDescent="0.3">
      <c r="A6" s="8" t="s">
        <v>0</v>
      </c>
      <c r="B6" s="9" t="s">
        <v>84</v>
      </c>
      <c r="C6" s="9" t="s">
        <v>85</v>
      </c>
      <c r="D6" s="9" t="s">
        <v>61</v>
      </c>
      <c r="E6" s="9" t="s">
        <v>86</v>
      </c>
    </row>
    <row r="7" spans="1:5" ht="15.75" thickBot="1" x14ac:dyDescent="0.3">
      <c r="A7" s="2" t="s">
        <v>125</v>
      </c>
      <c r="B7" s="35">
        <v>5266462</v>
      </c>
      <c r="C7" s="35"/>
      <c r="D7" s="35">
        <v>3998423</v>
      </c>
      <c r="E7" s="35">
        <v>9264885</v>
      </c>
    </row>
    <row r="8" spans="1:5" ht="15.75" thickBot="1" x14ac:dyDescent="0.3">
      <c r="A8" s="5" t="s">
        <v>87</v>
      </c>
      <c r="B8" s="34" t="s">
        <v>10</v>
      </c>
      <c r="C8" s="34" t="s">
        <v>10</v>
      </c>
      <c r="D8" s="34">
        <v>2135755</v>
      </c>
      <c r="E8" s="34">
        <v>2135755</v>
      </c>
    </row>
    <row r="9" spans="1:5" ht="15.75" thickBot="1" x14ac:dyDescent="0.3">
      <c r="A9" s="6" t="s">
        <v>126</v>
      </c>
      <c r="B9" s="23">
        <v>1513806</v>
      </c>
      <c r="C9" s="23">
        <f>C7+SUM(C8:C8)</f>
        <v>0</v>
      </c>
      <c r="D9" s="23">
        <f>D7+D8</f>
        <v>6134178</v>
      </c>
      <c r="E9" s="23">
        <f>E7+E8</f>
        <v>11400640</v>
      </c>
    </row>
    <row r="10" spans="1:5" x14ac:dyDescent="0.25">
      <c r="A10" s="41" t="s">
        <v>127</v>
      </c>
      <c r="B10" s="42">
        <v>5266462.2</v>
      </c>
      <c r="C10" s="42"/>
      <c r="D10" s="42">
        <v>7871262</v>
      </c>
      <c r="E10" s="42">
        <f>SUM(B10:D10)</f>
        <v>13137724.199999999</v>
      </c>
    </row>
    <row r="11" spans="1:5" ht="15.75" thickBot="1" x14ac:dyDescent="0.3">
      <c r="A11" s="5" t="s">
        <v>87</v>
      </c>
      <c r="B11" s="34" t="s">
        <v>10</v>
      </c>
      <c r="C11" s="34" t="s">
        <v>10</v>
      </c>
      <c r="D11" s="34">
        <v>809084</v>
      </c>
      <c r="E11" s="34">
        <f>SUM(B11:D11)</f>
        <v>809084</v>
      </c>
    </row>
    <row r="12" spans="1:5" ht="15.75" thickBot="1" x14ac:dyDescent="0.3">
      <c r="A12" s="6" t="s">
        <v>128</v>
      </c>
      <c r="B12" s="23">
        <v>5266462</v>
      </c>
      <c r="C12" s="23">
        <f t="shared" ref="C12" si="0">SUM(C10:C11)</f>
        <v>0</v>
      </c>
      <c r="D12" s="23">
        <f>SUM(D10:D11)</f>
        <v>8680346</v>
      </c>
      <c r="E12" s="23">
        <f>SUM(E10:E11)</f>
        <v>13946808.199999999</v>
      </c>
    </row>
    <row r="14" spans="1:5" x14ac:dyDescent="0.25">
      <c r="A14" s="3" t="s">
        <v>88</v>
      </c>
      <c r="B14" s="3" t="s">
        <v>101</v>
      </c>
    </row>
    <row r="15" spans="1:5" x14ac:dyDescent="0.25">
      <c r="A15" s="3"/>
    </row>
    <row r="16" spans="1:5" x14ac:dyDescent="0.25">
      <c r="A16" s="3" t="s">
        <v>114</v>
      </c>
      <c r="B16" s="3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2023-05-11T07:03:16Z</cp:lastPrinted>
  <dcterms:created xsi:type="dcterms:W3CDTF">2021-08-24T06:27:18Z</dcterms:created>
  <dcterms:modified xsi:type="dcterms:W3CDTF">2023-05-12T02:25:43Z</dcterms:modified>
</cp:coreProperties>
</file>