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nara.omarova\Desktop\KASE\"/>
    </mc:Choice>
  </mc:AlternateContent>
  <xr:revisionPtr revIDLastSave="0" documentId="13_ncr:1_{D12DB268-861A-4A1D-BDD8-BE2EB39C2170}" xr6:coauthVersionLast="47" xr6:coauthVersionMax="47" xr10:uidLastSave="{00000000-0000-0000-0000-000000000000}"/>
  <bookViews>
    <workbookView xWindow="43080" yWindow="-120" windowWidth="29040" windowHeight="15720" tabRatio="932" xr2:uid="{00000000-000D-0000-FFFF-FFFF00000000}"/>
  </bookViews>
  <sheets>
    <sheet name="ББ" sheetId="21" r:id="rId1"/>
    <sheet name="ОПиУ" sheetId="22" r:id="rId2"/>
    <sheet name="ДДС" sheetId="23" r:id="rId3"/>
    <sheet name="Капитал" sheetId="2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3" l="1"/>
  <c r="C42" i="23" l="1"/>
  <c r="C18" i="26"/>
  <c r="D11" i="26"/>
  <c r="D10" i="26"/>
  <c r="C7" i="26"/>
  <c r="D7" i="26" s="1"/>
  <c r="D18" i="21" l="1"/>
  <c r="C12" i="26"/>
  <c r="D12" i="26"/>
  <c r="C18" i="21" l="1"/>
  <c r="B12" i="26" l="1"/>
  <c r="C17" i="23" l="1"/>
  <c r="C22" i="23" s="1"/>
  <c r="B17" i="23" l="1"/>
  <c r="D16" i="26" l="1"/>
  <c r="D18" i="26"/>
  <c r="C34" i="23"/>
  <c r="C27" i="23"/>
  <c r="C45" i="23" s="1"/>
  <c r="C47" i="23" s="1"/>
  <c r="B19" i="26" l="1"/>
  <c r="D8" i="26"/>
  <c r="B22" i="23" l="1"/>
  <c r="B42" i="23"/>
  <c r="C8" i="22" l="1"/>
  <c r="C33" i="21"/>
  <c r="C28" i="21" l="1"/>
  <c r="B27" i="23" l="1"/>
  <c r="B34" i="23" l="1"/>
  <c r="B45" i="23" l="1"/>
  <c r="B47" i="23" s="1"/>
  <c r="C11" i="22"/>
  <c r="C34" i="21"/>
  <c r="D33" i="21"/>
  <c r="D28" i="21"/>
  <c r="D34" i="21" l="1"/>
  <c r="C17" i="22"/>
  <c r="C19" i="22" s="1"/>
  <c r="C21" i="22" s="1"/>
  <c r="C15" i="26" s="1"/>
  <c r="D15" i="26" l="1"/>
  <c r="C17" i="26"/>
  <c r="C19" i="26" l="1"/>
  <c r="D17" i="26"/>
  <c r="D19" i="26" s="1"/>
</calcChain>
</file>

<file path=xl/sharedStrings.xml><?xml version="1.0" encoding="utf-8"?>
<sst xmlns="http://schemas.openxmlformats.org/spreadsheetml/2006/main" count="138" uniqueCount="108">
  <si>
    <t>Денежные средства и их эквиваленты</t>
  </si>
  <si>
    <t>Кредиты клиентам</t>
  </si>
  <si>
    <t>Прочие активы</t>
  </si>
  <si>
    <t>Запасы</t>
  </si>
  <si>
    <t>Предоплата по налогам</t>
  </si>
  <si>
    <t>Основные средства</t>
  </si>
  <si>
    <t>Активы в форме права пользования</t>
  </si>
  <si>
    <t>Нематериальные активы</t>
  </si>
  <si>
    <t>Активы по отложенному корпоративному подоходному налогу</t>
  </si>
  <si>
    <t>Займы полученные</t>
  </si>
  <si>
    <t>Прочие обязательства</t>
  </si>
  <si>
    <t>Налоговые обязательства</t>
  </si>
  <si>
    <t>Кредиторская задолженность</t>
  </si>
  <si>
    <t>Обязательства по аренде</t>
  </si>
  <si>
    <t>Уставный капитал</t>
  </si>
  <si>
    <t>Процентные доходы</t>
  </si>
  <si>
    <t xml:space="preserve">Прочие доходы </t>
  </si>
  <si>
    <t>Чистые доходы / (расходы) по операциям с иностранной валютой</t>
  </si>
  <si>
    <t>Процентные расходы</t>
  </si>
  <si>
    <t xml:space="preserve">Операционные и административные расходы </t>
  </si>
  <si>
    <t>Отчисления в резерве под обесценение кредитов клиентам</t>
  </si>
  <si>
    <t xml:space="preserve">Расходы / Экономия по корпоративному подоходному налогу </t>
  </si>
  <si>
    <t>Активы</t>
  </si>
  <si>
    <t>Итого активы</t>
  </si>
  <si>
    <t>Обязательства</t>
  </si>
  <si>
    <t>Итого обязательства</t>
  </si>
  <si>
    <t>Капитал</t>
  </si>
  <si>
    <t>Итого капитал</t>
  </si>
  <si>
    <t>Итого капитал и обязательства</t>
  </si>
  <si>
    <t>Чистые процентные доходы</t>
  </si>
  <si>
    <t>Чистый процентный доход после резерва под обесценение кредитов</t>
  </si>
  <si>
    <t>Расходы на персонал</t>
  </si>
  <si>
    <t>Прочие совокупный доход</t>
  </si>
  <si>
    <t>Нераспределенный убыток</t>
  </si>
  <si>
    <t>Корректировки:</t>
  </si>
  <si>
    <t>Износ основных средств и амортизация нематериальных активов</t>
  </si>
  <si>
    <t>Начисленные процентные доходы</t>
  </si>
  <si>
    <t>Начисленные процентные расходы по кредитам полученным</t>
  </si>
  <si>
    <t>Начисленные процентные расходы по обязательствам по аренде</t>
  </si>
  <si>
    <t>Отчисления в резерв под обесценение кредитов клиентов</t>
  </si>
  <si>
    <t>Резерв по отпускам и прочие начисления по фонду заработной платы</t>
  </si>
  <si>
    <t>Нереализованные расходы / (доходы) по операциям с иностранной валютой</t>
  </si>
  <si>
    <t>Чистое расходование денежных средств в операционной деятельности до корпоративного подоходного налога</t>
  </si>
  <si>
    <t>Процентные доходы полученные</t>
  </si>
  <si>
    <t>Процентные расходы выплаченные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</si>
  <si>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</si>
  <si>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</si>
  <si>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Движение денежных средств от операционной деятельности:</t>
  </si>
  <si>
    <t>Движение денежных средств от инвестиционной деятельности:</t>
  </si>
  <si>
    <t>Приобретение основных средств</t>
  </si>
  <si>
    <t>Продажа основных средств</t>
  </si>
  <si>
    <t>Приобретение нематериальных активов</t>
  </si>
  <si>
    <t>Чистое расходование денежных средств от инвестиционной деятельности</t>
  </si>
  <si>
    <t>Движение денежных средств от финансовой деятельности:</t>
  </si>
  <si>
    <t>Вклад в уставный капитал</t>
  </si>
  <si>
    <t>Поступление средств кредитных учреждений</t>
  </si>
  <si>
    <t>Погашение средств кредитных учреждений</t>
  </si>
  <si>
    <t>Чистое расходование денежных средств от финансовой деятельности</t>
  </si>
  <si>
    <t>Влияние изменений обменных курсов на денежные средства и их эквиваленты</t>
  </si>
  <si>
    <t>Чистое изменение денежных средств и их эквивалентов</t>
  </si>
  <si>
    <t>Прибыль до расходов по корпоративному подоходному налогу</t>
  </si>
  <si>
    <t>В тысячах тенге</t>
  </si>
  <si>
    <t>Взносы в уставный капитал</t>
  </si>
  <si>
    <t>Прочий совокупный доход</t>
  </si>
  <si>
    <t>Прим.</t>
  </si>
  <si>
    <t>(в тысячах казахстанских тенге)</t>
  </si>
  <si>
    <t xml:space="preserve"> (в тысячах казахстанских тенге)</t>
  </si>
  <si>
    <t>Облигации выпущенные</t>
  </si>
  <si>
    <t>Остаток на 1 января 2022</t>
  </si>
  <si>
    <t xml:space="preserve">Выплата дивидендов учредителю </t>
  </si>
  <si>
    <t>ТОО “Микрофинансовая организация “Swiss Capital (Свисс Капитал)”                                     ПРОМЕЖУТОЧНЫЙ СОКРАЩЕННЫЙ ОТЧЕТ О ДВИЖЕНИИ ДЕНЕЖНЫХ СРЕДСТВ</t>
  </si>
  <si>
    <t xml:space="preserve">31 декабря                    2022 года </t>
  </si>
  <si>
    <t>2023 года (неаудировано)</t>
  </si>
  <si>
    <t>Тагаев А.А.</t>
  </si>
  <si>
    <t>2022 года (неаудировано)</t>
  </si>
  <si>
    <t>Остаток на 1 января 2023</t>
  </si>
  <si>
    <t>ТОО “Микрофинансовая организация “Swiss Capital (Свисс Капитал)”                        ПРОМЕЖУТОЧНЫЙ СОКРАЩЕННЫЙ ОТЧЕТ О ФИНАНСОВОМ ПОЛОЖЕНИИ</t>
  </si>
  <si>
    <t>Нераспределенная прибыль</t>
  </si>
  <si>
    <t>ТОО “Микрофинансовая организация “Swiss Capital (Свисс Капитал)”                                                               ПРОМЕЖУТОЧНЫЙ СОКРАЩЕННЫЙ  ОТЧЕТ О СОВОКУПНОМ ДОХОДЕ</t>
  </si>
  <si>
    <t>Начисленные процентные расходы по облигациям выпущенным</t>
  </si>
  <si>
    <t>Выплата дивидендов</t>
  </si>
  <si>
    <t>Итого совокупный доход за период</t>
  </si>
  <si>
    <t>Прибыль за период</t>
  </si>
  <si>
    <t>Денежные средства и их эквиваленты, на начало периода</t>
  </si>
  <si>
    <t>Денежные средства и их эквиваленты, на конец периода</t>
  </si>
  <si>
    <t xml:space="preserve">ТОО “Микрофинансовая организация “Swiss Capital (Свисс Капитал)”                                                                  ПРОМЕЖУТОЧНЫЙ СОКРАЩЕННЫЙ ОТЧЕТ ОБ ИЗМЕНЕНИЯХ В КАПИТАЛЕ </t>
  </si>
  <si>
    <t>Выпущенные облигации</t>
  </si>
  <si>
    <t>Уменьшение / (Увеличение) в кредитах клиентам</t>
  </si>
  <si>
    <t>Уменьшение / (Увеличение) в прочих активах</t>
  </si>
  <si>
    <t>Увеличение / (Уменьшение) в кредиторской задолженности</t>
  </si>
  <si>
    <t>Увеличение / (Уменьшение) в прочих обязательствах</t>
  </si>
  <si>
    <t xml:space="preserve">Денежные средства, на депозите в качестве обеспечения </t>
  </si>
  <si>
    <t>-</t>
  </si>
  <si>
    <t>Субординированный займ</t>
  </si>
  <si>
    <t>Директор</t>
  </si>
  <si>
    <t xml:space="preserve">30 сентября 2023 года                                        ( неаудировано) </t>
  </si>
  <si>
    <t>Краткосрочные финансовые активы</t>
  </si>
  <si>
    <t>Прибыль за период закончившийся 30 сентября  2022 года</t>
  </si>
  <si>
    <t>Итого сосовокупный доход за период закончившийся 30 сентября 2022 года</t>
  </si>
  <si>
    <t>Прибыль за период закончившийся 30 сентября 2023 года</t>
  </si>
  <si>
    <t>Итого сосовокупный доход за период закончившийся 30 сентября 2023 года</t>
  </si>
  <si>
    <t>Прочие финансовые активы</t>
  </si>
  <si>
    <t>за девять месяцев, закончившихся 30 сентября 2023 года</t>
  </si>
  <si>
    <t>На 30 сентября 2022 года  (неаудировано)</t>
  </si>
  <si>
    <t>На 30 сентября 2023 года  (неаудировано)</t>
  </si>
  <si>
    <t>54 959*</t>
  </si>
  <si>
    <t>2 112 185*</t>
  </si>
  <si>
    <t>* Реклассификация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</si>
</sst>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#,##0\ _₽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b/>
      <sz val="11"/>
      <color rgb="FF000000"/>
      <name val="Garamond"/>
      <family val="1"/>
      <charset val="204"/>
    </font>
    <font>
      <i/>
      <sz val="11"/>
      <color theme="1"/>
      <name val="Garamond"/>
      <family val="1"/>
      <charset val="204"/>
    </font>
    <font>
      <sz val="11"/>
      <color rgb="FF000000"/>
      <name val="Garamond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4" fillId="0" borderId="0"/>
    <xf numFmtId="0" fontId="3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7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3" xfId="0" applyFont="1" applyBorder="1" applyAlignment="1">
      <alignment horizontal="center"/>
    </xf>
    <xf numFmtId="167" fontId="10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9" fontId="7" fillId="0" borderId="0" xfId="11" applyFont="1"/>
    <xf numFmtId="0" fontId="7" fillId="0" borderId="0" xfId="0" applyFont="1" applyAlignment="1">
      <alignment horizontal="left" wrapText="1"/>
    </xf>
    <xf numFmtId="167" fontId="7" fillId="0" borderId="0" xfId="0" applyNumberFormat="1" applyFont="1"/>
    <xf numFmtId="167" fontId="7" fillId="0" borderId="4" xfId="0" applyNumberFormat="1" applyFont="1" applyBorder="1" applyAlignment="1">
      <alignment horizontal="center"/>
    </xf>
    <xf numFmtId="0" fontId="8" fillId="0" borderId="0" xfId="0" applyFont="1"/>
    <xf numFmtId="167" fontId="8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167" fontId="8" fillId="0" borderId="3" xfId="0" applyNumberFormat="1" applyFont="1" applyBorder="1" applyAlignment="1">
      <alignment horizontal="center" wrapText="1"/>
    </xf>
    <xf numFmtId="167" fontId="8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3" fontId="8" fillId="0" borderId="0" xfId="0" applyNumberFormat="1" applyFont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0" xfId="0" applyNumberFormat="1" applyFont="1" applyAlignment="1">
      <alignment horizontal="center" wrapText="1"/>
    </xf>
    <xf numFmtId="3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vertical="top" wrapText="1"/>
    </xf>
    <xf numFmtId="167" fontId="7" fillId="3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167" fontId="8" fillId="3" borderId="0" xfId="0" applyNumberFormat="1" applyFont="1" applyFill="1" applyAlignment="1">
      <alignment horizontal="center" vertical="center"/>
    </xf>
    <xf numFmtId="167" fontId="8" fillId="3" borderId="7" xfId="0" applyNumberFormat="1" applyFont="1" applyFill="1" applyBorder="1" applyAlignment="1">
      <alignment horizontal="center" vertical="center"/>
    </xf>
    <xf numFmtId="167" fontId="8" fillId="3" borderId="6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167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1" xfId="0" applyFont="1" applyBorder="1"/>
    <xf numFmtId="0" fontId="8" fillId="0" borderId="1" xfId="0" applyFont="1" applyBorder="1" applyAlignment="1">
      <alignment horizontal="right" wrapText="1"/>
    </xf>
    <xf numFmtId="166" fontId="8" fillId="0" borderId="0" xfId="1" applyNumberFormat="1" applyFont="1"/>
    <xf numFmtId="165" fontId="7" fillId="0" borderId="0" xfId="1" applyNumberFormat="1" applyFont="1"/>
    <xf numFmtId="166" fontId="7" fillId="0" borderId="0" xfId="1" applyNumberFormat="1" applyFont="1"/>
    <xf numFmtId="0" fontId="7" fillId="0" borderId="0" xfId="0" applyFont="1" applyAlignment="1">
      <alignment vertical="top" wrapText="1"/>
    </xf>
    <xf numFmtId="0" fontId="8" fillId="0" borderId="2" xfId="0" applyFont="1" applyBorder="1" applyAlignment="1">
      <alignment wrapText="1"/>
    </xf>
    <xf numFmtId="166" fontId="8" fillId="0" borderId="2" xfId="0" applyNumberFormat="1" applyFont="1" applyBorder="1"/>
    <xf numFmtId="0" fontId="8" fillId="0" borderId="0" xfId="0" applyFont="1" applyAlignment="1">
      <alignment horizontal="left" vertical="top" wrapText="1"/>
    </xf>
    <xf numFmtId="167" fontId="7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3" fontId="13" fillId="0" borderId="0" xfId="0" applyNumberFormat="1" applyFont="1"/>
  </cellXfs>
  <cellStyles count="12">
    <cellStyle name="Comma 109" xfId="8" xr:uid="{00000000-0005-0000-0000-000000000000}"/>
    <cellStyle name="Comma_A3.1, 4.1 FS, Trial Balance 31.12.04" xfId="6" xr:uid="{00000000-0005-0000-0000-000001000000}"/>
    <cellStyle name="Normal 2 2 5" xfId="3" xr:uid="{00000000-0005-0000-0000-000002000000}"/>
    <cellStyle name="Normal 2 4" xfId="9" xr:uid="{00000000-0005-0000-0000-000003000000}"/>
    <cellStyle name="Normal 2 54" xfId="7" xr:uid="{00000000-0005-0000-0000-000004000000}"/>
    <cellStyle name="Normal 3 4" xfId="2" xr:uid="{00000000-0005-0000-0000-000005000000}"/>
    <cellStyle name="Normal_CFS_9m2020" xfId="10" xr:uid="{00000000-0005-0000-0000-000006000000}"/>
    <cellStyle name="Обычный" xfId="0" builtinId="0"/>
    <cellStyle name="Обычный 2 2" xfId="4" xr:uid="{00000000-0005-0000-0000-000008000000}"/>
    <cellStyle name="Процентный" xfId="11" builtinId="5"/>
    <cellStyle name="Финансовый" xfId="1" builtinId="3"/>
    <cellStyle name="Финансовый 2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zoomScale="80" zoomScaleNormal="80" workbookViewId="0">
      <selection sqref="A1:D1"/>
    </sheetView>
  </sheetViews>
  <sheetFormatPr defaultColWidth="9.15234375" defaultRowHeight="14.6" x14ac:dyDescent="0.4"/>
  <cols>
    <col min="1" max="1" width="42.4609375" style="2" customWidth="1"/>
    <col min="2" max="2" width="8.15234375" style="10" customWidth="1"/>
    <col min="3" max="4" width="19.69140625" style="11" customWidth="1"/>
    <col min="5" max="6" width="9.15234375" style="2"/>
    <col min="7" max="7" width="10.765625" style="2" bestFit="1" customWidth="1"/>
    <col min="8" max="16384" width="9.15234375" style="2"/>
  </cols>
  <sheetData>
    <row r="1" spans="1:7" ht="30" customHeight="1" x14ac:dyDescent="0.4">
      <c r="A1" s="55" t="s">
        <v>76</v>
      </c>
      <c r="B1" s="55"/>
      <c r="C1" s="55"/>
      <c r="D1" s="55"/>
    </row>
    <row r="2" spans="1:7" ht="21.75" customHeight="1" x14ac:dyDescent="0.4">
      <c r="A2" s="3" t="s">
        <v>102</v>
      </c>
      <c r="B2" s="3"/>
      <c r="C2" s="2"/>
      <c r="D2" s="2"/>
    </row>
    <row r="3" spans="1:7" ht="19.5" customHeight="1" x14ac:dyDescent="0.4">
      <c r="A3" s="4" t="s">
        <v>65</v>
      </c>
      <c r="B3" s="5"/>
      <c r="C3" s="2"/>
      <c r="D3" s="2"/>
    </row>
    <row r="4" spans="1:7" ht="38.25" customHeight="1" thickBot="1" x14ac:dyDescent="0.45">
      <c r="B4" s="6" t="s">
        <v>64</v>
      </c>
      <c r="C4" s="7" t="s">
        <v>95</v>
      </c>
      <c r="D4" s="7" t="s">
        <v>71</v>
      </c>
    </row>
    <row r="6" spans="1:7" x14ac:dyDescent="0.4">
      <c r="A6" s="5" t="s">
        <v>22</v>
      </c>
      <c r="B6" s="8"/>
      <c r="C6" s="9"/>
      <c r="D6" s="9"/>
    </row>
    <row r="7" spans="1:7" x14ac:dyDescent="0.4">
      <c r="A7" s="2" t="s">
        <v>0</v>
      </c>
      <c r="B7" s="10">
        <v>4</v>
      </c>
      <c r="C7" s="11">
        <v>1248615</v>
      </c>
      <c r="D7" s="11">
        <v>831434</v>
      </c>
    </row>
    <row r="8" spans="1:7" ht="29.15" x14ac:dyDescent="0.4">
      <c r="A8" s="12" t="s">
        <v>91</v>
      </c>
      <c r="C8" s="11">
        <v>150000</v>
      </c>
      <c r="D8" s="11" t="s">
        <v>92</v>
      </c>
    </row>
    <row r="9" spans="1:7" x14ac:dyDescent="0.4">
      <c r="A9" s="12" t="s">
        <v>96</v>
      </c>
      <c r="C9" s="11">
        <v>25100</v>
      </c>
      <c r="D9" s="11" t="s">
        <v>92</v>
      </c>
    </row>
    <row r="10" spans="1:7" x14ac:dyDescent="0.4">
      <c r="A10" s="2" t="s">
        <v>1</v>
      </c>
      <c r="B10" s="10">
        <v>5</v>
      </c>
      <c r="C10" s="11">
        <v>8578918</v>
      </c>
      <c r="D10" s="11">
        <v>7092542</v>
      </c>
    </row>
    <row r="11" spans="1:7" x14ac:dyDescent="0.4">
      <c r="A11" s="2" t="s">
        <v>3</v>
      </c>
      <c r="C11" s="11">
        <v>64505</v>
      </c>
      <c r="D11" s="11">
        <v>4430</v>
      </c>
    </row>
    <row r="12" spans="1:7" x14ac:dyDescent="0.4">
      <c r="A12" s="2" t="s">
        <v>4</v>
      </c>
      <c r="C12" s="11">
        <v>54228</v>
      </c>
      <c r="D12" s="11">
        <v>27377</v>
      </c>
    </row>
    <row r="13" spans="1:7" x14ac:dyDescent="0.4">
      <c r="A13" s="2" t="s">
        <v>5</v>
      </c>
      <c r="B13" s="10">
        <v>6</v>
      </c>
      <c r="C13" s="11">
        <v>53840</v>
      </c>
      <c r="D13" s="11">
        <v>51499</v>
      </c>
      <c r="G13" s="13"/>
    </row>
    <row r="14" spans="1:7" x14ac:dyDescent="0.4">
      <c r="A14" s="2" t="s">
        <v>6</v>
      </c>
      <c r="B14" s="10">
        <v>11</v>
      </c>
      <c r="C14" s="11">
        <v>151038</v>
      </c>
      <c r="D14" s="11">
        <v>75138</v>
      </c>
    </row>
    <row r="15" spans="1:7" x14ac:dyDescent="0.4">
      <c r="A15" s="2" t="s">
        <v>7</v>
      </c>
      <c r="C15" s="11">
        <v>15204</v>
      </c>
      <c r="D15" s="11">
        <v>16079</v>
      </c>
      <c r="G15" s="59"/>
    </row>
    <row r="16" spans="1:7" ht="29.15" x14ac:dyDescent="0.4">
      <c r="A16" s="14" t="s">
        <v>8</v>
      </c>
      <c r="C16" s="11">
        <v>28797</v>
      </c>
      <c r="D16" s="11">
        <v>28797</v>
      </c>
      <c r="G16" s="59"/>
    </row>
    <row r="17" spans="1:8" ht="15" thickBot="1" x14ac:dyDescent="0.45">
      <c r="A17" s="2" t="s">
        <v>2</v>
      </c>
      <c r="B17" s="10">
        <v>7</v>
      </c>
      <c r="C17" s="16">
        <v>401517</v>
      </c>
      <c r="D17" s="16">
        <v>351411</v>
      </c>
      <c r="G17" s="59"/>
      <c r="H17" s="15"/>
    </row>
    <row r="18" spans="1:8" ht="15.45" thickTop="1" thickBot="1" x14ac:dyDescent="0.45">
      <c r="A18" s="17" t="s">
        <v>23</v>
      </c>
      <c r="B18" s="8"/>
      <c r="C18" s="18">
        <f>SUM(C7:C17)</f>
        <v>10771762</v>
      </c>
      <c r="D18" s="18">
        <f>SUM(D7:D17)</f>
        <v>8478707</v>
      </c>
    </row>
    <row r="19" spans="1:8" ht="15" thickTop="1" x14ac:dyDescent="0.4"/>
    <row r="20" spans="1:8" x14ac:dyDescent="0.4">
      <c r="A20" s="17" t="s">
        <v>24</v>
      </c>
      <c r="B20" s="8"/>
      <c r="C20" s="9"/>
      <c r="D20" s="9"/>
    </row>
    <row r="21" spans="1:8" x14ac:dyDescent="0.4">
      <c r="A21" s="2" t="s">
        <v>9</v>
      </c>
      <c r="B21" s="10">
        <v>8</v>
      </c>
      <c r="C21" s="11">
        <v>756945</v>
      </c>
      <c r="D21" s="11">
        <v>3116326</v>
      </c>
    </row>
    <row r="22" spans="1:8" x14ac:dyDescent="0.4">
      <c r="A22" s="2" t="s">
        <v>67</v>
      </c>
      <c r="B22" s="10">
        <v>9</v>
      </c>
      <c r="C22" s="11">
        <v>5346077</v>
      </c>
      <c r="D22" s="11">
        <v>2807669</v>
      </c>
    </row>
    <row r="23" spans="1:8" x14ac:dyDescent="0.4">
      <c r="A23" s="2" t="s">
        <v>12</v>
      </c>
      <c r="B23" s="10">
        <v>10</v>
      </c>
      <c r="C23" s="11">
        <v>22907</v>
      </c>
      <c r="D23" s="11">
        <v>5070</v>
      </c>
    </row>
    <row r="24" spans="1:8" x14ac:dyDescent="0.4">
      <c r="A24" s="2" t="s">
        <v>11</v>
      </c>
      <c r="C24" s="11">
        <v>43063</v>
      </c>
      <c r="D24" s="11">
        <v>10144</v>
      </c>
    </row>
    <row r="25" spans="1:8" x14ac:dyDescent="0.4">
      <c r="A25" s="2" t="s">
        <v>13</v>
      </c>
      <c r="B25" s="10">
        <v>11</v>
      </c>
      <c r="C25" s="11">
        <v>165452</v>
      </c>
      <c r="D25" s="11">
        <v>85373</v>
      </c>
      <c r="G25" s="59"/>
    </row>
    <row r="26" spans="1:8" x14ac:dyDescent="0.4">
      <c r="A26" s="2" t="s">
        <v>93</v>
      </c>
      <c r="C26" s="11">
        <v>1766205</v>
      </c>
      <c r="D26" s="11" t="s">
        <v>92</v>
      </c>
      <c r="G26" s="59"/>
    </row>
    <row r="27" spans="1:8" ht="15" thickBot="1" x14ac:dyDescent="0.45">
      <c r="A27" s="2" t="s">
        <v>10</v>
      </c>
      <c r="B27" s="10">
        <v>12</v>
      </c>
      <c r="C27" s="16">
        <v>188131</v>
      </c>
      <c r="D27" s="16">
        <v>181353</v>
      </c>
      <c r="G27" s="59"/>
      <c r="H27" s="15"/>
    </row>
    <row r="28" spans="1:8" ht="15.45" thickTop="1" thickBot="1" x14ac:dyDescent="0.45">
      <c r="A28" s="17" t="s">
        <v>25</v>
      </c>
      <c r="B28" s="8"/>
      <c r="C28" s="18">
        <f>SUM(C21:C27)</f>
        <v>8288780</v>
      </c>
      <c r="D28" s="18">
        <f>SUM(D21:D27)</f>
        <v>6205935</v>
      </c>
      <c r="G28" s="15"/>
    </row>
    <row r="29" spans="1:8" ht="15" thickTop="1" x14ac:dyDescent="0.4">
      <c r="C29" s="10"/>
      <c r="D29" s="10"/>
      <c r="G29" s="13"/>
    </row>
    <row r="30" spans="1:8" x14ac:dyDescent="0.4">
      <c r="A30" s="17" t="s">
        <v>26</v>
      </c>
      <c r="B30" s="8"/>
      <c r="C30" s="9"/>
      <c r="D30" s="2"/>
    </row>
    <row r="31" spans="1:8" x14ac:dyDescent="0.4">
      <c r="A31" s="2" t="s">
        <v>14</v>
      </c>
      <c r="B31" s="10">
        <v>13</v>
      </c>
      <c r="C31" s="11">
        <v>2026113</v>
      </c>
      <c r="D31" s="11">
        <v>2026113</v>
      </c>
    </row>
    <row r="32" spans="1:8" x14ac:dyDescent="0.4">
      <c r="A32" s="2" t="s">
        <v>77</v>
      </c>
      <c r="C32" s="11">
        <v>456869</v>
      </c>
      <c r="D32" s="11">
        <v>246659</v>
      </c>
    </row>
    <row r="33" spans="1:4" ht="15" thickBot="1" x14ac:dyDescent="0.45">
      <c r="A33" s="17" t="s">
        <v>27</v>
      </c>
      <c r="B33" s="8"/>
      <c r="C33" s="18">
        <f>SUM(C31:C32)</f>
        <v>2482982</v>
      </c>
      <c r="D33" s="18">
        <f>SUM(D31:D32)</f>
        <v>2272772</v>
      </c>
    </row>
    <row r="34" spans="1:4" ht="15.45" thickTop="1" thickBot="1" x14ac:dyDescent="0.45">
      <c r="A34" s="17" t="s">
        <v>28</v>
      </c>
      <c r="B34" s="8"/>
      <c r="C34" s="18">
        <f>C33+C28</f>
        <v>10771762</v>
      </c>
      <c r="D34" s="18">
        <f>D33+D28</f>
        <v>8478707</v>
      </c>
    </row>
    <row r="35" spans="1:4" ht="15" thickTop="1" x14ac:dyDescent="0.4"/>
    <row r="37" spans="1:4" x14ac:dyDescent="0.4">
      <c r="A37" s="4"/>
      <c r="B37" s="4"/>
      <c r="C37" s="4"/>
      <c r="D37" s="19"/>
    </row>
    <row r="38" spans="1:4" x14ac:dyDescent="0.4">
      <c r="A38" s="4"/>
      <c r="B38" s="4"/>
      <c r="C38" s="4"/>
      <c r="D38" s="19"/>
    </row>
    <row r="39" spans="1:4" x14ac:dyDescent="0.4">
      <c r="A39" s="20" t="s">
        <v>94</v>
      </c>
      <c r="B39" s="2"/>
      <c r="C39" s="21" t="s">
        <v>73</v>
      </c>
      <c r="D39" s="1"/>
    </row>
    <row r="40" spans="1:4" x14ac:dyDescent="0.4">
      <c r="A40" s="4"/>
      <c r="B40" s="2"/>
      <c r="C40" s="21"/>
      <c r="D40" s="1"/>
    </row>
    <row r="41" spans="1:4" x14ac:dyDescent="0.4">
      <c r="A41" s="4"/>
      <c r="B41" s="2"/>
      <c r="C41" s="1"/>
      <c r="D41" s="1"/>
    </row>
    <row r="42" spans="1:4" x14ac:dyDescent="0.4">
      <c r="A42" s="1"/>
      <c r="B42" s="1"/>
      <c r="C42" s="1"/>
      <c r="D42" s="1"/>
    </row>
    <row r="43" spans="1:4" x14ac:dyDescent="0.4">
      <c r="A43" s="4"/>
      <c r="B43" s="2"/>
      <c r="C43" s="2"/>
      <c r="D43" s="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zoomScale="80" zoomScaleNormal="80" workbookViewId="0">
      <selection sqref="A1:D1"/>
    </sheetView>
  </sheetViews>
  <sheetFormatPr defaultColWidth="9.15234375" defaultRowHeight="14.6" x14ac:dyDescent="0.4"/>
  <cols>
    <col min="1" max="1" width="56.53515625" style="12" customWidth="1"/>
    <col min="2" max="2" width="9.84375" style="28" customWidth="1"/>
    <col min="3" max="4" width="19.69140625" style="11" customWidth="1"/>
    <col min="5" max="5" width="11.15234375" style="2" bestFit="1" customWidth="1"/>
    <col min="6" max="6" width="10" style="2" bestFit="1" customWidth="1"/>
    <col min="7" max="7" width="9.15234375" style="17"/>
    <col min="8" max="16384" width="9.15234375" style="2"/>
  </cols>
  <sheetData>
    <row r="1" spans="1:8" s="22" customFormat="1" ht="30" customHeight="1" x14ac:dyDescent="0.4">
      <c r="A1" s="55" t="s">
        <v>78</v>
      </c>
      <c r="B1" s="55"/>
      <c r="C1" s="55"/>
      <c r="D1" s="55"/>
      <c r="G1" s="23"/>
    </row>
    <row r="2" spans="1:8" ht="21.75" customHeight="1" x14ac:dyDescent="0.4">
      <c r="A2" s="3" t="s">
        <v>102</v>
      </c>
      <c r="B2" s="2"/>
      <c r="C2" s="2"/>
      <c r="D2" s="2"/>
    </row>
    <row r="3" spans="1:8" ht="32.15" customHeight="1" x14ac:dyDescent="0.4">
      <c r="A3" s="24" t="s">
        <v>65</v>
      </c>
      <c r="B3" s="25"/>
      <c r="C3" s="56" t="s">
        <v>102</v>
      </c>
      <c r="D3" s="56"/>
    </row>
    <row r="4" spans="1:8" ht="35.25" customHeight="1" thickBot="1" x14ac:dyDescent="0.45">
      <c r="B4" s="6" t="s">
        <v>64</v>
      </c>
      <c r="C4" s="26" t="s">
        <v>72</v>
      </c>
      <c r="D4" s="27" t="s">
        <v>74</v>
      </c>
    </row>
    <row r="6" spans="1:8" x14ac:dyDescent="0.4">
      <c r="A6" s="12" t="s">
        <v>15</v>
      </c>
      <c r="B6" s="28">
        <v>14</v>
      </c>
      <c r="C6" s="29">
        <v>2621309</v>
      </c>
      <c r="D6" s="29" t="s">
        <v>106</v>
      </c>
      <c r="H6" s="35"/>
    </row>
    <row r="7" spans="1:8" ht="15" thickBot="1" x14ac:dyDescent="0.45">
      <c r="A7" s="12" t="s">
        <v>18</v>
      </c>
      <c r="B7" s="28">
        <v>15</v>
      </c>
      <c r="C7" s="30">
        <v>-909520</v>
      </c>
      <c r="D7" s="30">
        <v>-844613.52833</v>
      </c>
    </row>
    <row r="8" spans="1:8" ht="15" thickTop="1" x14ac:dyDescent="0.4">
      <c r="A8" s="31" t="s">
        <v>29</v>
      </c>
      <c r="B8" s="32"/>
      <c r="C8" s="33">
        <f>SUM(C6:C7)</f>
        <v>1711789</v>
      </c>
      <c r="D8" s="33">
        <v>1267571.1121</v>
      </c>
    </row>
    <row r="9" spans="1:8" x14ac:dyDescent="0.4">
      <c r="C9" s="29"/>
      <c r="D9" s="29"/>
    </row>
    <row r="10" spans="1:8" ht="15" thickBot="1" x14ac:dyDescent="0.45">
      <c r="A10" s="12" t="s">
        <v>20</v>
      </c>
      <c r="C10" s="30">
        <v>-135874</v>
      </c>
      <c r="D10" s="30">
        <v>-182688.12755999999</v>
      </c>
    </row>
    <row r="11" spans="1:8" ht="30" thickTop="1" thickBot="1" x14ac:dyDescent="0.45">
      <c r="A11" s="31" t="s">
        <v>30</v>
      </c>
      <c r="B11" s="32"/>
      <c r="C11" s="34">
        <f>SUM(C8:C10)</f>
        <v>1575915</v>
      </c>
      <c r="D11" s="34">
        <v>1084882.9845400001</v>
      </c>
    </row>
    <row r="12" spans="1:8" ht="15" thickTop="1" x14ac:dyDescent="0.4">
      <c r="C12" s="35"/>
      <c r="D12" s="35"/>
    </row>
    <row r="13" spans="1:8" x14ac:dyDescent="0.4">
      <c r="A13" s="12" t="s">
        <v>31</v>
      </c>
      <c r="B13" s="28">
        <v>16</v>
      </c>
      <c r="C13" s="36">
        <v>-283149.43780999997</v>
      </c>
      <c r="D13" s="36">
        <v>-258071.73247999998</v>
      </c>
    </row>
    <row r="14" spans="1:8" x14ac:dyDescent="0.4">
      <c r="A14" s="12" t="s">
        <v>19</v>
      </c>
      <c r="B14" s="28">
        <v>17</v>
      </c>
      <c r="C14" s="29">
        <v>-563712.56218999997</v>
      </c>
      <c r="D14" s="29">
        <v>-377784.84539999999</v>
      </c>
    </row>
    <row r="15" spans="1:8" ht="29.15" x14ac:dyDescent="0.4">
      <c r="A15" s="12" t="s">
        <v>17</v>
      </c>
      <c r="B15" s="28">
        <v>18</v>
      </c>
      <c r="C15" s="29">
        <v>-116320</v>
      </c>
      <c r="D15" s="29">
        <v>-94379.583400000003</v>
      </c>
    </row>
    <row r="16" spans="1:8" x14ac:dyDescent="0.4">
      <c r="A16" s="12" t="s">
        <v>16</v>
      </c>
      <c r="C16" s="29">
        <v>69910</v>
      </c>
      <c r="D16" s="29" t="s">
        <v>105</v>
      </c>
      <c r="H16" s="35"/>
    </row>
    <row r="17" spans="1:4" ht="33.75" customHeight="1" thickBot="1" x14ac:dyDescent="0.45">
      <c r="A17" s="31" t="s">
        <v>60</v>
      </c>
      <c r="B17" s="32"/>
      <c r="C17" s="37">
        <f>SUM(C11:C16)</f>
        <v>682643</v>
      </c>
      <c r="D17" s="37">
        <v>409605.38256000006</v>
      </c>
    </row>
    <row r="18" spans="1:4" ht="15" thickTop="1" x14ac:dyDescent="0.4">
      <c r="A18" s="12" t="s">
        <v>21</v>
      </c>
      <c r="B18" s="28">
        <v>19</v>
      </c>
      <c r="C18" s="29">
        <v>-136538</v>
      </c>
      <c r="D18" s="29">
        <v>-81208.232000000004</v>
      </c>
    </row>
    <row r="19" spans="1:4" ht="15" thickBot="1" x14ac:dyDescent="0.45">
      <c r="A19" s="31" t="s">
        <v>82</v>
      </c>
      <c r="B19" s="32"/>
      <c r="C19" s="37">
        <f>SUM(C17:C18)</f>
        <v>546105</v>
      </c>
      <c r="D19" s="37">
        <v>328397.15056000004</v>
      </c>
    </row>
    <row r="20" spans="1:4" ht="15" thickTop="1" x14ac:dyDescent="0.4">
      <c r="A20" s="12" t="s">
        <v>32</v>
      </c>
      <c r="C20" s="11" t="s">
        <v>92</v>
      </c>
      <c r="D20" s="11" t="s">
        <v>92</v>
      </c>
    </row>
    <row r="21" spans="1:4" ht="15" thickBot="1" x14ac:dyDescent="0.45">
      <c r="A21" s="31" t="s">
        <v>81</v>
      </c>
      <c r="B21" s="32"/>
      <c r="C21" s="37">
        <f>SUM(C19:C20)</f>
        <v>546105</v>
      </c>
      <c r="D21" s="37">
        <v>328397.15056000004</v>
      </c>
    </row>
    <row r="22" spans="1:4" ht="15" thickTop="1" x14ac:dyDescent="0.4">
      <c r="A22" s="2"/>
      <c r="B22" s="10"/>
    </row>
    <row r="23" spans="1:4" x14ac:dyDescent="0.4">
      <c r="A23" s="2"/>
      <c r="B23" s="10"/>
    </row>
    <row r="24" spans="1:4" x14ac:dyDescent="0.4">
      <c r="A24" s="4"/>
      <c r="B24" s="4"/>
      <c r="C24" s="4"/>
      <c r="D24" s="19"/>
    </row>
    <row r="25" spans="1:4" x14ac:dyDescent="0.4">
      <c r="A25" s="4"/>
      <c r="B25" s="4"/>
      <c r="C25" s="4"/>
      <c r="D25" s="19"/>
    </row>
    <row r="26" spans="1:4" x14ac:dyDescent="0.4">
      <c r="A26" s="20" t="s">
        <v>94</v>
      </c>
      <c r="B26" s="2"/>
      <c r="C26" s="21" t="s">
        <v>73</v>
      </c>
      <c r="D26" s="1"/>
    </row>
    <row r="36" spans="1:4" x14ac:dyDescent="0.4">
      <c r="A36" s="57" t="s">
        <v>107</v>
      </c>
      <c r="B36" s="57"/>
      <c r="C36" s="57"/>
      <c r="D36" s="57"/>
    </row>
  </sheetData>
  <mergeCells count="3">
    <mergeCell ref="A1:D1"/>
    <mergeCell ref="C3:D3"/>
    <mergeCell ref="A36:D36"/>
  </mergeCells>
  <pageMargins left="0.7" right="0.7" top="0.75" bottom="0.75" header="0.3" footer="0.3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2"/>
  <sheetViews>
    <sheetView zoomScale="80" zoomScaleNormal="80" workbookViewId="0">
      <selection sqref="A1:C1"/>
    </sheetView>
  </sheetViews>
  <sheetFormatPr defaultColWidth="9.15234375" defaultRowHeight="14.6" x14ac:dyDescent="0.4"/>
  <cols>
    <col min="1" max="1" width="67.3046875" style="12" customWidth="1"/>
    <col min="2" max="2" width="19.69140625" style="45" customWidth="1"/>
    <col min="3" max="3" width="19.69140625" style="39" customWidth="1"/>
    <col min="4" max="4" width="13.15234375" style="2" customWidth="1"/>
    <col min="5" max="16384" width="9.15234375" style="2"/>
  </cols>
  <sheetData>
    <row r="1" spans="1:4" ht="30" customHeight="1" x14ac:dyDescent="0.4">
      <c r="A1" s="55" t="s">
        <v>70</v>
      </c>
      <c r="B1" s="55"/>
      <c r="C1" s="55"/>
      <c r="D1" s="38"/>
    </row>
    <row r="2" spans="1:4" ht="21.75" customHeight="1" x14ac:dyDescent="0.4">
      <c r="A2" s="3" t="s">
        <v>102</v>
      </c>
      <c r="B2" s="3"/>
    </row>
    <row r="3" spans="1:4" ht="34.299999999999997" customHeight="1" x14ac:dyDescent="0.4">
      <c r="A3" s="22" t="s">
        <v>66</v>
      </c>
      <c r="B3" s="56" t="s">
        <v>102</v>
      </c>
      <c r="C3" s="56"/>
    </row>
    <row r="4" spans="1:4" ht="29.6" thickBot="1" x14ac:dyDescent="0.45">
      <c r="A4" s="4"/>
      <c r="B4" s="26" t="s">
        <v>72</v>
      </c>
      <c r="C4" s="27" t="s">
        <v>74</v>
      </c>
    </row>
    <row r="5" spans="1:4" x14ac:dyDescent="0.4">
      <c r="A5" s="40" t="s">
        <v>47</v>
      </c>
      <c r="B5" s="41"/>
      <c r="C5" s="42"/>
    </row>
    <row r="6" spans="1:4" x14ac:dyDescent="0.4">
      <c r="A6" s="12" t="s">
        <v>60</v>
      </c>
      <c r="B6" s="43">
        <v>682643</v>
      </c>
      <c r="C6" s="43">
        <v>409605</v>
      </c>
    </row>
    <row r="7" spans="1:4" x14ac:dyDescent="0.4">
      <c r="B7" s="39"/>
    </row>
    <row r="8" spans="1:4" x14ac:dyDescent="0.4">
      <c r="A8" s="12" t="s">
        <v>34</v>
      </c>
      <c r="B8" s="39"/>
    </row>
    <row r="9" spans="1:4" x14ac:dyDescent="0.4">
      <c r="A9" s="12" t="s">
        <v>35</v>
      </c>
      <c r="B9" s="39">
        <v>47895</v>
      </c>
      <c r="C9" s="39">
        <v>48129</v>
      </c>
    </row>
    <row r="10" spans="1:4" x14ac:dyDescent="0.4">
      <c r="A10" s="12" t="s">
        <v>36</v>
      </c>
      <c r="B10" s="39">
        <v>-2621309</v>
      </c>
      <c r="C10" s="39">
        <v>-2058976</v>
      </c>
      <c r="D10" s="35"/>
    </row>
    <row r="11" spans="1:4" x14ac:dyDescent="0.4">
      <c r="A11" s="12" t="s">
        <v>37</v>
      </c>
      <c r="B11" s="39">
        <v>447826</v>
      </c>
      <c r="C11" s="39">
        <v>617696</v>
      </c>
      <c r="D11" s="35"/>
    </row>
    <row r="12" spans="1:4" x14ac:dyDescent="0.4">
      <c r="A12" s="12" t="s">
        <v>79</v>
      </c>
      <c r="B12" s="39">
        <v>444114</v>
      </c>
      <c r="C12" s="39">
        <v>211975</v>
      </c>
    </row>
    <row r="13" spans="1:4" x14ac:dyDescent="0.4">
      <c r="A13" s="12" t="s">
        <v>38</v>
      </c>
      <c r="B13" s="39">
        <v>17581</v>
      </c>
      <c r="C13" s="39">
        <v>14943</v>
      </c>
    </row>
    <row r="14" spans="1:4" x14ac:dyDescent="0.4">
      <c r="A14" s="12" t="s">
        <v>39</v>
      </c>
      <c r="B14" s="39">
        <v>135874</v>
      </c>
      <c r="C14" s="39">
        <v>182688</v>
      </c>
    </row>
    <row r="15" spans="1:4" x14ac:dyDescent="0.4">
      <c r="A15" s="12" t="s">
        <v>40</v>
      </c>
      <c r="B15" s="39">
        <v>16027.437810000001</v>
      </c>
      <c r="C15" s="39">
        <v>9568</v>
      </c>
    </row>
    <row r="16" spans="1:4" ht="14.25" customHeight="1" x14ac:dyDescent="0.4">
      <c r="A16" s="12" t="s">
        <v>41</v>
      </c>
      <c r="B16" s="39">
        <v>116320</v>
      </c>
      <c r="C16" s="39">
        <v>-95999</v>
      </c>
    </row>
    <row r="17" spans="1:4" ht="29.15" x14ac:dyDescent="0.4">
      <c r="A17" s="44" t="s">
        <v>42</v>
      </c>
      <c r="B17" s="43">
        <f>SUM(B6:B16)</f>
        <v>-713028.56218999997</v>
      </c>
      <c r="C17" s="43">
        <f>SUM(C6:C16)</f>
        <v>-660371</v>
      </c>
    </row>
    <row r="18" spans="1:4" x14ac:dyDescent="0.4">
      <c r="A18" s="12" t="s">
        <v>87</v>
      </c>
      <c r="B18" s="39">
        <v>-1530376</v>
      </c>
      <c r="C18" s="39">
        <v>-2669786</v>
      </c>
      <c r="D18" s="15"/>
    </row>
    <row r="19" spans="1:4" x14ac:dyDescent="0.4">
      <c r="A19" s="12" t="s">
        <v>88</v>
      </c>
      <c r="B19" s="39">
        <v>-106820</v>
      </c>
      <c r="C19" s="39">
        <v>-72986</v>
      </c>
      <c r="D19" s="15"/>
    </row>
    <row r="20" spans="1:4" x14ac:dyDescent="0.4">
      <c r="A20" s="12" t="s">
        <v>89</v>
      </c>
      <c r="B20" s="39">
        <v>25226</v>
      </c>
      <c r="C20" s="39">
        <v>81560</v>
      </c>
    </row>
    <row r="21" spans="1:4" x14ac:dyDescent="0.4">
      <c r="A21" s="12" t="s">
        <v>90</v>
      </c>
      <c r="B21" s="39">
        <v>-64361</v>
      </c>
      <c r="C21" s="39">
        <f>2491098-211975-45448-96258</f>
        <v>2137417</v>
      </c>
      <c r="D21" s="15"/>
    </row>
    <row r="22" spans="1:4" ht="29.15" x14ac:dyDescent="0.4">
      <c r="A22" s="31" t="s">
        <v>42</v>
      </c>
      <c r="B22" s="43">
        <f>SUM(B17:B21)</f>
        <v>-2389359.56219</v>
      </c>
      <c r="C22" s="43">
        <f>SUM(C17:C21)</f>
        <v>-1184166</v>
      </c>
      <c r="D22" s="15"/>
    </row>
    <row r="23" spans="1:4" x14ac:dyDescent="0.4">
      <c r="B23" s="39"/>
    </row>
    <row r="24" spans="1:4" x14ac:dyDescent="0.4">
      <c r="A24" s="12" t="s">
        <v>43</v>
      </c>
      <c r="B24" s="39">
        <v>2529435</v>
      </c>
      <c r="C24" s="39">
        <v>2129304</v>
      </c>
    </row>
    <row r="25" spans="1:4" x14ac:dyDescent="0.4">
      <c r="A25" s="12" t="s">
        <v>44</v>
      </c>
      <c r="B25" s="39">
        <v>-803848</v>
      </c>
      <c r="C25" s="39">
        <v>-720936</v>
      </c>
    </row>
    <row r="26" spans="1:4" x14ac:dyDescent="0.4">
      <c r="A26" s="12" t="s">
        <v>45</v>
      </c>
      <c r="B26" s="39">
        <v>-169156</v>
      </c>
      <c r="C26" s="39">
        <v>-162585</v>
      </c>
    </row>
    <row r="27" spans="1:4" ht="14.25" customHeight="1" x14ac:dyDescent="0.4">
      <c r="A27" s="31" t="s">
        <v>46</v>
      </c>
      <c r="B27" s="43">
        <f>SUM(B22:B26)</f>
        <v>-832928.56218999997</v>
      </c>
      <c r="C27" s="43">
        <f>SUM(C22:C26)</f>
        <v>61617</v>
      </c>
    </row>
    <row r="28" spans="1:4" x14ac:dyDescent="0.4">
      <c r="B28" s="39"/>
    </row>
    <row r="29" spans="1:4" x14ac:dyDescent="0.4">
      <c r="A29" s="12" t="s">
        <v>48</v>
      </c>
      <c r="B29" s="39"/>
    </row>
    <row r="30" spans="1:4" x14ac:dyDescent="0.4">
      <c r="A30" s="12" t="s">
        <v>49</v>
      </c>
      <c r="B30" s="39">
        <v>-26283</v>
      </c>
      <c r="C30" s="39">
        <v>-21814</v>
      </c>
    </row>
    <row r="31" spans="1:4" x14ac:dyDescent="0.4">
      <c r="A31" s="12" t="s">
        <v>50</v>
      </c>
      <c r="B31" s="39">
        <v>8686</v>
      </c>
      <c r="C31" s="39">
        <v>12150</v>
      </c>
    </row>
    <row r="32" spans="1:4" x14ac:dyDescent="0.4">
      <c r="A32" s="12" t="s">
        <v>51</v>
      </c>
      <c r="B32" s="39">
        <v>-4528.8342000000002</v>
      </c>
      <c r="C32" s="39">
        <v>-2890</v>
      </c>
    </row>
    <row r="33" spans="1:5" x14ac:dyDescent="0.4">
      <c r="A33" s="12" t="s">
        <v>101</v>
      </c>
      <c r="B33" s="39">
        <v>-175100</v>
      </c>
      <c r="C33" s="39" t="s">
        <v>92</v>
      </c>
    </row>
    <row r="34" spans="1:5" ht="14.25" customHeight="1" x14ac:dyDescent="0.4">
      <c r="A34" s="31" t="s">
        <v>52</v>
      </c>
      <c r="B34" s="43">
        <f>SUM(B30:B33)</f>
        <v>-197225.83420000001</v>
      </c>
      <c r="C34" s="43">
        <f>SUM(C30:C33)</f>
        <v>-12554</v>
      </c>
    </row>
    <row r="35" spans="1:5" ht="14.25" customHeight="1" x14ac:dyDescent="0.4">
      <c r="B35" s="39"/>
    </row>
    <row r="36" spans="1:5" ht="14.25" customHeight="1" x14ac:dyDescent="0.4">
      <c r="A36" s="31" t="s">
        <v>53</v>
      </c>
      <c r="B36" s="39"/>
    </row>
    <row r="37" spans="1:5" x14ac:dyDescent="0.4">
      <c r="A37" s="12" t="s">
        <v>54</v>
      </c>
      <c r="B37" s="39" t="s">
        <v>92</v>
      </c>
      <c r="C37" s="39">
        <v>1330000</v>
      </c>
    </row>
    <row r="38" spans="1:5" x14ac:dyDescent="0.4">
      <c r="A38" s="12" t="s">
        <v>86</v>
      </c>
      <c r="B38" s="39">
        <v>2335128</v>
      </c>
      <c r="C38" s="39" t="s">
        <v>92</v>
      </c>
    </row>
    <row r="39" spans="1:5" x14ac:dyDescent="0.4">
      <c r="A39" s="12" t="s">
        <v>55</v>
      </c>
      <c r="B39" s="39">
        <v>981060</v>
      </c>
      <c r="C39" s="39">
        <v>178000</v>
      </c>
    </row>
    <row r="40" spans="1:5" x14ac:dyDescent="0.4">
      <c r="A40" s="12" t="s">
        <v>56</v>
      </c>
      <c r="B40" s="39">
        <v>-1574236</v>
      </c>
      <c r="C40" s="39">
        <v>-1492035</v>
      </c>
    </row>
    <row r="41" spans="1:5" x14ac:dyDescent="0.4">
      <c r="A41" s="12" t="s">
        <v>80</v>
      </c>
      <c r="B41" s="39">
        <v>-335895</v>
      </c>
      <c r="C41" s="39" t="s">
        <v>92</v>
      </c>
    </row>
    <row r="42" spans="1:5" ht="14.25" customHeight="1" x14ac:dyDescent="0.4">
      <c r="A42" s="31" t="s">
        <v>57</v>
      </c>
      <c r="B42" s="43">
        <f>SUM(B37:B41)</f>
        <v>1406057</v>
      </c>
      <c r="C42" s="43">
        <f>SUM(C37:C41)</f>
        <v>15965</v>
      </c>
    </row>
    <row r="43" spans="1:5" ht="14.25" customHeight="1" x14ac:dyDescent="0.4">
      <c r="B43" s="39"/>
    </row>
    <row r="44" spans="1:5" ht="14.25" customHeight="1" x14ac:dyDescent="0.4">
      <c r="A44" s="12" t="s">
        <v>58</v>
      </c>
      <c r="B44" s="39">
        <v>41278</v>
      </c>
      <c r="C44" s="39">
        <v>407</v>
      </c>
    </row>
    <row r="45" spans="1:5" x14ac:dyDescent="0.4">
      <c r="A45" s="31" t="s">
        <v>59</v>
      </c>
      <c r="B45" s="43">
        <f>SUM(B27,B34,B42,B44)</f>
        <v>417180.60360999999</v>
      </c>
      <c r="C45" s="43">
        <f>SUM(C27,C34,C42,C44)</f>
        <v>65435</v>
      </c>
    </row>
    <row r="46" spans="1:5" x14ac:dyDescent="0.4">
      <c r="A46" s="12" t="s">
        <v>83</v>
      </c>
      <c r="B46" s="39">
        <v>831434</v>
      </c>
      <c r="C46" s="39">
        <v>242994</v>
      </c>
    </row>
    <row r="47" spans="1:5" x14ac:dyDescent="0.4">
      <c r="A47" s="31" t="s">
        <v>84</v>
      </c>
      <c r="B47" s="43">
        <f>SUM(B45:B46)</f>
        <v>1248614.6036100001</v>
      </c>
      <c r="C47" s="43">
        <f>SUM(C45:C46)</f>
        <v>308429</v>
      </c>
      <c r="E47" s="15"/>
    </row>
    <row r="48" spans="1:5" x14ac:dyDescent="0.4">
      <c r="A48" s="2"/>
      <c r="B48" s="10"/>
      <c r="C48" s="11"/>
      <c r="D48" s="11"/>
    </row>
    <row r="49" spans="1:4" x14ac:dyDescent="0.4">
      <c r="A49" s="2"/>
      <c r="B49" s="10"/>
      <c r="C49" s="11"/>
      <c r="D49" s="11"/>
    </row>
    <row r="50" spans="1:4" x14ac:dyDescent="0.4">
      <c r="A50" s="4"/>
      <c r="B50" s="4"/>
      <c r="C50" s="4"/>
      <c r="D50" s="19"/>
    </row>
    <row r="51" spans="1:4" x14ac:dyDescent="0.4">
      <c r="A51" s="4"/>
      <c r="B51" s="4"/>
      <c r="C51" s="4"/>
      <c r="D51" s="19"/>
    </row>
    <row r="52" spans="1:4" x14ac:dyDescent="0.4">
      <c r="A52" s="20" t="s">
        <v>94</v>
      </c>
      <c r="B52" s="2"/>
      <c r="C52" s="21" t="s">
        <v>73</v>
      </c>
      <c r="D52" s="1"/>
    </row>
  </sheetData>
  <mergeCells count="2">
    <mergeCell ref="B3:C3"/>
    <mergeCell ref="A1:C1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8F8A0-CC1C-4C96-8981-FBE641155C1F}">
  <sheetPr>
    <pageSetUpPr fitToPage="1"/>
  </sheetPr>
  <dimension ref="A1:E24"/>
  <sheetViews>
    <sheetView zoomScale="80" zoomScaleNormal="80" workbookViewId="0">
      <selection activeCell="G17" sqref="G17"/>
    </sheetView>
  </sheetViews>
  <sheetFormatPr defaultColWidth="8.84375" defaultRowHeight="14.6" x14ac:dyDescent="0.4"/>
  <cols>
    <col min="1" max="1" width="41.23046875" style="2" customWidth="1"/>
    <col min="2" max="4" width="19.69140625" style="2" customWidth="1"/>
    <col min="5" max="5" width="18.15234375" style="2" customWidth="1"/>
    <col min="6" max="16384" width="8.84375" style="2"/>
  </cols>
  <sheetData>
    <row r="1" spans="1:5" ht="30" customHeight="1" x14ac:dyDescent="0.4">
      <c r="A1" s="55" t="s">
        <v>85</v>
      </c>
      <c r="B1" s="55"/>
      <c r="C1" s="55"/>
      <c r="D1" s="55"/>
      <c r="E1" s="38"/>
    </row>
    <row r="2" spans="1:5" ht="22.5" customHeight="1" x14ac:dyDescent="0.4">
      <c r="A2" s="58" t="s">
        <v>102</v>
      </c>
      <c r="B2" s="58"/>
      <c r="D2" s="46"/>
      <c r="E2" s="46"/>
    </row>
    <row r="3" spans="1:5" ht="19.5" customHeight="1" x14ac:dyDescent="0.4">
      <c r="A3" s="2" t="s">
        <v>66</v>
      </c>
    </row>
    <row r="4" spans="1:5" ht="29.15" x14ac:dyDescent="0.4">
      <c r="A4" s="47" t="s">
        <v>61</v>
      </c>
      <c r="B4" s="48" t="s">
        <v>14</v>
      </c>
      <c r="C4" s="48" t="s">
        <v>33</v>
      </c>
      <c r="D4" s="48" t="s">
        <v>27</v>
      </c>
    </row>
    <row r="6" spans="1:5" x14ac:dyDescent="0.4">
      <c r="A6" s="31" t="s">
        <v>68</v>
      </c>
      <c r="B6" s="49">
        <v>696114</v>
      </c>
      <c r="C6" s="49">
        <v>-69871</v>
      </c>
      <c r="D6" s="49">
        <v>626243</v>
      </c>
    </row>
    <row r="7" spans="1:5" ht="29.15" x14ac:dyDescent="0.4">
      <c r="A7" s="12" t="s">
        <v>97</v>
      </c>
      <c r="B7" s="50">
        <v>0</v>
      </c>
      <c r="C7" s="51">
        <f>ОПиУ!D21</f>
        <v>328397.15056000004</v>
      </c>
      <c r="D7" s="51">
        <f>SUM(B7:C7)</f>
        <v>328397.15056000004</v>
      </c>
    </row>
    <row r="8" spans="1:5" x14ac:dyDescent="0.4">
      <c r="A8" s="12" t="s">
        <v>63</v>
      </c>
      <c r="B8" s="51">
        <v>0</v>
      </c>
      <c r="C8" s="51">
        <v>0</v>
      </c>
      <c r="D8" s="51">
        <f t="shared" ref="D8" si="0">SUM(B8:C8)</f>
        <v>0</v>
      </c>
    </row>
    <row r="9" spans="1:5" ht="29.15" x14ac:dyDescent="0.4">
      <c r="A9" s="12" t="s">
        <v>98</v>
      </c>
      <c r="B9" s="51">
        <v>0</v>
      </c>
      <c r="C9" s="51">
        <v>328397</v>
      </c>
      <c r="D9" s="51">
        <v>328397</v>
      </c>
    </row>
    <row r="10" spans="1:5" x14ac:dyDescent="0.4">
      <c r="A10" s="12" t="s">
        <v>69</v>
      </c>
      <c r="B10" s="51">
        <v>0</v>
      </c>
      <c r="C10" s="51">
        <v>-118500</v>
      </c>
      <c r="D10" s="51">
        <f>SUM(B10:C10)</f>
        <v>-118500</v>
      </c>
    </row>
    <row r="11" spans="1:5" x14ac:dyDescent="0.4">
      <c r="A11" s="52" t="s">
        <v>62</v>
      </c>
      <c r="B11" s="51">
        <v>1330000</v>
      </c>
      <c r="C11" s="51">
        <v>0</v>
      </c>
      <c r="D11" s="51">
        <f>SUM(B11:C11)</f>
        <v>1330000</v>
      </c>
    </row>
    <row r="12" spans="1:5" x14ac:dyDescent="0.4">
      <c r="A12" s="53" t="s">
        <v>103</v>
      </c>
      <c r="B12" s="54">
        <f>SUM(B6:B11)-1</f>
        <v>2026113</v>
      </c>
      <c r="C12" s="54">
        <f>C6+C9+C11+C10</f>
        <v>140026</v>
      </c>
      <c r="D12" s="54">
        <f>D6+D9+D11+D10</f>
        <v>2166140</v>
      </c>
    </row>
    <row r="13" spans="1:5" x14ac:dyDescent="0.4">
      <c r="A13" s="12"/>
    </row>
    <row r="14" spans="1:5" x14ac:dyDescent="0.4">
      <c r="A14" s="31" t="s">
        <v>75</v>
      </c>
      <c r="B14" s="49">
        <v>2026113</v>
      </c>
      <c r="C14" s="49">
        <v>246659</v>
      </c>
      <c r="D14" s="49">
        <v>2272772</v>
      </c>
    </row>
    <row r="15" spans="1:5" ht="29.15" x14ac:dyDescent="0.4">
      <c r="A15" s="12" t="s">
        <v>99</v>
      </c>
      <c r="B15" s="51">
        <v>0</v>
      </c>
      <c r="C15" s="51">
        <f>ОПиУ!C21</f>
        <v>546105</v>
      </c>
      <c r="D15" s="51">
        <f>SUM(B15:C15)</f>
        <v>546105</v>
      </c>
    </row>
    <row r="16" spans="1:5" x14ac:dyDescent="0.4">
      <c r="A16" s="12" t="s">
        <v>63</v>
      </c>
      <c r="B16" s="51">
        <v>0</v>
      </c>
      <c r="C16" s="51">
        <v>0</v>
      </c>
      <c r="D16" s="51">
        <f t="shared" ref="D16:D18" si="1">SUM(B16:C16)</f>
        <v>0</v>
      </c>
    </row>
    <row r="17" spans="1:4" ht="29.15" x14ac:dyDescent="0.4">
      <c r="A17" s="12" t="s">
        <v>100</v>
      </c>
      <c r="B17" s="51">
        <v>0</v>
      </c>
      <c r="C17" s="51">
        <f>C15</f>
        <v>546105</v>
      </c>
      <c r="D17" s="51">
        <f t="shared" si="1"/>
        <v>546105</v>
      </c>
    </row>
    <row r="18" spans="1:4" x14ac:dyDescent="0.4">
      <c r="A18" s="12" t="s">
        <v>69</v>
      </c>
      <c r="B18" s="51">
        <v>0</v>
      </c>
      <c r="C18" s="51">
        <f>-(175895+160000)</f>
        <v>-335895</v>
      </c>
      <c r="D18" s="51">
        <f t="shared" si="1"/>
        <v>-335895</v>
      </c>
    </row>
    <row r="19" spans="1:4" x14ac:dyDescent="0.4">
      <c r="A19" s="53" t="s">
        <v>104</v>
      </c>
      <c r="B19" s="54">
        <f>SUM(B14:B18)</f>
        <v>2026113</v>
      </c>
      <c r="C19" s="54">
        <f>C14+C17+C18</f>
        <v>456869</v>
      </c>
      <c r="D19" s="54">
        <f>D14+D17+D18</f>
        <v>2482982</v>
      </c>
    </row>
    <row r="20" spans="1:4" x14ac:dyDescent="0.4">
      <c r="A20" s="10"/>
      <c r="B20" s="11"/>
      <c r="C20" s="11"/>
    </row>
    <row r="21" spans="1:4" x14ac:dyDescent="0.4">
      <c r="A21" s="10"/>
      <c r="B21" s="11"/>
      <c r="C21" s="11"/>
    </row>
    <row r="22" spans="1:4" x14ac:dyDescent="0.4">
      <c r="A22" s="4"/>
      <c r="B22" s="4"/>
      <c r="C22" s="19"/>
    </row>
    <row r="23" spans="1:4" x14ac:dyDescent="0.4">
      <c r="A23" s="4"/>
      <c r="B23" s="4"/>
      <c r="C23" s="19"/>
    </row>
    <row r="24" spans="1:4" x14ac:dyDescent="0.4">
      <c r="A24" s="20" t="s">
        <v>94</v>
      </c>
      <c r="B24" s="21"/>
      <c r="C24" s="21" t="s">
        <v>73</v>
      </c>
    </row>
  </sheetData>
  <mergeCells count="2">
    <mergeCell ref="A2:B2"/>
    <mergeCell ref="A1:D1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ОПиУ</vt:lpstr>
      <vt:lpstr>ДДС</vt:lpstr>
      <vt:lpstr>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Galym Abdrakhmanov</dc:creator>
  <cp:lastModifiedBy>Dinara Omarova</cp:lastModifiedBy>
  <cp:lastPrinted>2023-11-08T10:29:51Z</cp:lastPrinted>
  <dcterms:created xsi:type="dcterms:W3CDTF">2015-06-05T18:17:20Z</dcterms:created>
  <dcterms:modified xsi:type="dcterms:W3CDTF">2023-11-09T08:38:02Z</dcterms:modified>
</cp:coreProperties>
</file>