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 Удалять!!\Новая папка\Александра\Отчеты\Биржа КАСЕ\2023 г\"/>
    </mc:Choice>
  </mc:AlternateContent>
  <bookViews>
    <workbookView xWindow="0" yWindow="0" windowWidth="11850" windowHeight="10875" activeTab="3"/>
  </bookViews>
  <sheets>
    <sheet name="Баланс" sheetId="1" r:id="rId1"/>
    <sheet name="ОПиУ" sheetId="2" r:id="rId2"/>
    <sheet name="ОДДС" sheetId="3" r:id="rId3"/>
    <sheet name="ООИК" sheetId="4" r:id="rId4"/>
  </sheets>
  <definedNames>
    <definedName name="_GoBack" localSheetId="1">ОПиУ!$A$19</definedName>
  </definedNames>
  <calcPr calcId="162913"/>
</workbook>
</file>

<file path=xl/calcChain.xml><?xml version="1.0" encoding="utf-8"?>
<calcChain xmlns="http://schemas.openxmlformats.org/spreadsheetml/2006/main">
  <c r="C17" i="4" l="1"/>
  <c r="C14" i="2" l="1"/>
  <c r="D17" i="4" l="1"/>
  <c r="D16" i="4"/>
  <c r="C40" i="3" l="1"/>
  <c r="C20" i="3"/>
  <c r="C14" i="3"/>
  <c r="C10" i="3"/>
  <c r="B20" i="3" l="1"/>
  <c r="B14" i="3"/>
  <c r="B12" i="3"/>
  <c r="B43" i="3"/>
  <c r="B27" i="3" l="1"/>
  <c r="B16" i="3"/>
  <c r="C22" i="1" l="1"/>
  <c r="B36" i="3" l="1"/>
  <c r="B40" i="3" l="1"/>
  <c r="D10" i="2" l="1"/>
  <c r="C36" i="3" l="1"/>
  <c r="C30" i="3"/>
  <c r="C13" i="3"/>
  <c r="C9" i="3"/>
  <c r="D14" i="2"/>
  <c r="D16" i="2" s="1"/>
  <c r="D18" i="2" s="1"/>
  <c r="D27" i="1"/>
  <c r="D21" i="1"/>
  <c r="D17" i="1"/>
  <c r="D14" i="1"/>
  <c r="D22" i="1" l="1"/>
  <c r="D28" i="1"/>
  <c r="C21" i="3" l="1"/>
  <c r="C34" i="3"/>
  <c r="C45" i="3"/>
  <c r="C46" i="3" s="1"/>
  <c r="C49" i="3" l="1"/>
  <c r="D8" i="4"/>
  <c r="B11" i="4" l="1"/>
  <c r="C10" i="2" l="1"/>
  <c r="C14" i="1"/>
  <c r="D9" i="4" l="1"/>
  <c r="D15" i="4" l="1"/>
  <c r="B30" i="3" l="1"/>
  <c r="D13" i="4" l="1"/>
  <c r="C11" i="4"/>
  <c r="D10" i="4"/>
  <c r="D11" i="4" s="1"/>
  <c r="B13" i="3" l="1"/>
  <c r="B45" i="3"/>
  <c r="C27" i="1"/>
  <c r="C16" i="2"/>
  <c r="C18" i="2" s="1"/>
  <c r="B9" i="3"/>
  <c r="C28" i="1" l="1"/>
  <c r="B21" i="3"/>
  <c r="B34" i="3"/>
  <c r="B46" i="3" l="1"/>
  <c r="B49" i="3" s="1"/>
</calcChain>
</file>

<file path=xl/sharedStrings.xml><?xml version="1.0" encoding="utf-8"?>
<sst xmlns="http://schemas.openxmlformats.org/spreadsheetml/2006/main" count="137" uniqueCount="106">
  <si>
    <t>(в тыс. тенге)</t>
  </si>
  <si>
    <t>Примечания</t>
  </si>
  <si>
    <t>АКТИВЫ</t>
  </si>
  <si>
    <t>Денежные средства</t>
  </si>
  <si>
    <t>Вклады размещенные</t>
  </si>
  <si>
    <t>Займы выданные</t>
  </si>
  <si>
    <t>Прочие текущие активы</t>
  </si>
  <si>
    <t>Основные средства и нематериальные активы</t>
  </si>
  <si>
    <t>-</t>
  </si>
  <si>
    <t>Итого активы</t>
  </si>
  <si>
    <t>ОБЯЗАТЕЛЬСТВА</t>
  </si>
  <si>
    <t>Займы полученные</t>
  </si>
  <si>
    <t>Краткосрочная кредиторская задолженность</t>
  </si>
  <si>
    <t>Оценочные обязательства</t>
  </si>
  <si>
    <t>Прочие текущие обязательства</t>
  </si>
  <si>
    <t>Долговые ценные бумаги</t>
  </si>
  <si>
    <t>Итого обязательства</t>
  </si>
  <si>
    <t>КАПИТАЛ</t>
  </si>
  <si>
    <t>Уставный капитал</t>
  </si>
  <si>
    <t xml:space="preserve">Нераспределенная прибыль/убыток </t>
  </si>
  <si>
    <t>Итого капитал</t>
  </si>
  <si>
    <t>Всего капитал и обязательства</t>
  </si>
  <si>
    <t xml:space="preserve">   М.П.</t>
  </si>
  <si>
    <t>Процентные доходы</t>
  </si>
  <si>
    <t>Процентные расходы</t>
  </si>
  <si>
    <t>Расходы по реализации услуг</t>
  </si>
  <si>
    <t>Итого операционная прибыль</t>
  </si>
  <si>
    <t>Административные расходы</t>
  </si>
  <si>
    <t>Прочие доходы/(расходы)</t>
  </si>
  <si>
    <t>Прибыль до налогообложения</t>
  </si>
  <si>
    <t>Расходы по подоходному налогу</t>
  </si>
  <si>
    <t>Чистая прибыль за период</t>
  </si>
  <si>
    <t xml:space="preserve">Прочий совокупный доход </t>
  </si>
  <si>
    <t xml:space="preserve">     М.П.</t>
  </si>
  <si>
    <t>Нераспределенная прибыль</t>
  </si>
  <si>
    <t xml:space="preserve">Взнос в уставный капитал </t>
  </si>
  <si>
    <t xml:space="preserve">Прибыль (убыток) за отчетный период </t>
  </si>
  <si>
    <t>Взнос в уставный капитал (неаудировано)</t>
  </si>
  <si>
    <t>Прибыль (убыток) за отчетный период (неаудировано)</t>
  </si>
  <si>
    <t xml:space="preserve">   Генеральный директор                                                                         Главный бухгалтер</t>
  </si>
  <si>
    <r>
      <t>(прямой</t>
    </r>
    <r>
      <rPr>
        <b/>
        <sz val="11"/>
        <color theme="1"/>
        <rFont val="Times New Roman"/>
        <family val="1"/>
        <charset val="204"/>
      </rPr>
      <t xml:space="preserve"> метод)</t>
    </r>
  </si>
  <si>
    <t>I. Движение денежных средств от операционной деятельности</t>
  </si>
  <si>
    <t>1.Поступление денежных средств, всего, в том числе:</t>
  </si>
  <si>
    <t xml:space="preserve">    авансы полученные по выданным займам </t>
  </si>
  <si>
    <t xml:space="preserve">    вознаграждение по депозиту</t>
  </si>
  <si>
    <t xml:space="preserve">    прочие поступления</t>
  </si>
  <si>
    <t>2.Выбытие денежных средств, всего, в том числе:</t>
  </si>
  <si>
    <t xml:space="preserve">    займы, выданные физическим лицам</t>
  </si>
  <si>
    <t xml:space="preserve">    авансы выданные</t>
  </si>
  <si>
    <t xml:space="preserve">    платежи поставщикам за товары и услуги</t>
  </si>
  <si>
    <t xml:space="preserve">    выплаты по заработной плате</t>
  </si>
  <si>
    <t xml:space="preserve">    налоги и прочие платежи в бюджет</t>
  </si>
  <si>
    <t xml:space="preserve">    прочие выплаты</t>
  </si>
  <si>
    <t>2.Чистая сумма денежных средств от операционной деятельности</t>
  </si>
  <si>
    <t>II. Движение денежных средств от инвестиционной деятельности</t>
  </si>
  <si>
    <t>1.Поступление денежных средств, всего</t>
  </si>
  <si>
    <t>2.Выбытие денежных средств, всего</t>
  </si>
  <si>
    <t xml:space="preserve">  приобретение основных средств </t>
  </si>
  <si>
    <t xml:space="preserve">  размещение на депозит</t>
  </si>
  <si>
    <t xml:space="preserve">3.Чистая сумма денежных средств от инвестиционной деятельности </t>
  </si>
  <si>
    <t>III. Движение денежных средств от финансовой деятельности</t>
  </si>
  <si>
    <t xml:space="preserve">  получение займов</t>
  </si>
  <si>
    <t xml:space="preserve">  взнос в уставный капитал</t>
  </si>
  <si>
    <t xml:space="preserve">  эмиссии акций и других ценных бумаг</t>
  </si>
  <si>
    <t xml:space="preserve">   погашение займов</t>
  </si>
  <si>
    <t xml:space="preserve">3.Чистая сумма денежных средств от финансовой деятельности </t>
  </si>
  <si>
    <t>Чистое изменение в денежных средствах</t>
  </si>
  <si>
    <t>Влияние обменных курсов валют к тенге</t>
  </si>
  <si>
    <t>Денежные средства на начало отчетного периода</t>
  </si>
  <si>
    <t>Денежные средства на конец отчетного периода</t>
  </si>
  <si>
    <t>Наименование статьи</t>
  </si>
  <si>
    <r>
      <t>ТОО «Микрофинансовая организация «Кредит Time»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</si>
  <si>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   Генеральный директор                                                                            Главный бухгалтер</t>
  </si>
  <si>
    <t>Показатели</t>
  </si>
  <si>
    <t xml:space="preserve">    Генеральный директор                                                  Главный бухгалтер</t>
  </si>
  <si>
    <t xml:space="preserve">    Генеральный директор                                                                            Главный бухгалтер</t>
  </si>
  <si>
    <t xml:space="preserve">    Айтжанов С.Е.                                                                                            Ищенко А.В.</t>
  </si>
  <si>
    <t xml:space="preserve">     Айтжанов С.Е.                                                                 Ищенко А.В.</t>
  </si>
  <si>
    <t xml:space="preserve">     Айтжанов С.Е.                                                                                           Ищенко А.В.</t>
  </si>
  <si>
    <t xml:space="preserve">    Айтжанов С.Е.                                                                                    Ищенко А.В.</t>
  </si>
  <si>
    <t xml:space="preserve">Сальдо на 01 января 2022 года </t>
  </si>
  <si>
    <t>Итого совокупный доход за период</t>
  </si>
  <si>
    <t xml:space="preserve">    выплата вознаграждения по займам</t>
  </si>
  <si>
    <t xml:space="preserve">   выкуп облигаций</t>
  </si>
  <si>
    <t>ПРОМЕЖУТОЧНЫЙ СОКРАЩЕННЫЙ ОТЧЕТ О ФИНАНСОВОМ ПОЛОЖЕНИИ</t>
  </si>
  <si>
    <t>ПРОМЕЖУТОЧНЫЙ СОКРАЩЕННЫЙ  ОТЧЕТ О ПРИБЫЛИ ИЛИ УБЫТКЕ И ПРОЧЕМ СОВОКУПНОМ ДОХОДЕ</t>
  </si>
  <si>
    <t>ПРОМЕЖУТОЧНЫЙ СОКРАЩЕННЫЙ ОТЧЕТ О ДВИЖЕНИИ ДЕНЕЖНЫХ СРЕДСТВ</t>
  </si>
  <si>
    <t>ПРОМЕЖУТОЧНЫЙ СОКРАЩЕННЫЙ ОТЧЕТ ОБ ИЗМЕНЕНИЯХ В КАПИТАЛЕ</t>
  </si>
  <si>
    <t xml:space="preserve">Сальдо на 01 января 2023 года </t>
  </si>
  <si>
    <t>Инвестиции в капитал других юридических лиц</t>
  </si>
  <si>
    <t xml:space="preserve">   выплата ОД и вознаграждений по облигациям</t>
  </si>
  <si>
    <t xml:space="preserve">   прочие поступления</t>
  </si>
  <si>
    <t xml:space="preserve">    изъятие с депозита</t>
  </si>
  <si>
    <t>31 декабря 2022г.  (аудировано)</t>
  </si>
  <si>
    <t xml:space="preserve">   выплата дивидендов</t>
  </si>
  <si>
    <t>30 сентября 2023г.  (неаудировано)</t>
  </si>
  <si>
    <t>по состоянию на 30 сентября 2023 года</t>
  </si>
  <si>
    <t>за девять месяцев, закончившиеся 30 сентября 2023 года</t>
  </si>
  <si>
    <t>за 9 месяцев, закончившиеся 30 сентября 2022г. (неаудировано)</t>
  </si>
  <si>
    <t>за 9 месяцев, закончившиеся 30 сентября 2023г. (неаудировано)</t>
  </si>
  <si>
    <t>за девять  месяцев, закончившиеся 30 сентября 2023 года</t>
  </si>
  <si>
    <t>Сальдо на 30 сентября 2022 года  (неаудировано)</t>
  </si>
  <si>
    <t>Сальдо на 30 сентября 2023 года  (неаудировано)</t>
  </si>
  <si>
    <t xml:space="preserve">   инвестиции в дочерние организации</t>
  </si>
  <si>
    <t>Выплата дивидентов</t>
  </si>
  <si>
    <t>Выбытие дочернего предприятия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</si>
</sst>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4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58"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0" fillId="0" borderId="0" xfId="0" applyAlignment="1">
      <alignment wrapText="1"/>
    </xf>
    <xf numFmtId="3" fontId="0" fillId="0" borderId="0" xfId="0" applyNumberFormat="1"/>
    <xf numFmtId="0" fontId="5" fillId="0" borderId="0" xfId="0" applyFont="1" applyAlignment="1">
      <alignment horizontal="justify"/>
    </xf>
    <xf numFmtId="0" fontId="4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0" fontId="12" fillId="0" borderId="0" xfId="0" applyFont="1" applyAlignment="1">
      <alignment horizontal="justify"/>
    </xf>
    <xf numFmtId="0" fontId="9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9" fillId="0" borderId="1" xfId="0" applyFont="1" applyBorder="1"/>
    <xf numFmtId="3" fontId="9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 wrapText="1"/>
    </xf>
    <xf numFmtId="3" fontId="6" fillId="0" borderId="1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1" fillId="0" borderId="1" xfId="0" applyFont="1" applyBorder="1"/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3" fontId="6" fillId="4" borderId="1" xfId="0" applyNumberFormat="1" applyFont="1" applyFill="1" applyBorder="1" applyAlignment="1">
      <alignment horizontal="right"/>
    </xf>
    <xf numFmtId="3" fontId="9" fillId="4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0" fillId="4" borderId="1" xfId="0" applyFill="1" applyBorder="1"/>
    <xf numFmtId="0" fontId="11" fillId="4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3" fontId="18" fillId="0" borderId="1" xfId="1" applyNumberFormat="1" applyFont="1" applyBorder="1" applyAlignment="1">
      <alignment horizontal="right" vertical="center"/>
    </xf>
    <xf numFmtId="3" fontId="0" fillId="0" borderId="1" xfId="0" applyNumberFormat="1" applyFont="1" applyBorder="1"/>
    <xf numFmtId="0" fontId="9" fillId="0" borderId="1" xfId="0" applyFont="1" applyBorder="1" applyAlignment="1">
      <alignment horizontal="right" wrapText="1"/>
    </xf>
    <xf numFmtId="0" fontId="19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 applyBorder="1"/>
    <xf numFmtId="3" fontId="6" fillId="0" borderId="1" xfId="0" applyNumberFormat="1" applyFont="1" applyBorder="1" applyAlignment="1">
      <alignment horizontal="right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showGridLines="0" topLeftCell="A4" zoomScale="90" zoomScaleNormal="90" workbookViewId="0">
      <selection activeCell="I23" sqref="I23"/>
    </sheetView>
  </sheetViews>
  <sheetFormatPr defaultRowHeight="15" x14ac:dyDescent="0.25"/>
  <cols>
    <col min="1" max="1" width="51.85546875" customWidth="1"/>
    <col min="2" max="2" width="6.7109375" customWidth="1"/>
    <col min="3" max="4" width="15.7109375" customWidth="1"/>
  </cols>
  <sheetData>
    <row r="1" spans="1:4" x14ac:dyDescent="0.25">
      <c r="A1" s="54" t="s">
        <v>71</v>
      </c>
      <c r="B1" s="55"/>
      <c r="C1" s="55"/>
      <c r="D1" s="55"/>
    </row>
    <row r="2" spans="1:4" x14ac:dyDescent="0.25">
      <c r="A2" s="9"/>
    </row>
    <row r="3" spans="1:4" x14ac:dyDescent="0.25">
      <c r="A3" s="53" t="s">
        <v>84</v>
      </c>
      <c r="B3" s="53"/>
      <c r="C3" s="53"/>
      <c r="D3" s="53"/>
    </row>
    <row r="4" spans="1:4" x14ac:dyDescent="0.25">
      <c r="A4" s="54" t="s">
        <v>96</v>
      </c>
      <c r="B4" s="54"/>
      <c r="C4" s="54"/>
      <c r="D4" s="54"/>
    </row>
    <row r="5" spans="1:4" x14ac:dyDescent="0.25">
      <c r="C5" s="4"/>
      <c r="D5" s="29" t="s">
        <v>0</v>
      </c>
    </row>
    <row r="6" spans="1:4" s="26" customFormat="1" ht="57" x14ac:dyDescent="0.25">
      <c r="A6" s="22" t="s">
        <v>70</v>
      </c>
      <c r="B6" s="23" t="s">
        <v>1</v>
      </c>
      <c r="C6" s="25" t="s">
        <v>95</v>
      </c>
      <c r="D6" s="25" t="s">
        <v>93</v>
      </c>
    </row>
    <row r="7" spans="1:4" x14ac:dyDescent="0.25">
      <c r="A7" s="14" t="s">
        <v>2</v>
      </c>
      <c r="B7" s="15"/>
      <c r="C7" s="15"/>
      <c r="D7" s="16"/>
    </row>
    <row r="8" spans="1:4" x14ac:dyDescent="0.25">
      <c r="A8" s="17" t="s">
        <v>3</v>
      </c>
      <c r="B8" s="13">
        <v>4</v>
      </c>
      <c r="C8" s="18">
        <v>405</v>
      </c>
      <c r="D8" s="18">
        <v>130</v>
      </c>
    </row>
    <row r="9" spans="1:4" x14ac:dyDescent="0.25">
      <c r="A9" s="17" t="s">
        <v>4</v>
      </c>
      <c r="B9" s="13">
        <v>5</v>
      </c>
      <c r="C9" s="18">
        <v>53476</v>
      </c>
      <c r="D9" s="18">
        <v>207878</v>
      </c>
    </row>
    <row r="10" spans="1:4" x14ac:dyDescent="0.25">
      <c r="A10" s="17" t="s">
        <v>5</v>
      </c>
      <c r="B10" s="13">
        <v>6</v>
      </c>
      <c r="C10" s="46">
        <v>1356114</v>
      </c>
      <c r="D10" s="18">
        <v>865325</v>
      </c>
    </row>
    <row r="11" spans="1:4" x14ac:dyDescent="0.25">
      <c r="A11" s="17" t="s">
        <v>6</v>
      </c>
      <c r="B11" s="13">
        <v>7</v>
      </c>
      <c r="C11" s="18">
        <v>7860</v>
      </c>
      <c r="D11" s="18">
        <v>5353</v>
      </c>
    </row>
    <row r="12" spans="1:4" x14ac:dyDescent="0.25">
      <c r="A12" s="17" t="s">
        <v>89</v>
      </c>
      <c r="B12" s="13">
        <v>8</v>
      </c>
      <c r="C12" s="18"/>
      <c r="D12" s="18">
        <v>70700</v>
      </c>
    </row>
    <row r="13" spans="1:4" x14ac:dyDescent="0.25">
      <c r="A13" s="17" t="s">
        <v>7</v>
      </c>
      <c r="B13" s="13">
        <v>9</v>
      </c>
      <c r="C13" s="18">
        <v>6520</v>
      </c>
      <c r="D13" s="18">
        <v>2928</v>
      </c>
    </row>
    <row r="14" spans="1:4" x14ac:dyDescent="0.25">
      <c r="A14" s="14" t="s">
        <v>9</v>
      </c>
      <c r="B14" s="15"/>
      <c r="C14" s="20">
        <f>SUM(C8:C13)</f>
        <v>1424375</v>
      </c>
      <c r="D14" s="20">
        <f>SUM(D8:D13)</f>
        <v>1152314</v>
      </c>
    </row>
    <row r="15" spans="1:4" ht="9" customHeight="1" x14ac:dyDescent="0.25">
      <c r="A15" s="15"/>
      <c r="B15" s="15"/>
      <c r="C15" s="47"/>
      <c r="D15" s="47"/>
    </row>
    <row r="16" spans="1:4" x14ac:dyDescent="0.25">
      <c r="A16" s="14" t="s">
        <v>10</v>
      </c>
      <c r="B16" s="15"/>
      <c r="C16" s="47"/>
      <c r="D16" s="47"/>
    </row>
    <row r="17" spans="1:4" x14ac:dyDescent="0.25">
      <c r="A17" s="17" t="s">
        <v>11</v>
      </c>
      <c r="B17" s="13">
        <v>10</v>
      </c>
      <c r="C17" s="46">
        <v>10962</v>
      </c>
      <c r="D17" s="18">
        <f>467878+329</f>
        <v>468207</v>
      </c>
    </row>
    <row r="18" spans="1:4" x14ac:dyDescent="0.25">
      <c r="A18" s="17" t="s">
        <v>15</v>
      </c>
      <c r="B18" s="13">
        <v>11</v>
      </c>
      <c r="C18" s="18">
        <v>1123780</v>
      </c>
      <c r="D18" s="18">
        <v>457268</v>
      </c>
    </row>
    <row r="19" spans="1:4" x14ac:dyDescent="0.25">
      <c r="A19" s="17" t="s">
        <v>12</v>
      </c>
      <c r="B19" s="13">
        <v>12</v>
      </c>
      <c r="C19" s="46">
        <v>1482</v>
      </c>
      <c r="D19" s="18">
        <v>1357</v>
      </c>
    </row>
    <row r="20" spans="1:4" x14ac:dyDescent="0.25">
      <c r="A20" s="17" t="s">
        <v>13</v>
      </c>
      <c r="B20" s="13">
        <v>13</v>
      </c>
      <c r="C20" s="46">
        <v>469</v>
      </c>
      <c r="D20" s="18">
        <v>1636</v>
      </c>
    </row>
    <row r="21" spans="1:4" x14ac:dyDescent="0.25">
      <c r="A21" s="17" t="s">
        <v>14</v>
      </c>
      <c r="B21" s="13">
        <v>14</v>
      </c>
      <c r="C21" s="18">
        <v>6342</v>
      </c>
      <c r="D21" s="18">
        <f>759+8507</f>
        <v>9266</v>
      </c>
    </row>
    <row r="22" spans="1:4" x14ac:dyDescent="0.25">
      <c r="A22" s="14" t="s">
        <v>16</v>
      </c>
      <c r="B22" s="15"/>
      <c r="C22" s="20">
        <f>SUM(C17:C21)</f>
        <v>1143035</v>
      </c>
      <c r="D22" s="20">
        <f>SUM(D17:D21)</f>
        <v>937734</v>
      </c>
    </row>
    <row r="23" spans="1:4" ht="7.15" customHeight="1" x14ac:dyDescent="0.25">
      <c r="A23" s="15"/>
      <c r="B23" s="15"/>
      <c r="C23" s="47"/>
      <c r="D23" s="47"/>
    </row>
    <row r="24" spans="1:4" x14ac:dyDescent="0.25">
      <c r="A24" s="14" t="s">
        <v>17</v>
      </c>
      <c r="B24" s="15"/>
      <c r="C24" s="47"/>
      <c r="D24" s="47"/>
    </row>
    <row r="25" spans="1:4" x14ac:dyDescent="0.25">
      <c r="A25" s="17" t="s">
        <v>18</v>
      </c>
      <c r="B25" s="13">
        <v>15</v>
      </c>
      <c r="C25" s="18">
        <v>197690</v>
      </c>
      <c r="D25" s="18">
        <v>197690</v>
      </c>
    </row>
    <row r="26" spans="1:4" x14ac:dyDescent="0.25">
      <c r="A26" s="17" t="s">
        <v>19</v>
      </c>
      <c r="B26" s="15"/>
      <c r="C26" s="18">
        <v>83650</v>
      </c>
      <c r="D26" s="41">
        <v>16890</v>
      </c>
    </row>
    <row r="27" spans="1:4" x14ac:dyDescent="0.25">
      <c r="A27" s="14" t="s">
        <v>20</v>
      </c>
      <c r="B27" s="15"/>
      <c r="C27" s="20">
        <f>SUM(C25:C26)</f>
        <v>281340</v>
      </c>
      <c r="D27" s="20">
        <f>SUM(D25:D26)</f>
        <v>214580</v>
      </c>
    </row>
    <row r="28" spans="1:4" x14ac:dyDescent="0.25">
      <c r="A28" s="14" t="s">
        <v>21</v>
      </c>
      <c r="B28" s="15"/>
      <c r="C28" s="20">
        <f>C27+C22</f>
        <v>1424375</v>
      </c>
      <c r="D28" s="20">
        <f>D27+D22</f>
        <v>1152314</v>
      </c>
    </row>
    <row r="29" spans="1:4" x14ac:dyDescent="0.25">
      <c r="A29" s="8"/>
    </row>
    <row r="30" spans="1:4" x14ac:dyDescent="0.25">
      <c r="A30" s="8"/>
    </row>
    <row r="31" spans="1:4" x14ac:dyDescent="0.25">
      <c r="A31" s="9" t="s">
        <v>76</v>
      </c>
    </row>
    <row r="32" spans="1:4" ht="5.45" customHeight="1" x14ac:dyDescent="0.25">
      <c r="A32" s="9"/>
    </row>
    <row r="33" spans="1:1" x14ac:dyDescent="0.25">
      <c r="A33" s="10" t="s">
        <v>72</v>
      </c>
    </row>
    <row r="34" spans="1:1" x14ac:dyDescent="0.25">
      <c r="A34" s="9"/>
    </row>
    <row r="35" spans="1:1" x14ac:dyDescent="0.25">
      <c r="A35" s="3"/>
    </row>
    <row r="36" spans="1:1" x14ac:dyDescent="0.25">
      <c r="A36" s="3" t="s">
        <v>22</v>
      </c>
    </row>
    <row r="37" spans="1:1" x14ac:dyDescent="0.25">
      <c r="A37" s="9"/>
    </row>
    <row r="38" spans="1:1" x14ac:dyDescent="0.25">
      <c r="A38" s="2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showGridLines="0" zoomScale="90" zoomScaleNormal="90" workbookViewId="0">
      <selection activeCell="M18" sqref="M18"/>
    </sheetView>
  </sheetViews>
  <sheetFormatPr defaultRowHeight="15" x14ac:dyDescent="0.25"/>
  <cols>
    <col min="1" max="1" width="41.42578125" customWidth="1"/>
    <col min="2" max="2" width="6.140625" customWidth="1"/>
    <col min="3" max="4" width="17.140625" customWidth="1"/>
  </cols>
  <sheetData>
    <row r="1" spans="1:4" x14ac:dyDescent="0.25">
      <c r="A1" s="54" t="s">
        <v>71</v>
      </c>
      <c r="B1" s="55"/>
      <c r="C1" s="55"/>
      <c r="D1" s="55"/>
    </row>
    <row r="3" spans="1:4" ht="35.450000000000003" customHeight="1" x14ac:dyDescent="0.25">
      <c r="A3" s="56" t="s">
        <v>85</v>
      </c>
      <c r="B3" s="56"/>
      <c r="C3" s="56"/>
      <c r="D3" s="56"/>
    </row>
    <row r="4" spans="1:4" x14ac:dyDescent="0.25">
      <c r="A4" s="54" t="s">
        <v>97</v>
      </c>
      <c r="B4" s="54"/>
      <c r="C4" s="54"/>
      <c r="D4" s="54"/>
    </row>
    <row r="5" spans="1:4" ht="21" customHeight="1" x14ac:dyDescent="0.25">
      <c r="A5" s="1"/>
      <c r="D5" s="29" t="s">
        <v>0</v>
      </c>
    </row>
    <row r="6" spans="1:4" s="27" customFormat="1" ht="81" customHeight="1" x14ac:dyDescent="0.25">
      <c r="A6" s="22" t="s">
        <v>70</v>
      </c>
      <c r="B6" s="24" t="s">
        <v>1</v>
      </c>
      <c r="C6" s="25" t="s">
        <v>99</v>
      </c>
      <c r="D6" s="25" t="s">
        <v>98</v>
      </c>
    </row>
    <row r="7" spans="1:4" ht="16.149999999999999" customHeight="1" x14ac:dyDescent="0.25">
      <c r="A7" s="17" t="s">
        <v>23</v>
      </c>
      <c r="B7" s="13">
        <v>16</v>
      </c>
      <c r="C7" s="18">
        <v>372770</v>
      </c>
      <c r="D7" s="18">
        <v>247664</v>
      </c>
    </row>
    <row r="8" spans="1:4" ht="16.149999999999999" customHeight="1" x14ac:dyDescent="0.25">
      <c r="A8" s="17" t="s">
        <v>24</v>
      </c>
      <c r="B8" s="13">
        <v>17</v>
      </c>
      <c r="C8" s="18">
        <v>-111660</v>
      </c>
      <c r="D8" s="18">
        <v>-67841</v>
      </c>
    </row>
    <row r="9" spans="1:4" ht="16.149999999999999" customHeight="1" x14ac:dyDescent="0.25">
      <c r="A9" s="17" t="s">
        <v>25</v>
      </c>
      <c r="B9" s="13">
        <v>18</v>
      </c>
      <c r="C9" s="18">
        <v>-63254</v>
      </c>
      <c r="D9" s="18">
        <v>-56468</v>
      </c>
    </row>
    <row r="10" spans="1:4" ht="16.149999999999999" customHeight="1" x14ac:dyDescent="0.25">
      <c r="A10" s="14" t="s">
        <v>26</v>
      </c>
      <c r="B10" s="15"/>
      <c r="C10" s="20">
        <f>SUM(C7:C9)</f>
        <v>197856</v>
      </c>
      <c r="D10" s="20">
        <f>SUM(D7:D9)</f>
        <v>123355</v>
      </c>
    </row>
    <row r="11" spans="1:4" ht="16.149999999999999" customHeight="1" x14ac:dyDescent="0.25">
      <c r="A11" s="17" t="s">
        <v>27</v>
      </c>
      <c r="B11" s="13">
        <v>19</v>
      </c>
      <c r="C11" s="18">
        <v>-89820</v>
      </c>
      <c r="D11" s="18">
        <v>-42602</v>
      </c>
    </row>
    <row r="12" spans="1:4" ht="16.149999999999999" customHeight="1" x14ac:dyDescent="0.25">
      <c r="A12" s="17" t="s">
        <v>28</v>
      </c>
      <c r="B12" s="13">
        <v>20</v>
      </c>
      <c r="C12" s="18">
        <v>-24567</v>
      </c>
      <c r="D12" s="18">
        <v>99</v>
      </c>
    </row>
    <row r="13" spans="1:4" ht="16.149999999999999" customHeight="1" x14ac:dyDescent="0.25">
      <c r="A13" s="14" t="s">
        <v>105</v>
      </c>
      <c r="B13" s="13">
        <v>21</v>
      </c>
      <c r="C13" s="18">
        <v>-709</v>
      </c>
      <c r="D13" s="18"/>
    </row>
    <row r="14" spans="1:4" ht="16.149999999999999" customHeight="1" x14ac:dyDescent="0.25">
      <c r="A14" s="14" t="s">
        <v>29</v>
      </c>
      <c r="B14" s="15"/>
      <c r="C14" s="20">
        <f>C10+C11+C12+C13</f>
        <v>82760</v>
      </c>
      <c r="D14" s="20">
        <f>D10+D11+D12</f>
        <v>80852</v>
      </c>
    </row>
    <row r="15" spans="1:4" ht="16.149999999999999" customHeight="1" x14ac:dyDescent="0.25">
      <c r="A15" s="17" t="s">
        <v>30</v>
      </c>
      <c r="B15" s="13">
        <v>22</v>
      </c>
      <c r="C15" s="18"/>
      <c r="D15" s="18"/>
    </row>
    <row r="16" spans="1:4" ht="16.149999999999999" customHeight="1" x14ac:dyDescent="0.25">
      <c r="A16" s="14" t="s">
        <v>31</v>
      </c>
      <c r="B16" s="15"/>
      <c r="C16" s="20">
        <f>C14+C15</f>
        <v>82760</v>
      </c>
      <c r="D16" s="20">
        <f>D14+D15</f>
        <v>80852</v>
      </c>
    </row>
    <row r="17" spans="1:4" ht="16.149999999999999" customHeight="1" x14ac:dyDescent="0.25">
      <c r="A17" s="17" t="s">
        <v>32</v>
      </c>
      <c r="B17" s="15"/>
      <c r="C17" s="20" t="s">
        <v>8</v>
      </c>
      <c r="D17" s="20" t="s">
        <v>8</v>
      </c>
    </row>
    <row r="18" spans="1:4" ht="16.149999999999999" customHeight="1" x14ac:dyDescent="0.25">
      <c r="A18" s="14" t="s">
        <v>81</v>
      </c>
      <c r="B18" s="15"/>
      <c r="C18" s="20">
        <f>C16</f>
        <v>82760</v>
      </c>
      <c r="D18" s="20">
        <f>D16</f>
        <v>80852</v>
      </c>
    </row>
    <row r="19" spans="1:4" ht="27.6" customHeight="1" x14ac:dyDescent="0.25">
      <c r="A19" s="11"/>
    </row>
    <row r="20" spans="1:4" x14ac:dyDescent="0.25">
      <c r="A20" s="9" t="s">
        <v>77</v>
      </c>
    </row>
    <row r="21" spans="1:4" ht="6.6" customHeight="1" x14ac:dyDescent="0.25">
      <c r="A21" s="9"/>
    </row>
    <row r="22" spans="1:4" x14ac:dyDescent="0.25">
      <c r="A22" s="10" t="s">
        <v>74</v>
      </c>
    </row>
    <row r="23" spans="1:4" x14ac:dyDescent="0.25">
      <c r="A23" s="9"/>
    </row>
    <row r="24" spans="1:4" x14ac:dyDescent="0.25">
      <c r="A24" s="3"/>
    </row>
    <row r="25" spans="1:4" x14ac:dyDescent="0.25">
      <c r="A25" s="3" t="s">
        <v>33</v>
      </c>
    </row>
    <row r="26" spans="1:4" x14ac:dyDescent="0.25">
      <c r="A26" s="3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showGridLines="0" topLeftCell="A16" zoomScale="90" zoomScaleNormal="90" workbookViewId="0">
      <selection activeCell="B41" sqref="B41"/>
    </sheetView>
  </sheetViews>
  <sheetFormatPr defaultRowHeight="15" x14ac:dyDescent="0.25"/>
  <cols>
    <col min="1" max="1" width="69.42578125" customWidth="1"/>
    <col min="2" max="3" width="15.7109375" customWidth="1"/>
  </cols>
  <sheetData>
    <row r="1" spans="1:3" x14ac:dyDescent="0.25">
      <c r="A1" s="54" t="s">
        <v>71</v>
      </c>
      <c r="B1" s="55"/>
      <c r="C1" s="55"/>
    </row>
    <row r="3" spans="1:3" x14ac:dyDescent="0.25">
      <c r="A3" s="53" t="s">
        <v>86</v>
      </c>
      <c r="B3" s="53"/>
      <c r="C3" s="53"/>
    </row>
    <row r="4" spans="1:3" x14ac:dyDescent="0.25">
      <c r="A4" s="54" t="s">
        <v>97</v>
      </c>
      <c r="B4" s="54"/>
      <c r="C4" s="54"/>
    </row>
    <row r="5" spans="1:3" x14ac:dyDescent="0.25">
      <c r="A5" s="57" t="s">
        <v>40</v>
      </c>
      <c r="B5" s="57"/>
      <c r="C5" s="57"/>
    </row>
    <row r="6" spans="1:3" x14ac:dyDescent="0.25">
      <c r="A6" s="11"/>
      <c r="C6" s="29" t="s">
        <v>0</v>
      </c>
    </row>
    <row r="7" spans="1:3" ht="57" customHeight="1" x14ac:dyDescent="0.25">
      <c r="A7" s="28" t="s">
        <v>73</v>
      </c>
      <c r="B7" s="49" t="s">
        <v>99</v>
      </c>
      <c r="C7" s="49" t="s">
        <v>98</v>
      </c>
    </row>
    <row r="8" spans="1:3" x14ac:dyDescent="0.25">
      <c r="A8" s="14" t="s">
        <v>41</v>
      </c>
      <c r="B8" s="15"/>
      <c r="C8" s="16"/>
    </row>
    <row r="9" spans="1:3" x14ac:dyDescent="0.25">
      <c r="A9" s="14" t="s">
        <v>42</v>
      </c>
      <c r="B9" s="40">
        <f>SUM(B10:B12)</f>
        <v>1733309</v>
      </c>
      <c r="C9" s="20">
        <f>SUM(C10:C12)</f>
        <v>1247462</v>
      </c>
    </row>
    <row r="10" spans="1:3" x14ac:dyDescent="0.25">
      <c r="A10" s="17" t="s">
        <v>43</v>
      </c>
      <c r="B10" s="41">
        <v>1732389</v>
      </c>
      <c r="C10" s="41">
        <f>1218008+29436</f>
        <v>1247444</v>
      </c>
    </row>
    <row r="11" spans="1:3" x14ac:dyDescent="0.25">
      <c r="A11" s="17" t="s">
        <v>44</v>
      </c>
      <c r="B11" s="41">
        <v>58</v>
      </c>
      <c r="C11" s="41">
        <v>18</v>
      </c>
    </row>
    <row r="12" spans="1:3" x14ac:dyDescent="0.25">
      <c r="A12" s="17" t="s">
        <v>45</v>
      </c>
      <c r="B12" s="42">
        <f>610+252</f>
        <v>862</v>
      </c>
      <c r="C12" s="42" t="s">
        <v>8</v>
      </c>
    </row>
    <row r="13" spans="1:3" x14ac:dyDescent="0.25">
      <c r="A13" s="14" t="s">
        <v>46</v>
      </c>
      <c r="B13" s="40">
        <f>SUM(B14:B20)</f>
        <v>2065420</v>
      </c>
      <c r="C13" s="20">
        <f>SUM(C14:C20)</f>
        <v>1461680</v>
      </c>
    </row>
    <row r="14" spans="1:3" x14ac:dyDescent="0.25">
      <c r="A14" s="17" t="s">
        <v>47</v>
      </c>
      <c r="B14" s="41">
        <f>1898485+2600</f>
        <v>1901085</v>
      </c>
      <c r="C14" s="41">
        <f>1314360+29436</f>
        <v>1343796</v>
      </c>
    </row>
    <row r="15" spans="1:3" x14ac:dyDescent="0.25">
      <c r="A15" s="17" t="s">
        <v>48</v>
      </c>
      <c r="B15" s="41">
        <v>52600</v>
      </c>
      <c r="C15" s="41">
        <v>45349</v>
      </c>
    </row>
    <row r="16" spans="1:3" x14ac:dyDescent="0.25">
      <c r="A16" s="17" t="s">
        <v>49</v>
      </c>
      <c r="B16" s="41">
        <f>26554+2183</f>
        <v>28737</v>
      </c>
      <c r="C16" s="41">
        <v>9944</v>
      </c>
    </row>
    <row r="17" spans="1:11" x14ac:dyDescent="0.25">
      <c r="A17" s="17" t="s">
        <v>50</v>
      </c>
      <c r="B17" s="41">
        <v>44996</v>
      </c>
      <c r="C17" s="41">
        <v>33161</v>
      </c>
    </row>
    <row r="18" spans="1:11" x14ac:dyDescent="0.25">
      <c r="A18" s="17" t="s">
        <v>51</v>
      </c>
      <c r="B18" s="41">
        <v>26019</v>
      </c>
      <c r="C18" s="41">
        <v>12394</v>
      </c>
      <c r="J18" s="50"/>
      <c r="K18" s="50"/>
    </row>
    <row r="19" spans="1:11" x14ac:dyDescent="0.25">
      <c r="A19" s="17" t="s">
        <v>82</v>
      </c>
      <c r="B19" s="41">
        <v>7358</v>
      </c>
      <c r="C19" s="41">
        <v>14783</v>
      </c>
      <c r="J19" s="51"/>
      <c r="K19" s="50"/>
    </row>
    <row r="20" spans="1:11" x14ac:dyDescent="0.25">
      <c r="A20" s="17" t="s">
        <v>52</v>
      </c>
      <c r="B20" s="41">
        <f>3996+500+129</f>
        <v>4625</v>
      </c>
      <c r="C20" s="41">
        <f>4+2144+105</f>
        <v>2253</v>
      </c>
      <c r="J20" s="50"/>
      <c r="K20" s="50"/>
    </row>
    <row r="21" spans="1:11" x14ac:dyDescent="0.25">
      <c r="A21" s="14" t="s">
        <v>53</v>
      </c>
      <c r="B21" s="40">
        <f>B9-B13</f>
        <v>-332111</v>
      </c>
      <c r="C21" s="20">
        <f>C9-C13</f>
        <v>-214218</v>
      </c>
      <c r="E21" s="7"/>
      <c r="J21" s="50"/>
      <c r="K21" s="50"/>
    </row>
    <row r="22" spans="1:11" x14ac:dyDescent="0.25">
      <c r="A22" s="14" t="s">
        <v>54</v>
      </c>
      <c r="B22" s="43"/>
      <c r="C22" s="16"/>
      <c r="J22" s="50"/>
      <c r="K22" s="50"/>
    </row>
    <row r="23" spans="1:11" hidden="1" x14ac:dyDescent="0.25">
      <c r="A23" s="14"/>
      <c r="B23" s="43"/>
      <c r="C23" s="16"/>
    </row>
    <row r="24" spans="1:11" hidden="1" x14ac:dyDescent="0.25">
      <c r="A24" s="14"/>
      <c r="B24" s="43"/>
      <c r="C24" s="16"/>
    </row>
    <row r="25" spans="1:11" hidden="1" x14ac:dyDescent="0.25">
      <c r="A25" s="14"/>
      <c r="B25" s="43"/>
      <c r="C25" s="16"/>
    </row>
    <row r="26" spans="1:11" hidden="1" x14ac:dyDescent="0.25">
      <c r="A26" s="14"/>
      <c r="B26" s="43"/>
      <c r="C26" s="16"/>
    </row>
    <row r="27" spans="1:11" x14ac:dyDescent="0.25">
      <c r="A27" s="14" t="s">
        <v>55</v>
      </c>
      <c r="B27" s="40">
        <f>B29+B28</f>
        <v>222359</v>
      </c>
      <c r="C27" s="52"/>
    </row>
    <row r="28" spans="1:11" x14ac:dyDescent="0.25">
      <c r="A28" s="17" t="s">
        <v>92</v>
      </c>
      <c r="B28" s="41">
        <v>152368</v>
      </c>
      <c r="C28" s="41" t="s">
        <v>8</v>
      </c>
    </row>
    <row r="29" spans="1:11" x14ac:dyDescent="0.25">
      <c r="A29" s="17" t="s">
        <v>91</v>
      </c>
      <c r="B29" s="41">
        <v>69991</v>
      </c>
      <c r="C29" s="41" t="s">
        <v>8</v>
      </c>
    </row>
    <row r="30" spans="1:11" x14ac:dyDescent="0.25">
      <c r="A30" s="14" t="s">
        <v>56</v>
      </c>
      <c r="B30" s="40">
        <f>SUM(B31:B33)</f>
        <v>5107</v>
      </c>
      <c r="C30" s="20">
        <f>SUM(C31:C33)</f>
        <v>212694</v>
      </c>
    </row>
    <row r="31" spans="1:11" x14ac:dyDescent="0.25">
      <c r="A31" s="17" t="s">
        <v>57</v>
      </c>
      <c r="B31" s="41">
        <v>5107</v>
      </c>
      <c r="C31" s="41">
        <v>1008</v>
      </c>
    </row>
    <row r="32" spans="1:11" x14ac:dyDescent="0.25">
      <c r="A32" s="17" t="s">
        <v>103</v>
      </c>
      <c r="B32" s="41" t="s">
        <v>8</v>
      </c>
      <c r="C32" s="41">
        <v>70000</v>
      </c>
    </row>
    <row r="33" spans="1:3" x14ac:dyDescent="0.25">
      <c r="A33" s="17" t="s">
        <v>58</v>
      </c>
      <c r="B33" s="41"/>
      <c r="C33" s="41">
        <v>141686</v>
      </c>
    </row>
    <row r="34" spans="1:3" x14ac:dyDescent="0.25">
      <c r="A34" s="14" t="s">
        <v>59</v>
      </c>
      <c r="B34" s="40">
        <f>B27-B30</f>
        <v>217252</v>
      </c>
      <c r="C34" s="20">
        <f>C27-C30</f>
        <v>-212694</v>
      </c>
    </row>
    <row r="35" spans="1:3" x14ac:dyDescent="0.25">
      <c r="A35" s="14" t="s">
        <v>60</v>
      </c>
      <c r="B35" s="43"/>
      <c r="C35" s="16"/>
    </row>
    <row r="36" spans="1:3" x14ac:dyDescent="0.25">
      <c r="A36" s="14" t="s">
        <v>55</v>
      </c>
      <c r="B36" s="40">
        <f>SUM(B37:B39)</f>
        <v>2040909</v>
      </c>
      <c r="C36" s="20">
        <f>SUM(C37:C39)</f>
        <v>868038</v>
      </c>
    </row>
    <row r="37" spans="1:3" x14ac:dyDescent="0.25">
      <c r="A37" s="17" t="s">
        <v>61</v>
      </c>
      <c r="B37" s="41">
        <v>854058</v>
      </c>
      <c r="C37" s="41">
        <v>868038</v>
      </c>
    </row>
    <row r="38" spans="1:3" x14ac:dyDescent="0.25">
      <c r="A38" s="17" t="s">
        <v>62</v>
      </c>
      <c r="B38" s="41" t="s">
        <v>8</v>
      </c>
      <c r="C38" s="19"/>
    </row>
    <row r="39" spans="1:3" x14ac:dyDescent="0.25">
      <c r="A39" s="17" t="s">
        <v>63</v>
      </c>
      <c r="B39" s="41">
        <v>1186851</v>
      </c>
      <c r="C39" s="48"/>
    </row>
    <row r="40" spans="1:3" x14ac:dyDescent="0.25">
      <c r="A40" s="14" t="s">
        <v>56</v>
      </c>
      <c r="B40" s="40">
        <f>SUM(B41:B44)</f>
        <v>1926929</v>
      </c>
      <c r="C40" s="20">
        <f>SUM(C41:C43)</f>
        <v>504494</v>
      </c>
    </row>
    <row r="41" spans="1:3" x14ac:dyDescent="0.25">
      <c r="A41" s="17" t="s">
        <v>64</v>
      </c>
      <c r="B41" s="41">
        <v>1310974</v>
      </c>
      <c r="C41" s="41">
        <v>364640</v>
      </c>
    </row>
    <row r="42" spans="1:3" x14ac:dyDescent="0.25">
      <c r="A42" s="17" t="s">
        <v>83</v>
      </c>
      <c r="B42" s="41">
        <v>77442</v>
      </c>
      <c r="C42" s="41">
        <v>88514</v>
      </c>
    </row>
    <row r="43" spans="1:3" x14ac:dyDescent="0.25">
      <c r="A43" s="17" t="s">
        <v>90</v>
      </c>
      <c r="B43" s="41">
        <f>518892+3621</f>
        <v>522513</v>
      </c>
      <c r="C43" s="41">
        <v>51340</v>
      </c>
    </row>
    <row r="44" spans="1:3" x14ac:dyDescent="0.25">
      <c r="A44" s="17" t="s">
        <v>94</v>
      </c>
      <c r="B44" s="41">
        <v>16000</v>
      </c>
      <c r="C44" s="19" t="s">
        <v>8</v>
      </c>
    </row>
    <row r="45" spans="1:3" x14ac:dyDescent="0.25">
      <c r="A45" s="14" t="s">
        <v>65</v>
      </c>
      <c r="B45" s="40">
        <f>B36-B40</f>
        <v>113980</v>
      </c>
      <c r="C45" s="20">
        <f>C36-C40</f>
        <v>363544</v>
      </c>
    </row>
    <row r="46" spans="1:3" x14ac:dyDescent="0.25">
      <c r="A46" s="14" t="s">
        <v>66</v>
      </c>
      <c r="B46" s="40">
        <f>B21+B34+B45</f>
        <v>-879</v>
      </c>
      <c r="C46" s="20">
        <f>C21+C34+C45</f>
        <v>-63368</v>
      </c>
    </row>
    <row r="47" spans="1:3" x14ac:dyDescent="0.25">
      <c r="A47" s="30" t="s">
        <v>67</v>
      </c>
      <c r="B47" s="44">
        <v>1154</v>
      </c>
      <c r="C47" s="45">
        <v>-68</v>
      </c>
    </row>
    <row r="48" spans="1:3" x14ac:dyDescent="0.25">
      <c r="A48" s="14" t="s">
        <v>68</v>
      </c>
      <c r="B48" s="40">
        <v>130</v>
      </c>
      <c r="C48" s="20">
        <v>69010</v>
      </c>
    </row>
    <row r="49" spans="1:3" x14ac:dyDescent="0.25">
      <c r="A49" s="14" t="s">
        <v>69</v>
      </c>
      <c r="B49" s="40">
        <f>B46+B47+B48</f>
        <v>405</v>
      </c>
      <c r="C49" s="20">
        <f>C46+C47+C48</f>
        <v>5574</v>
      </c>
    </row>
    <row r="50" spans="1:3" x14ac:dyDescent="0.25">
      <c r="A50" s="12"/>
    </row>
    <row r="51" spans="1:3" ht="4.9000000000000004" customHeight="1" x14ac:dyDescent="0.25">
      <c r="A51" s="11"/>
    </row>
    <row r="52" spans="1:3" x14ac:dyDescent="0.25">
      <c r="A52" s="9" t="s">
        <v>78</v>
      </c>
    </row>
    <row r="53" spans="1:3" ht="4.1500000000000004" customHeight="1" x14ac:dyDescent="0.25">
      <c r="A53" s="9"/>
    </row>
    <row r="54" spans="1:3" x14ac:dyDescent="0.25">
      <c r="A54" s="10" t="s">
        <v>75</v>
      </c>
    </row>
    <row r="55" spans="1:3" x14ac:dyDescent="0.25">
      <c r="A55" s="3"/>
    </row>
    <row r="56" spans="1:3" x14ac:dyDescent="0.25">
      <c r="A56" s="3" t="s">
        <v>33</v>
      </c>
    </row>
    <row r="57" spans="1:3" x14ac:dyDescent="0.25">
      <c r="A57" s="2"/>
    </row>
  </sheetData>
  <mergeCells count="4">
    <mergeCell ref="A3:C3"/>
    <mergeCell ref="A4:C4"/>
    <mergeCell ref="A5:C5"/>
    <mergeCell ref="A1:C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showGridLines="0" tabSelected="1" topLeftCell="A4" workbookViewId="0">
      <selection activeCell="G18" sqref="G18"/>
    </sheetView>
  </sheetViews>
  <sheetFormatPr defaultRowHeight="15" x14ac:dyDescent="0.25"/>
  <cols>
    <col min="1" max="1" width="47.140625" customWidth="1"/>
    <col min="2" max="4" width="18" customWidth="1"/>
  </cols>
  <sheetData>
    <row r="1" spans="1:5" x14ac:dyDescent="0.25">
      <c r="A1" s="54" t="s">
        <v>71</v>
      </c>
      <c r="B1" s="55"/>
      <c r="C1" s="55"/>
      <c r="D1" s="55"/>
    </row>
    <row r="3" spans="1:5" x14ac:dyDescent="0.25">
      <c r="A3" s="53" t="s">
        <v>87</v>
      </c>
      <c r="B3" s="53"/>
      <c r="C3" s="53"/>
      <c r="D3" s="53"/>
    </row>
    <row r="4" spans="1:5" x14ac:dyDescent="0.25">
      <c r="A4" s="54" t="s">
        <v>100</v>
      </c>
      <c r="B4" s="54"/>
      <c r="C4" s="54"/>
      <c r="D4" s="54"/>
    </row>
    <row r="5" spans="1:5" x14ac:dyDescent="0.25">
      <c r="A5" s="1"/>
    </row>
    <row r="6" spans="1:5" x14ac:dyDescent="0.25">
      <c r="A6" s="5"/>
      <c r="D6" s="29" t="s">
        <v>0</v>
      </c>
    </row>
    <row r="7" spans="1:5" s="21" customFormat="1" ht="28.5" x14ac:dyDescent="0.25">
      <c r="A7" s="38"/>
      <c r="B7" s="39" t="s">
        <v>18</v>
      </c>
      <c r="C7" s="39" t="s">
        <v>34</v>
      </c>
      <c r="D7" s="39" t="s">
        <v>20</v>
      </c>
      <c r="E7" s="31"/>
    </row>
    <row r="8" spans="1:5" x14ac:dyDescent="0.25">
      <c r="A8" s="32" t="s">
        <v>80</v>
      </c>
      <c r="B8" s="35">
        <v>197690</v>
      </c>
      <c r="C8" s="35">
        <v>-31486</v>
      </c>
      <c r="D8" s="35">
        <f>B8+C8</f>
        <v>166204</v>
      </c>
      <c r="E8" s="6"/>
    </row>
    <row r="9" spans="1:5" x14ac:dyDescent="0.25">
      <c r="A9" s="33" t="s">
        <v>35</v>
      </c>
      <c r="B9" s="34" t="s">
        <v>8</v>
      </c>
      <c r="C9" s="34" t="s">
        <v>8</v>
      </c>
      <c r="D9" s="34" t="str">
        <f>B9</f>
        <v>-</v>
      </c>
      <c r="E9" s="6"/>
    </row>
    <row r="10" spans="1:5" x14ac:dyDescent="0.25">
      <c r="A10" s="33" t="s">
        <v>36</v>
      </c>
      <c r="B10" s="34" t="s">
        <v>8</v>
      </c>
      <c r="C10" s="34">
        <v>80852</v>
      </c>
      <c r="D10" s="35">
        <f>C10</f>
        <v>80852</v>
      </c>
      <c r="E10" s="6"/>
    </row>
    <row r="11" spans="1:5" ht="28.5" x14ac:dyDescent="0.25">
      <c r="A11" s="32" t="s">
        <v>101</v>
      </c>
      <c r="B11" s="35">
        <f>SUM(B8:B10)</f>
        <v>197690</v>
      </c>
      <c r="C11" s="35">
        <f>C8+C10</f>
        <v>49366</v>
      </c>
      <c r="D11" s="35">
        <f>SUM(D8:D10)</f>
        <v>247056</v>
      </c>
      <c r="E11" s="6"/>
    </row>
    <row r="12" spans="1:5" ht="9.6" customHeight="1" x14ac:dyDescent="0.25">
      <c r="A12" s="36"/>
      <c r="B12" s="37"/>
      <c r="C12" s="37"/>
      <c r="D12" s="37"/>
      <c r="E12" s="6"/>
    </row>
    <row r="13" spans="1:5" ht="16.149999999999999" customHeight="1" x14ac:dyDescent="0.25">
      <c r="A13" s="32" t="s">
        <v>88</v>
      </c>
      <c r="B13" s="35">
        <v>197690</v>
      </c>
      <c r="C13" s="35">
        <v>16890</v>
      </c>
      <c r="D13" s="35">
        <f>B13+C13</f>
        <v>214580</v>
      </c>
      <c r="E13" s="6"/>
    </row>
    <row r="14" spans="1:5" x14ac:dyDescent="0.25">
      <c r="A14" s="33" t="s">
        <v>37</v>
      </c>
      <c r="B14" s="34" t="s">
        <v>8</v>
      </c>
      <c r="C14" s="34" t="s">
        <v>8</v>
      </c>
      <c r="D14" s="34" t="s">
        <v>8</v>
      </c>
      <c r="E14" s="6"/>
    </row>
    <row r="15" spans="1:5" ht="30" x14ac:dyDescent="0.25">
      <c r="A15" s="33" t="s">
        <v>38</v>
      </c>
      <c r="B15" s="34" t="s">
        <v>8</v>
      </c>
      <c r="C15" s="34">
        <v>82760</v>
      </c>
      <c r="D15" s="35">
        <f>C15</f>
        <v>82760</v>
      </c>
      <c r="E15" s="6"/>
    </row>
    <row r="16" spans="1:5" x14ac:dyDescent="0.25">
      <c r="A16" s="33" t="s">
        <v>104</v>
      </c>
      <c r="B16" s="34"/>
      <c r="C16" s="34">
        <v>-16000</v>
      </c>
      <c r="D16" s="35">
        <f>C16</f>
        <v>-16000</v>
      </c>
      <c r="E16" s="6"/>
    </row>
    <row r="17" spans="1:5" ht="28.5" x14ac:dyDescent="0.25">
      <c r="A17" s="32" t="s">
        <v>102</v>
      </c>
      <c r="B17" s="35">
        <v>197690</v>
      </c>
      <c r="C17" s="35">
        <f>C13+C15+C16</f>
        <v>83650</v>
      </c>
      <c r="D17" s="35">
        <f>D13+D15+D16</f>
        <v>281340</v>
      </c>
      <c r="E17" s="6"/>
    </row>
    <row r="19" spans="1:5" ht="28.15" customHeight="1" x14ac:dyDescent="0.25">
      <c r="A19" s="9" t="s">
        <v>79</v>
      </c>
    </row>
    <row r="20" spans="1:5" ht="4.9000000000000004" customHeight="1" x14ac:dyDescent="0.25">
      <c r="A20" s="9"/>
    </row>
    <row r="21" spans="1:5" x14ac:dyDescent="0.25">
      <c r="A21" s="10" t="s">
        <v>39</v>
      </c>
    </row>
    <row r="22" spans="1:5" x14ac:dyDescent="0.25">
      <c r="A22" s="9"/>
    </row>
    <row r="23" spans="1:5" x14ac:dyDescent="0.25">
      <c r="A23" s="3" t="s">
        <v>33</v>
      </c>
    </row>
    <row r="24" spans="1:5" x14ac:dyDescent="0.25">
      <c r="A24" s="3"/>
    </row>
    <row r="25" spans="1:5" x14ac:dyDescent="0.25">
      <c r="A25" s="3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ОПиУ</vt:lpstr>
      <vt:lpstr>ОДДС</vt:lpstr>
      <vt:lpstr>ООИК</vt:lpstr>
      <vt:lpstr>ОПиУ!_GoBack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CREDIT-TIME</cp:lastModifiedBy>
  <cp:lastPrinted>2023-11-21T06:47:22Z</cp:lastPrinted>
  <dcterms:created xsi:type="dcterms:W3CDTF">2021-11-07T12:29:42Z</dcterms:created>
  <dcterms:modified xsi:type="dcterms:W3CDTF">2023-11-21T06:50:07Z</dcterms:modified>
</cp:coreProperties>
</file>