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Mambetova\Desktop\FTL\ФО\ФО 9 месяцев 2024 KASE DFO\"/>
    </mc:Choice>
  </mc:AlternateContent>
  <xr:revisionPtr revIDLastSave="0" documentId="13_ncr:1_{09EC50F3-0A5D-4505-A7CD-05B9126B9D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Б 9 месяцев 2024" sheetId="1" r:id="rId1"/>
    <sheet name="ОПиУ 9 месяцев 2024" sheetId="2" r:id="rId2"/>
    <sheet name="ОДДС 9 месяцев 2024" sheetId="3" r:id="rId3"/>
    <sheet name="ОИК 9 месяцев 2024" sheetId="4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C24" i="4"/>
  <c r="F19" i="4"/>
  <c r="F10" i="4"/>
  <c r="F20" i="4"/>
  <c r="C11" i="3"/>
  <c r="D21" i="2" l="1"/>
  <c r="C21" i="2"/>
  <c r="C16" i="3" l="1"/>
  <c r="C12" i="3"/>
  <c r="C9" i="3"/>
  <c r="D13" i="3"/>
  <c r="C25" i="3"/>
  <c r="C24" i="3"/>
  <c r="C30" i="3"/>
  <c r="C27" i="3"/>
  <c r="D28" i="3"/>
  <c r="D16" i="3"/>
  <c r="D11" i="3"/>
  <c r="D10" i="3"/>
  <c r="C16" i="2" l="1"/>
  <c r="C12" i="2"/>
  <c r="D16" i="2"/>
  <c r="D12" i="2"/>
  <c r="C38" i="3"/>
  <c r="D31" i="3"/>
  <c r="C31" i="3"/>
  <c r="D25" i="3"/>
  <c r="D14" i="3"/>
  <c r="D20" i="3" s="1"/>
  <c r="D22" i="3" s="1"/>
  <c r="C14" i="3"/>
  <c r="C20" i="3" s="1"/>
  <c r="C22" i="3" s="1"/>
  <c r="A2" i="3"/>
  <c r="D32" i="3" l="1"/>
  <c r="D34" i="3" s="1"/>
  <c r="C32" i="3"/>
  <c r="C34" i="3" s="1"/>
  <c r="C28" i="4" l="1"/>
  <c r="F23" i="4"/>
  <c r="F21" i="4"/>
  <c r="E21" i="4"/>
  <c r="D21" i="4"/>
  <c r="D19" i="4"/>
  <c r="E14" i="4"/>
  <c r="E18" i="4" s="1"/>
  <c r="C14" i="4"/>
  <c r="C18" i="4" s="1"/>
  <c r="F13" i="4"/>
  <c r="F12" i="4"/>
  <c r="E11" i="4"/>
  <c r="D11" i="4"/>
  <c r="F9" i="4"/>
  <c r="F11" i="4" s="1"/>
  <c r="E8" i="4"/>
  <c r="D8" i="4"/>
  <c r="C8" i="4"/>
  <c r="F6" i="4"/>
  <c r="D14" i="2"/>
  <c r="D11" i="2" s="1"/>
  <c r="C13" i="2"/>
  <c r="C14" i="2" s="1"/>
  <c r="C11" i="2" s="1"/>
  <c r="D10" i="2"/>
  <c r="D7" i="2" s="1"/>
  <c r="C10" i="2"/>
  <c r="C7" i="2" s="1"/>
  <c r="D23" i="1"/>
  <c r="C23" i="1"/>
  <c r="C21" i="1"/>
  <c r="D20" i="1"/>
  <c r="D17" i="1"/>
  <c r="D24" i="1" s="1"/>
  <c r="C17" i="1"/>
  <c r="C24" i="1" s="1"/>
  <c r="C12" i="1"/>
  <c r="D11" i="1"/>
  <c r="C11" i="1"/>
  <c r="D8" i="1"/>
  <c r="D12" i="1" s="1"/>
  <c r="C8" i="1"/>
  <c r="D14" i="4" l="1"/>
  <c r="F16" i="4" s="1"/>
  <c r="F18" i="4" s="1"/>
  <c r="F24" i="4" s="1"/>
  <c r="F14" i="4"/>
  <c r="D18" i="4"/>
  <c r="D24" i="4" s="1"/>
  <c r="F8" i="4"/>
  <c r="C15" i="2"/>
  <c r="C17" i="2" s="1"/>
  <c r="C23" i="2" s="1"/>
  <c r="C26" i="2" s="1"/>
  <c r="C28" i="2" s="1"/>
  <c r="D15" i="2"/>
  <c r="D17" i="2" s="1"/>
  <c r="D23" i="2" s="1"/>
  <c r="D26" i="2" s="1"/>
  <c r="D28" i="2" s="1"/>
</calcChain>
</file>

<file path=xl/sharedStrings.xml><?xml version="1.0" encoding="utf-8"?>
<sst xmlns="http://schemas.openxmlformats.org/spreadsheetml/2006/main" count="141" uniqueCount="96">
  <si>
    <t>По состоянию на 30 сентября 2024 года</t>
  </si>
  <si>
    <t>В тысячах тенге</t>
  </si>
  <si>
    <r>
      <rPr>
        <b/>
        <sz val="9"/>
        <color theme="1"/>
        <rFont val="Arial"/>
        <charset val="204"/>
      </rPr>
      <t>Прим</t>
    </r>
    <r>
      <rPr>
        <sz val="9"/>
        <color theme="1"/>
        <rFont val="Arial"/>
        <charset val="204"/>
      </rPr>
      <t>.</t>
    </r>
  </si>
  <si>
    <t>АКТИВЫ</t>
  </si>
  <si>
    <t>Займы выданные</t>
  </si>
  <si>
    <t>Основные средства</t>
  </si>
  <si>
    <t>Запасы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</si>
  <si>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</si>
  <si>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</si>
  <si>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</si>
  <si>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</si>
  <si>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</si>
  <si>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</si>
  <si>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Накопленная прибыль/убыток</t>
  </si>
  <si>
    <t>ИТОГО КАПИТАЛ</t>
  </si>
  <si>
    <t>ОБЯЗАТЕЛЬСТВА</t>
  </si>
  <si>
    <t>Кредиторская задолженность</t>
  </si>
  <si>
    <t>Займы полученные</t>
  </si>
  <si>
    <t>Выпущенные облигацмм</t>
  </si>
  <si>
    <t>Платежи по займам, полученные авансом</t>
  </si>
  <si>
    <t>ИТОГО КАПИТАЛ И ОБЯЗАТЕЛЬСТВА</t>
  </si>
  <si>
    <t>Директор</t>
  </si>
  <si>
    <t>Бейсенбаев А.Н.</t>
  </si>
  <si>
    <t>Главный бухгалтер</t>
  </si>
  <si>
    <t>Мамбетова Ж.М.</t>
  </si>
  <si>
    <t>Прим.</t>
  </si>
  <si>
    <t>Процентные доходы</t>
  </si>
  <si>
    <t>Процентные доходы по займам выданным</t>
  </si>
  <si>
    <t>Процентные доходы по банковским вкладам</t>
  </si>
  <si>
    <t>Процентные расходы</t>
  </si>
  <si>
    <t>Процентные расходы по займам полученным/размещенным облигациям</t>
  </si>
  <si>
    <t>Прочие расходы на финансирование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</si>
  <si>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</si>
  <si>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</si>
  <si>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</si>
  <si>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Прочие расходы</t>
  </si>
  <si>
    <t>Расходы по налогу на прибыль</t>
  </si>
  <si>
    <t>Итого совокупная прибыль/ убыток за отчётный год, за вычетом налога на прибыль</t>
  </si>
  <si>
    <r>
      <rPr>
        <b/>
        <sz val="9"/>
        <color theme="1"/>
        <rFont val="Arial"/>
        <charset val="204"/>
      </rPr>
      <t>Прим</t>
    </r>
    <r>
      <rPr>
        <b/>
        <i/>
        <sz val="9"/>
        <color theme="1"/>
        <rFont val="Arial"/>
        <charset val="204"/>
      </rPr>
      <t>.</t>
    </r>
  </si>
  <si>
    <t>Итого</t>
  </si>
  <si>
    <t>На 01 января 2023 года</t>
  </si>
  <si>
    <t>Изменение в учетной политике</t>
  </si>
  <si>
    <t>Пересчитанное сальдо</t>
  </si>
  <si>
    <t>Взнос в уставный капитал</t>
  </si>
  <si>
    <t>Признание дисконта по займу, полученному от материнской компании</t>
  </si>
  <si>
    <t>На 01 января 2024 года</t>
  </si>
  <si>
    <t>Операции с собственниками</t>
  </si>
  <si>
    <t>Взносы собственников</t>
  </si>
  <si>
    <t>ПРОМЕЖУТОЧНЫЙ СОКРАЩЕННЫЙ ОТЧЕТ О ДВИЖЕНИИ ДЕНЕЖНЫХ СРЕДСТВ (прямой метод)</t>
  </si>
  <si>
    <t>Денежные потоки от операционной деятельности</t>
  </si>
  <si>
    <t>Проценты полученные</t>
  </si>
  <si>
    <t>Проценты выплаченные</t>
  </si>
  <si>
    <t xml:space="preserve">Общие и административные расходы </t>
  </si>
  <si>
    <t xml:space="preserve">Прочие доходы </t>
  </si>
  <si>
    <t xml:space="preserve">Прочие расходы </t>
  </si>
  <si>
    <t>Денежные потоки от операционной деятельности до изменений в операционных активах и обязательствах</t>
  </si>
  <si>
    <t>Чистое увеличение в операционных активах</t>
  </si>
  <si>
    <t>Чистое увеличение операционных обязательств</t>
  </si>
  <si>
    <t>Прочие обязательства</t>
  </si>
  <si>
    <t>Чистые денежные потоки, использованные в операционной деятельности до налога на прибыль</t>
  </si>
  <si>
    <t>Уплаченный налог на прибыль</t>
  </si>
  <si>
    <t>Чистое расходование денежных средств по операционной деятельности</t>
  </si>
  <si>
    <t>Денежные потоки от инвестиционной деятельности</t>
  </si>
  <si>
    <r>
      <t xml:space="preserve">Чистое </t>
    </r>
    <r>
      <rPr>
        <b/>
        <sz val="9"/>
        <color theme="1"/>
        <rFont val="Arial"/>
        <family val="2"/>
        <charset val="204"/>
      </rPr>
      <t xml:space="preserve">поступление </t>
    </r>
    <r>
      <rPr>
        <b/>
        <sz val="9"/>
        <color rgb="FF000000"/>
        <rFont val="Arial"/>
        <family val="2"/>
        <charset val="204"/>
      </rPr>
      <t>денежных средств от инвестиционной деятельности</t>
    </r>
  </si>
  <si>
    <t>Денежные потоки от финансовой деятельности</t>
  </si>
  <si>
    <t>Полученные займы</t>
  </si>
  <si>
    <t>Размещение облигации</t>
  </si>
  <si>
    <t>Погашение займа полученных</t>
  </si>
  <si>
    <t>Взнос в уставной капитал</t>
  </si>
  <si>
    <r>
      <t xml:space="preserve">Чистое </t>
    </r>
    <r>
      <rPr>
        <b/>
        <sz val="9"/>
        <color theme="1"/>
        <rFont val="Arial"/>
        <family val="2"/>
        <charset val="204"/>
      </rPr>
      <t xml:space="preserve">поступление </t>
    </r>
    <r>
      <rPr>
        <b/>
        <sz val="9"/>
        <color rgb="FF000000"/>
        <rFont val="Arial"/>
        <family val="2"/>
        <charset val="204"/>
      </rPr>
      <t>денежных средств от финансовой деятельности</t>
    </r>
  </si>
  <si>
    <t>Чистое (уменьшение) / увеличение денежных средств и их эквивалентов</t>
  </si>
  <si>
    <t>Денежные средства и их эквиваленты на начало отчетного года</t>
  </si>
  <si>
    <t>На 30 сентября 2024 года</t>
  </si>
  <si>
    <t>30 сентября 2024 года</t>
  </si>
  <si>
    <t>30 сентября 2023 года</t>
  </si>
  <si>
    <t>Денежные средства и их эквиваленты на конец отчетного периода</t>
  </si>
  <si>
    <t>31 декабря 2023 года</t>
  </si>
  <si>
    <t xml:space="preserve">На 30 сентября 2023 года </t>
  </si>
  <si>
    <t>Доходы от курсовой разницы</t>
  </si>
  <si>
    <t>Расходы по курсовой разнице</t>
  </si>
  <si>
    <t>-</t>
  </si>
  <si>
    <t>Общие и административные расходы</t>
  </si>
  <si>
    <t>Прочие операционные (доходы)/расходы</t>
  </si>
  <si>
    <r>
      <rPr>
        <b/>
        <sz val="9"/>
        <color theme="1"/>
        <rFont val="Arial"/>
        <family val="2"/>
        <charset val="204"/>
      </rPr>
      <t>Прибыль</t>
    </r>
    <r>
      <rPr>
        <b/>
        <sz val="9"/>
        <color theme="1"/>
        <rFont val="Arial"/>
        <charset val="204"/>
      </rPr>
      <t>/</t>
    </r>
    <r>
      <rPr>
        <sz val="9"/>
        <color theme="1"/>
        <rFont val="Arial"/>
        <family val="2"/>
        <charset val="204"/>
      </rPr>
      <t>Убыток</t>
    </r>
    <r>
      <rPr>
        <b/>
        <sz val="9"/>
        <color theme="1"/>
        <rFont val="Arial"/>
        <charset val="204"/>
      </rPr>
      <t xml:space="preserve"> до налогообложения</t>
    </r>
  </si>
  <si>
    <r>
      <t>Прибыль/</t>
    </r>
    <r>
      <rPr>
        <sz val="9"/>
        <color theme="1"/>
        <rFont val="Arial"/>
        <family val="2"/>
        <charset val="204"/>
      </rPr>
      <t>Убыток</t>
    </r>
    <r>
      <rPr>
        <b/>
        <sz val="9"/>
        <color theme="1"/>
        <rFont val="Arial"/>
        <charset val="204"/>
      </rPr>
      <t xml:space="preserve"> за отчетный год</t>
    </r>
  </si>
  <si>
    <t xml:space="preserve">ПРОМЕЖУТОЧНЫЙ СОКРАЩЕННЫЙ ОТЧЕТ О ФИНАНСОВОМ ПОЛОЖЕНИИ </t>
  </si>
  <si>
    <t>Денежные средства</t>
  </si>
  <si>
    <t>ПРОМЕЖУТОЧНЫЙ СОКРАЩЕННЫЙ ОТЧЕТ О СОВОКУПНОМ ДОХОДЕ</t>
  </si>
  <si>
    <t xml:space="preserve">ПРОМЕЖУТОЧНЫЙ СОКРАЩЕННЫЙ ОТЧЕТ ОБ ИЗМЕНЕНИЯХ В КАПИТАЛЕ </t>
  </si>
  <si>
    <t>За девять месяцев 2024 год, закончившихся 30 сентября 2024 года</t>
  </si>
  <si>
    <t>За девять месяцев, закончившихся</t>
  </si>
  <si>
    <t>Убыток за период</t>
  </si>
  <si>
    <t>Прочая совокупная прибыль/ убыток за период</t>
  </si>
  <si>
    <t>Прибыль за период</t>
  </si>
  <si>
    <t>Итого совокупная убыток за период</t>
  </si>
  <si>
    <t>Итого совокупная прибыль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</si>
</sst>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charset val="204"/>
    </font>
    <font>
      <sz val="9"/>
      <color theme="1"/>
      <name val="Arial"/>
      <charset val="204"/>
    </font>
    <font>
      <b/>
      <sz val="9"/>
      <color theme="1"/>
      <name val="Arial"/>
      <charset val="204"/>
    </font>
    <font>
      <i/>
      <sz val="9"/>
      <color theme="1"/>
      <name val="Arial"/>
      <charset val="204"/>
    </font>
    <font>
      <b/>
      <i/>
      <sz val="9"/>
      <color theme="1"/>
      <name val="Arial"/>
      <charset val="204"/>
    </font>
    <font>
      <sz val="10"/>
      <color theme="1"/>
      <name val="Arial"/>
      <charset val="204"/>
    </font>
    <font>
      <i/>
      <sz val="10"/>
      <color theme="1"/>
      <name val="Arial"/>
      <charset val="204"/>
    </font>
    <font>
      <b/>
      <sz val="11"/>
      <color theme="1"/>
      <name val="Calibri"/>
      <charset val="204"/>
      <scheme val="minor"/>
    </font>
    <font>
      <b/>
      <sz val="9"/>
      <color rgb="FF000000"/>
      <name val="Arial"/>
      <charset val="204"/>
    </font>
    <font>
      <sz val="9"/>
      <color rgb="FF000000"/>
      <name val="Arial"/>
      <charset val="204"/>
    </font>
    <font>
      <sz val="11"/>
      <color theme="1"/>
      <name val="Calibri"/>
      <charset val="13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4" fillId="0" borderId="0" xfId="1" applyNumberFormat="1" applyFont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3" fillId="0" borderId="0" xfId="1" applyNumberFormat="1" applyFont="1" applyFill="1" applyAlignment="1">
      <alignment vertical="center" wrapText="1"/>
    </xf>
    <xf numFmtId="3" fontId="14" fillId="0" borderId="0" xfId="1" applyNumberFormat="1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right" vertical="center" wrapText="1" inden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 indent="1"/>
    </xf>
    <xf numFmtId="3" fontId="13" fillId="0" borderId="1" xfId="1" applyNumberFormat="1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 indent="2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164" fontId="0" fillId="0" borderId="0" xfId="1" applyNumberFormat="1" applyFont="1" applyFill="1"/>
    <xf numFmtId="0" fontId="21" fillId="0" borderId="0" xfId="0" applyFont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0" xfId="0" applyFont="1"/>
    <xf numFmtId="164" fontId="14" fillId="0" borderId="7" xfId="1" applyNumberFormat="1" applyFont="1" applyBorder="1" applyAlignment="1">
      <alignment horizontal="right" vertical="center" wrapText="1"/>
    </xf>
    <xf numFmtId="164" fontId="14" fillId="0" borderId="0" xfId="1" applyNumberFormat="1" applyFont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 indent="1"/>
    </xf>
    <xf numFmtId="164" fontId="13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13" fillId="0" borderId="7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right" vertical="center" wrapText="1"/>
    </xf>
    <xf numFmtId="164" fontId="3" fillId="0" borderId="9" xfId="1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 indent="1"/>
    </xf>
    <xf numFmtId="3" fontId="13" fillId="0" borderId="7" xfId="1" applyNumberFormat="1" applyFont="1" applyFill="1" applyBorder="1" applyAlignment="1">
      <alignment vertical="center" wrapText="1"/>
    </xf>
    <xf numFmtId="3" fontId="14" fillId="0" borderId="7" xfId="1" applyNumberFormat="1" applyFont="1" applyFill="1" applyBorder="1" applyAlignment="1">
      <alignment vertical="center" wrapText="1"/>
    </xf>
    <xf numFmtId="164" fontId="13" fillId="0" borderId="3" xfId="1" applyNumberFormat="1" applyFont="1" applyBorder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left" vertical="center" wrapText="1" indent="1"/>
    </xf>
    <xf numFmtId="164" fontId="3" fillId="0" borderId="2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0" fontId="9" fillId="0" borderId="0" xfId="0" applyFont="1"/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8" xfId="0" applyFont="1" applyBorder="1"/>
    <xf numFmtId="0" fontId="0" fillId="0" borderId="0" xfId="0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ambetova\Desktop\FTL\&#1060;&#1054;\&#1060;&#1054;%209%20&#1084;&#1077;&#1089;&#1103;&#1094;&#1077;&#1074;%202024%20KASE%20DFO\&#1060;&#1054;%201%20&#1087;&#1086;&#1083;&#1091;&#1075;&#1086;&#1076;&#1080;&#1077;%202024_FTL%20(KASE).xlsx" TargetMode="External"/><Relationship Id="rId1" Type="http://schemas.openxmlformats.org/officeDocument/2006/relationships/externalLinkPath" Target="&#1060;&#1054;%201%20&#1087;&#1086;&#1083;&#1091;&#1075;&#1086;&#1076;&#1080;&#1077;%202024_FTL%20(KAS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%202%20&#1082;&#1074;&#1072;&#1088;&#1090;&#1072;&#1083;%202024_FTL%20(&#1053;&#1041;%20&#1056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 1 полугодие 2024"/>
      <sheetName val="ОСД 1 полугодие 2024"/>
      <sheetName val="ОДДС  1 полугодие 2024"/>
      <sheetName val="ОИК 1 полугодие 2024"/>
    </sheetNames>
    <sheetDataSet>
      <sheetData sheetId="0">
        <row r="2">
          <cell r="A2" t="str">
            <v>ТОО "Микрофинансовая организация ФинТехЛаб"</v>
          </cell>
        </row>
        <row r="30">
          <cell r="C30" t="str">
            <v>Бейсенбаев А.Н.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ФП 4 кв 2023"/>
      <sheetName val="ОСД 4 кв 2023"/>
      <sheetName val="ОДДС 4 кв 2023"/>
      <sheetName val="ОИК 4 кв 2023"/>
    </sheetNames>
    <sheetDataSet>
      <sheetData sheetId="0">
        <row r="27">
          <cell r="C27" t="str">
            <v>Бейсенбаев А.Н.</v>
          </cell>
        </row>
      </sheetData>
      <sheetData sheetId="1">
        <row r="2">
          <cell r="A2" t="str">
            <v>За 1 квартал 2024 год, закончившийся 31 марта 2024 года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/>
  </sheetViews>
  <sheetFormatPr defaultColWidth="9" defaultRowHeight="14.4"/>
  <cols>
    <col min="1" max="1" width="25.109375" customWidth="1"/>
    <col min="3" max="3" width="16.44140625" customWidth="1"/>
    <col min="4" max="4" width="16.109375" customWidth="1"/>
  </cols>
  <sheetData>
    <row r="1" spans="1:6">
      <c r="A1" s="121" t="s">
        <v>85</v>
      </c>
    </row>
    <row r="2" spans="1:6">
      <c r="A2" s="36" t="s">
        <v>0</v>
      </c>
    </row>
    <row r="4" spans="1:6" ht="14.4" customHeight="1">
      <c r="A4" s="132" t="s">
        <v>1</v>
      </c>
      <c r="B4" s="134" t="s">
        <v>2</v>
      </c>
      <c r="C4" s="136" t="s">
        <v>73</v>
      </c>
      <c r="D4" s="138" t="s">
        <v>76</v>
      </c>
    </row>
    <row r="5" spans="1:6">
      <c r="A5" s="133"/>
      <c r="B5" s="135"/>
      <c r="C5" s="137"/>
      <c r="D5" s="139"/>
    </row>
    <row r="6" spans="1:6">
      <c r="A6" s="49" t="s">
        <v>3</v>
      </c>
      <c r="B6" s="40"/>
      <c r="C6" s="3"/>
      <c r="D6" s="13"/>
    </row>
    <row r="7" spans="1:6">
      <c r="A7" s="122" t="s">
        <v>86</v>
      </c>
      <c r="B7" s="12">
        <v>3</v>
      </c>
      <c r="C7" s="42">
        <v>653780</v>
      </c>
      <c r="D7" s="14">
        <v>20227</v>
      </c>
    </row>
    <row r="8" spans="1:6">
      <c r="A8" s="41" t="s">
        <v>4</v>
      </c>
      <c r="B8" s="12">
        <v>4</v>
      </c>
      <c r="C8" s="42">
        <f>1373030+2013848-111414</f>
        <v>3275464</v>
      </c>
      <c r="D8" s="14">
        <f>944924-30338+853578+1</f>
        <v>1768165</v>
      </c>
    </row>
    <row r="9" spans="1:6">
      <c r="A9" s="41" t="s">
        <v>5</v>
      </c>
      <c r="B9" s="12"/>
      <c r="C9" s="42">
        <v>328</v>
      </c>
      <c r="D9" s="14">
        <v>331</v>
      </c>
    </row>
    <row r="10" spans="1:6">
      <c r="A10" s="41" t="s">
        <v>6</v>
      </c>
      <c r="B10" s="12"/>
      <c r="C10" s="42">
        <v>170</v>
      </c>
      <c r="D10" s="14">
        <v>137</v>
      </c>
    </row>
    <row r="11" spans="1:6">
      <c r="A11" s="50" t="s">
        <v>7</v>
      </c>
      <c r="B11" s="30"/>
      <c r="C11" s="51">
        <f>16967+6</f>
        <v>16973</v>
      </c>
      <c r="D11" s="52">
        <f>6+1453-1</f>
        <v>1458</v>
      </c>
    </row>
    <row r="12" spans="1:6">
      <c r="A12" s="53" t="s">
        <v>8</v>
      </c>
      <c r="B12" s="54"/>
      <c r="C12" s="55">
        <f>SUM(C7:C11)</f>
        <v>3946715</v>
      </c>
      <c r="D12" s="56">
        <f>SUM(D7:D11)</f>
        <v>1790318</v>
      </c>
    </row>
    <row r="13" spans="1:6" ht="24">
      <c r="A13" s="57" t="s">
        <v>9</v>
      </c>
      <c r="B13" s="12"/>
      <c r="C13" s="3"/>
      <c r="D13" s="13"/>
    </row>
    <row r="14" spans="1:6">
      <c r="A14" s="49" t="s">
        <v>10</v>
      </c>
      <c r="B14" s="12"/>
      <c r="C14" s="3"/>
      <c r="D14" s="13"/>
    </row>
    <row r="15" spans="1:6">
      <c r="A15" s="58" t="s">
        <v>11</v>
      </c>
      <c r="B15" s="12">
        <v>6</v>
      </c>
      <c r="C15" s="42">
        <v>1305000</v>
      </c>
      <c r="D15" s="14">
        <v>1305000</v>
      </c>
    </row>
    <row r="16" spans="1:6" ht="15" thickBot="1">
      <c r="A16" s="59" t="s">
        <v>13</v>
      </c>
      <c r="B16" s="30"/>
      <c r="C16" s="51">
        <v>144065</v>
      </c>
      <c r="D16" s="52">
        <v>16289</v>
      </c>
      <c r="E16" s="35"/>
      <c r="F16" s="35"/>
    </row>
    <row r="17" spans="1:4">
      <c r="A17" s="60" t="s">
        <v>14</v>
      </c>
      <c r="B17" s="27"/>
      <c r="C17" s="21">
        <f>SUM(C15:C16)</f>
        <v>1449065</v>
      </c>
      <c r="D17" s="25">
        <f>SUM(D15:D16)</f>
        <v>1321289</v>
      </c>
    </row>
    <row r="18" spans="1:4">
      <c r="A18" s="49" t="s">
        <v>15</v>
      </c>
      <c r="B18" s="12"/>
      <c r="C18" s="3"/>
      <c r="D18" s="13"/>
    </row>
    <row r="19" spans="1:4">
      <c r="A19" s="58" t="s">
        <v>16</v>
      </c>
      <c r="B19" s="12"/>
      <c r="C19" s="42">
        <v>8187</v>
      </c>
      <c r="D19" s="13"/>
    </row>
    <row r="20" spans="1:4">
      <c r="A20" s="41" t="s">
        <v>17</v>
      </c>
      <c r="B20" s="12">
        <v>10</v>
      </c>
      <c r="C20" s="42">
        <v>0</v>
      </c>
      <c r="D20" s="14">
        <f>400000+14025</f>
        <v>414025</v>
      </c>
    </row>
    <row r="21" spans="1:4">
      <c r="A21" s="41" t="s">
        <v>18</v>
      </c>
      <c r="B21" s="12">
        <v>5</v>
      </c>
      <c r="C21" s="42">
        <f>2353474+82360</f>
        <v>2435834</v>
      </c>
      <c r="D21" s="14"/>
    </row>
    <row r="22" spans="1:4" ht="22.8">
      <c r="A22" s="41" t="s">
        <v>19</v>
      </c>
      <c r="B22" s="12"/>
      <c r="C22" s="42">
        <v>36615</v>
      </c>
      <c r="D22" s="14">
        <v>3360</v>
      </c>
    </row>
    <row r="23" spans="1:4">
      <c r="A23" s="123" t="s">
        <v>58</v>
      </c>
      <c r="B23" s="30"/>
      <c r="C23" s="51">
        <f>14740+2274</f>
        <v>17014</v>
      </c>
      <c r="D23" s="52">
        <f>6372+1590+1589+42093</f>
        <v>51644</v>
      </c>
    </row>
    <row r="24" spans="1:4" ht="24">
      <c r="A24" s="61" t="s">
        <v>20</v>
      </c>
      <c r="B24" s="54"/>
      <c r="C24" s="55">
        <f>SUM(C17:C23)</f>
        <v>3946715</v>
      </c>
      <c r="D24" s="56">
        <f>D17+D20+D23+D22</f>
        <v>1790318</v>
      </c>
    </row>
    <row r="25" spans="1:4">
      <c r="A25" s="49"/>
      <c r="B25" s="8"/>
      <c r="C25" s="3"/>
      <c r="D25" s="13"/>
    </row>
    <row r="26" spans="1:4">
      <c r="A26" s="62"/>
    </row>
    <row r="27" spans="1:4">
      <c r="A27" s="31" t="s">
        <v>21</v>
      </c>
      <c r="B27" s="31"/>
      <c r="C27" s="32"/>
    </row>
    <row r="28" spans="1:4">
      <c r="A28" s="31"/>
      <c r="B28" s="31"/>
      <c r="C28" s="33" t="s">
        <v>22</v>
      </c>
    </row>
    <row r="29" spans="1:4">
      <c r="A29" s="31"/>
      <c r="B29" s="31"/>
      <c r="C29" s="33"/>
    </row>
    <row r="30" spans="1:4">
      <c r="A30" s="31" t="s">
        <v>23</v>
      </c>
      <c r="B30" s="31"/>
      <c r="C30" s="34"/>
    </row>
    <row r="31" spans="1:4">
      <c r="A31" s="31"/>
      <c r="B31" s="31"/>
      <c r="C31" s="33" t="s">
        <v>24</v>
      </c>
    </row>
  </sheetData>
  <mergeCells count="4"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workbookViewId="0">
      <selection activeCell="D23" sqref="D23"/>
    </sheetView>
  </sheetViews>
  <sheetFormatPr defaultColWidth="9" defaultRowHeight="14.4"/>
  <cols>
    <col min="1" max="1" width="25.109375" customWidth="1"/>
    <col min="2" max="2" width="6.88671875" customWidth="1"/>
    <col min="3" max="3" width="15.5546875" customWidth="1"/>
    <col min="4" max="4" width="16.44140625" customWidth="1"/>
  </cols>
  <sheetData>
    <row r="1" spans="1:4">
      <c r="A1" s="121" t="s">
        <v>87</v>
      </c>
    </row>
    <row r="2" spans="1:4">
      <c r="A2" s="140" t="s">
        <v>89</v>
      </c>
      <c r="B2" s="141"/>
      <c r="C2" s="141"/>
      <c r="D2" s="141"/>
    </row>
    <row r="3" spans="1:4">
      <c r="A3" s="1"/>
      <c r="B3" s="37"/>
      <c r="C3" s="37"/>
      <c r="D3" s="37"/>
    </row>
    <row r="4" spans="1:4">
      <c r="C4" s="144" t="s">
        <v>90</v>
      </c>
      <c r="D4" s="144"/>
    </row>
    <row r="5" spans="1:4" ht="14.4" customHeight="1">
      <c r="A5" s="132" t="s">
        <v>1</v>
      </c>
      <c r="B5" s="134" t="s">
        <v>25</v>
      </c>
      <c r="C5" s="136" t="s">
        <v>73</v>
      </c>
      <c r="D5" s="138" t="s">
        <v>74</v>
      </c>
    </row>
    <row r="6" spans="1:4" ht="15" thickBot="1">
      <c r="A6" s="142"/>
      <c r="B6" s="143"/>
      <c r="C6" s="137"/>
      <c r="D6" s="139"/>
    </row>
    <row r="7" spans="1:4">
      <c r="A7" s="39" t="s">
        <v>26</v>
      </c>
      <c r="B7" s="76">
        <v>8</v>
      </c>
      <c r="C7" s="9">
        <f>C10</f>
        <v>706330</v>
      </c>
      <c r="D7" s="10">
        <f>D10</f>
        <v>133598</v>
      </c>
    </row>
    <row r="8" spans="1:4" ht="22.8" hidden="1">
      <c r="A8" s="41" t="s">
        <v>27</v>
      </c>
      <c r="B8" s="76">
        <v>8</v>
      </c>
      <c r="C8" s="42">
        <v>685652</v>
      </c>
      <c r="D8" s="14">
        <v>127015</v>
      </c>
    </row>
    <row r="9" spans="1:4" ht="23.4" hidden="1" thickBot="1">
      <c r="A9" s="43" t="s">
        <v>28</v>
      </c>
      <c r="B9" s="113">
        <v>8</v>
      </c>
      <c r="C9" s="44">
        <v>20678</v>
      </c>
      <c r="D9" s="28">
        <v>6583</v>
      </c>
    </row>
    <row r="10" spans="1:4" hidden="1">
      <c r="A10" s="41"/>
      <c r="B10" s="76"/>
      <c r="C10" s="42">
        <f>SUM(C8:C9)</f>
        <v>706330</v>
      </c>
      <c r="D10" s="14">
        <f>SUM(D8:D9)</f>
        <v>133598</v>
      </c>
    </row>
    <row r="11" spans="1:4" ht="15" thickBot="1">
      <c r="A11" s="45" t="s">
        <v>29</v>
      </c>
      <c r="B11" s="113">
        <v>8</v>
      </c>
      <c r="C11" s="21">
        <f>C14</f>
        <v>-167487</v>
      </c>
      <c r="D11" s="25">
        <f>D14</f>
        <v>-7096</v>
      </c>
    </row>
    <row r="12" spans="1:4" ht="45.6" hidden="1">
      <c r="A12" s="41" t="s">
        <v>30</v>
      </c>
      <c r="B12" s="40">
        <v>8</v>
      </c>
      <c r="C12" s="42">
        <f>-167487</f>
        <v>-167487</v>
      </c>
      <c r="D12" s="14">
        <f>-6926</f>
        <v>-6926</v>
      </c>
    </row>
    <row r="13" spans="1:4" ht="23.4" hidden="1" thickBot="1">
      <c r="A13" s="43" t="s">
        <v>31</v>
      </c>
      <c r="B13" s="27">
        <v>8</v>
      </c>
      <c r="C13" s="44">
        <f>-586+586</f>
        <v>0</v>
      </c>
      <c r="D13" s="28">
        <v>-170</v>
      </c>
    </row>
    <row r="14" spans="1:4" ht="15" hidden="1" thickBot="1">
      <c r="A14" s="43"/>
      <c r="B14" s="27"/>
      <c r="C14" s="44">
        <f>C13+C12</f>
        <v>-167487</v>
      </c>
      <c r="D14" s="28">
        <f>D13+D12</f>
        <v>-7096</v>
      </c>
    </row>
    <row r="15" spans="1:4" ht="15" thickBot="1">
      <c r="A15" s="45" t="s">
        <v>32</v>
      </c>
      <c r="B15" s="27"/>
      <c r="C15" s="112">
        <f>C10+C14</f>
        <v>538843</v>
      </c>
      <c r="D15" s="25">
        <f>D10+D14</f>
        <v>126502</v>
      </c>
    </row>
    <row r="16" spans="1:4" ht="23.4" thickBot="1">
      <c r="A16" s="114" t="s">
        <v>33</v>
      </c>
      <c r="B16" s="115">
        <v>4</v>
      </c>
      <c r="C16" s="116">
        <f>-161493</f>
        <v>-161493</v>
      </c>
      <c r="D16" s="117">
        <f>-73337</f>
        <v>-73337</v>
      </c>
    </row>
    <row r="17" spans="1:4" ht="48.6" thickBot="1">
      <c r="A17" s="45" t="s">
        <v>34</v>
      </c>
      <c r="B17" s="27"/>
      <c r="C17" s="44">
        <f>C15+C16</f>
        <v>377350</v>
      </c>
      <c r="D17" s="28">
        <f>D15+D16</f>
        <v>53165</v>
      </c>
    </row>
    <row r="18" spans="1:4" ht="22.8">
      <c r="A18" s="71" t="s">
        <v>81</v>
      </c>
      <c r="B18" s="12">
        <v>7</v>
      </c>
      <c r="C18" s="42">
        <v>-205917</v>
      </c>
      <c r="D18" s="14">
        <v>-87077</v>
      </c>
    </row>
    <row r="19" spans="1:4">
      <c r="A19" s="41" t="s">
        <v>78</v>
      </c>
      <c r="B19" s="12"/>
      <c r="C19" s="42">
        <v>25243</v>
      </c>
      <c r="D19" s="14" t="s">
        <v>80</v>
      </c>
    </row>
    <row r="20" spans="1:4">
      <c r="A20" s="41" t="s">
        <v>79</v>
      </c>
      <c r="B20" s="12"/>
      <c r="C20" s="42">
        <v>-67498</v>
      </c>
      <c r="D20" s="14" t="s">
        <v>80</v>
      </c>
    </row>
    <row r="21" spans="1:4" ht="23.4" thickBot="1">
      <c r="A21" s="119" t="s">
        <v>82</v>
      </c>
      <c r="B21" s="120"/>
      <c r="C21" s="108">
        <f>12145+2741+143+219-951</f>
        <v>14297</v>
      </c>
      <c r="D21" s="108">
        <f>1350-31</f>
        <v>1319</v>
      </c>
    </row>
    <row r="22" spans="1:4" ht="15" hidden="1" thickBot="1">
      <c r="A22" s="43" t="s">
        <v>35</v>
      </c>
      <c r="B22" s="27"/>
      <c r="C22" s="44"/>
      <c r="D22" s="28"/>
    </row>
    <row r="23" spans="1:4" ht="24.6" thickBot="1">
      <c r="A23" s="118" t="s">
        <v>83</v>
      </c>
      <c r="B23" s="20"/>
      <c r="C23" s="21">
        <f>SUM(C17:C22)</f>
        <v>143475</v>
      </c>
      <c r="D23" s="25">
        <f>SUM(D17:D22)</f>
        <v>-32593</v>
      </c>
    </row>
    <row r="24" spans="1:4" hidden="1">
      <c r="A24" s="41"/>
      <c r="B24" s="12"/>
      <c r="C24" s="46"/>
      <c r="D24" s="47"/>
    </row>
    <row r="25" spans="1:4" ht="15" thickBot="1">
      <c r="A25" s="43" t="s">
        <v>36</v>
      </c>
      <c r="B25" s="27"/>
      <c r="C25" s="48">
        <v>-15699</v>
      </c>
      <c r="D25" s="25">
        <v>-1012</v>
      </c>
    </row>
    <row r="26" spans="1:4" ht="24.6" thickBot="1">
      <c r="A26" s="118" t="s">
        <v>84</v>
      </c>
      <c r="B26" s="38"/>
      <c r="C26" s="21">
        <f>C23+C25</f>
        <v>127776</v>
      </c>
      <c r="D26" s="25">
        <f>D23+D25</f>
        <v>-33605</v>
      </c>
    </row>
    <row r="27" spans="1:4">
      <c r="A27" s="41"/>
      <c r="B27" s="40"/>
      <c r="C27" s="46"/>
      <c r="D27" s="47"/>
    </row>
    <row r="28" spans="1:4" ht="36">
      <c r="A28" s="45" t="s">
        <v>37</v>
      </c>
      <c r="B28" s="38"/>
      <c r="C28" s="21">
        <f>C26</f>
        <v>127776</v>
      </c>
      <c r="D28" s="25">
        <f>D26</f>
        <v>-33605</v>
      </c>
    </row>
    <row r="31" spans="1:4">
      <c r="A31" s="31" t="s">
        <v>21</v>
      </c>
      <c r="B31" s="31"/>
      <c r="C31" s="32"/>
    </row>
    <row r="32" spans="1:4">
      <c r="A32" s="31"/>
      <c r="B32" s="31"/>
      <c r="C32" s="33" t="s">
        <v>22</v>
      </c>
    </row>
    <row r="33" spans="1:3">
      <c r="A33" s="31"/>
      <c r="B33" s="31"/>
      <c r="C33" s="33"/>
    </row>
    <row r="34" spans="1:3">
      <c r="A34" s="31" t="s">
        <v>23</v>
      </c>
      <c r="B34" s="31"/>
      <c r="C34" s="34"/>
    </row>
    <row r="35" spans="1:3">
      <c r="A35" s="31"/>
      <c r="B35" s="31"/>
      <c r="C35" s="33" t="s">
        <v>24</v>
      </c>
    </row>
  </sheetData>
  <mergeCells count="6">
    <mergeCell ref="A2:D2"/>
    <mergeCell ref="A5:A6"/>
    <mergeCell ref="B5:B6"/>
    <mergeCell ref="C5:C6"/>
    <mergeCell ref="D5:D6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topLeftCell="A18" workbookViewId="0">
      <selection activeCell="B33" sqref="B33"/>
    </sheetView>
  </sheetViews>
  <sheetFormatPr defaultRowHeight="14.4"/>
  <cols>
    <col min="1" max="1" width="40.109375" customWidth="1"/>
    <col min="2" max="2" width="7.6640625" customWidth="1"/>
    <col min="3" max="3" width="15.77734375" customWidth="1"/>
    <col min="4" max="4" width="15.109375" customWidth="1"/>
  </cols>
  <sheetData>
    <row r="1" spans="1:4" ht="25.2" customHeight="1">
      <c r="A1" s="140" t="s">
        <v>48</v>
      </c>
      <c r="B1" s="145"/>
      <c r="C1" s="145"/>
      <c r="D1" s="145"/>
    </row>
    <row r="2" spans="1:4">
      <c r="A2" s="64" t="str">
        <f>'[1]ОФП 1 полугодие 2024'!A2</f>
        <v>ТОО "Микрофинансовая организация ФинТехЛаб"</v>
      </c>
    </row>
    <row r="3" spans="1:4" ht="14.4" customHeight="1">
      <c r="A3" s="140" t="s">
        <v>89</v>
      </c>
      <c r="B3" s="141"/>
      <c r="C3" s="141"/>
      <c r="D3" s="141"/>
    </row>
    <row r="4" spans="1:4">
      <c r="A4" s="63"/>
      <c r="B4" s="104"/>
      <c r="C4" s="104"/>
      <c r="D4" s="104"/>
    </row>
    <row r="5" spans="1:4">
      <c r="C5" s="144" t="s">
        <v>90</v>
      </c>
      <c r="D5" s="144"/>
    </row>
    <row r="6" spans="1:4" ht="14.4" customHeight="1">
      <c r="C6" s="136" t="s">
        <v>73</v>
      </c>
      <c r="D6" s="138" t="s">
        <v>74</v>
      </c>
    </row>
    <row r="7" spans="1:4" ht="21" customHeight="1" thickBot="1">
      <c r="A7" s="65" t="s">
        <v>1</v>
      </c>
      <c r="B7" s="66" t="s">
        <v>25</v>
      </c>
      <c r="C7" s="137"/>
      <c r="D7" s="139"/>
    </row>
    <row r="8" spans="1:4" ht="24">
      <c r="A8" s="67" t="s">
        <v>49</v>
      </c>
      <c r="B8" s="68"/>
      <c r="C8" s="69"/>
      <c r="D8" s="70"/>
    </row>
    <row r="9" spans="1:4">
      <c r="A9" s="71" t="s">
        <v>50</v>
      </c>
      <c r="B9" s="68"/>
      <c r="C9" s="72">
        <f>491202+17577</f>
        <v>508779</v>
      </c>
      <c r="D9" s="73">
        <v>98089</v>
      </c>
    </row>
    <row r="10" spans="1:4">
      <c r="A10" s="74" t="s">
        <v>51</v>
      </c>
      <c r="B10" s="68"/>
      <c r="C10" s="72">
        <v>-99746</v>
      </c>
      <c r="D10" s="73">
        <f>-1898</f>
        <v>-1898</v>
      </c>
    </row>
    <row r="11" spans="1:4">
      <c r="A11" s="75" t="s">
        <v>52</v>
      </c>
      <c r="B11" s="76"/>
      <c r="C11" s="72">
        <f>-206889-956+5649</f>
        <v>-202196</v>
      </c>
      <c r="D11" s="73">
        <f>-83302</f>
        <v>-83302</v>
      </c>
    </row>
    <row r="12" spans="1:4" ht="15" thickBot="1">
      <c r="A12" s="124" t="s">
        <v>53</v>
      </c>
      <c r="B12" s="113"/>
      <c r="C12" s="125">
        <f>219+12145</f>
        <v>12364</v>
      </c>
      <c r="D12" s="126">
        <v>1313</v>
      </c>
    </row>
    <row r="13" spans="1:4" ht="15" hidden="1" thickBot="1">
      <c r="A13" s="77" t="s">
        <v>54</v>
      </c>
      <c r="B13" s="78"/>
      <c r="C13" s="79"/>
      <c r="D13" s="105">
        <f>-586+586</f>
        <v>0</v>
      </c>
    </row>
    <row r="14" spans="1:4" ht="36.6" thickBot="1">
      <c r="A14" s="80" t="s">
        <v>55</v>
      </c>
      <c r="B14" s="81"/>
      <c r="C14" s="82">
        <f>SUM(C9:C13)</f>
        <v>219201</v>
      </c>
      <c r="D14" s="83">
        <f>SUM(D9:D13)</f>
        <v>14202</v>
      </c>
    </row>
    <row r="15" spans="1:4">
      <c r="A15" s="84" t="s">
        <v>56</v>
      </c>
      <c r="B15" s="68"/>
      <c r="C15" s="85"/>
      <c r="D15" s="86"/>
    </row>
    <row r="16" spans="1:4">
      <c r="A16" s="71" t="s">
        <v>4</v>
      </c>
      <c r="B16" s="68"/>
      <c r="C16" s="72">
        <f>-3371658+1407731+472393-5333</f>
        <v>-1496867</v>
      </c>
      <c r="D16" s="73">
        <f>-1181071</f>
        <v>-1181071</v>
      </c>
    </row>
    <row r="17" spans="1:4">
      <c r="A17" s="87" t="s">
        <v>7</v>
      </c>
      <c r="B17" s="68"/>
      <c r="C17" s="85"/>
      <c r="D17" s="86"/>
    </row>
    <row r="18" spans="1:4" ht="22.8">
      <c r="A18" s="88" t="s">
        <v>57</v>
      </c>
      <c r="B18" s="68"/>
      <c r="C18" s="85"/>
      <c r="D18" s="86"/>
    </row>
    <row r="19" spans="1:4" ht="15" thickBot="1">
      <c r="A19" s="77" t="s">
        <v>58</v>
      </c>
      <c r="B19" s="81"/>
      <c r="C19" s="82"/>
      <c r="D19" s="83"/>
    </row>
    <row r="20" spans="1:4" ht="36.6" thickBot="1">
      <c r="A20" s="89" t="s">
        <v>59</v>
      </c>
      <c r="B20" s="81"/>
      <c r="C20" s="82">
        <f>SUM(C14:C19)</f>
        <v>-1277666</v>
      </c>
      <c r="D20" s="83">
        <f>SUM(D14:D19)</f>
        <v>-1166869</v>
      </c>
    </row>
    <row r="21" spans="1:4" ht="15" thickBot="1">
      <c r="A21" s="90" t="s">
        <v>60</v>
      </c>
      <c r="B21" s="81"/>
      <c r="C21" s="91">
        <v>-5649</v>
      </c>
      <c r="D21" s="92">
        <v>-460</v>
      </c>
    </row>
    <row r="22" spans="1:4" ht="24.6" thickBot="1">
      <c r="A22" s="89" t="s">
        <v>61</v>
      </c>
      <c r="B22" s="81"/>
      <c r="C22" s="82">
        <f>C20+C21</f>
        <v>-1283315</v>
      </c>
      <c r="D22" s="83">
        <f>D20+D21</f>
        <v>-1167329</v>
      </c>
    </row>
    <row r="23" spans="1:4" ht="24">
      <c r="A23" s="67" t="s">
        <v>62</v>
      </c>
      <c r="B23" s="68"/>
      <c r="C23" s="85"/>
      <c r="D23" s="86"/>
    </row>
    <row r="24" spans="1:4" ht="15" thickBot="1">
      <c r="A24" s="93" t="s">
        <v>5</v>
      </c>
      <c r="B24" s="68"/>
      <c r="C24" s="108">
        <f t="shared" ref="C24:C25" si="0">-586+586</f>
        <v>0</v>
      </c>
      <c r="D24" s="73">
        <v>-398</v>
      </c>
    </row>
    <row r="25" spans="1:4" ht="24.6" thickBot="1">
      <c r="A25" s="94" t="s">
        <v>63</v>
      </c>
      <c r="B25" s="95"/>
      <c r="C25" s="108">
        <f t="shared" si="0"/>
        <v>0</v>
      </c>
      <c r="D25" s="97">
        <f>SUM(D24:D24)</f>
        <v>-398</v>
      </c>
    </row>
    <row r="26" spans="1:4" ht="24">
      <c r="A26" s="67" t="s">
        <v>64</v>
      </c>
      <c r="B26" s="68"/>
      <c r="C26" s="85"/>
      <c r="D26" s="86"/>
    </row>
    <row r="27" spans="1:4">
      <c r="A27" s="93" t="s">
        <v>65</v>
      </c>
      <c r="B27" s="68"/>
      <c r="C27" s="107">
        <f>-586+586</f>
        <v>0</v>
      </c>
      <c r="D27" s="73">
        <v>337000</v>
      </c>
    </row>
    <row r="28" spans="1:4">
      <c r="A28" s="93" t="s">
        <v>66</v>
      </c>
      <c r="B28" s="68"/>
      <c r="C28" s="72">
        <v>2316868</v>
      </c>
      <c r="D28" s="106">
        <f>-586+586</f>
        <v>0</v>
      </c>
    </row>
    <row r="29" spans="1:4">
      <c r="A29" s="93" t="s">
        <v>67</v>
      </c>
      <c r="B29" s="76"/>
      <c r="C29" s="72">
        <v>-400000</v>
      </c>
      <c r="D29" s="73">
        <v>-117000</v>
      </c>
    </row>
    <row r="30" spans="1:4" ht="15" thickBot="1">
      <c r="A30" s="93" t="s">
        <v>68</v>
      </c>
      <c r="B30" s="68"/>
      <c r="C30" s="107">
        <f>-586+586</f>
        <v>0</v>
      </c>
      <c r="D30" s="73">
        <v>935000</v>
      </c>
    </row>
    <row r="31" spans="1:4" ht="24.6" thickBot="1">
      <c r="A31" s="94" t="s">
        <v>69</v>
      </c>
      <c r="B31" s="95"/>
      <c r="C31" s="96">
        <f>SUM(C27:C30)</f>
        <v>1916868</v>
      </c>
      <c r="D31" s="97">
        <f>SUM(D27:D30)</f>
        <v>1155000</v>
      </c>
    </row>
    <row r="32" spans="1:4" ht="22.8">
      <c r="A32" s="87" t="s">
        <v>70</v>
      </c>
      <c r="B32" s="68"/>
      <c r="C32" s="85">
        <f>C22+C31+C25</f>
        <v>633553</v>
      </c>
      <c r="D32" s="86">
        <f>D22+D31+D25</f>
        <v>-12727</v>
      </c>
    </row>
    <row r="33" spans="1:8" ht="23.4" thickBot="1">
      <c r="A33" s="90" t="s">
        <v>71</v>
      </c>
      <c r="B33" s="81"/>
      <c r="C33" s="91">
        <v>20227</v>
      </c>
      <c r="D33" s="92">
        <v>106271</v>
      </c>
    </row>
    <row r="34" spans="1:8" ht="24.6" thickBot="1">
      <c r="A34" s="80" t="s">
        <v>75</v>
      </c>
      <c r="B34" s="81">
        <v>3</v>
      </c>
      <c r="C34" s="82">
        <f>C32+C33</f>
        <v>653780</v>
      </c>
      <c r="D34" s="83">
        <f>D32+D33</f>
        <v>93544</v>
      </c>
      <c r="F34" s="35"/>
      <c r="H34" s="35"/>
    </row>
    <row r="35" spans="1:8">
      <c r="A35" s="98"/>
      <c r="C35" s="99"/>
    </row>
    <row r="36" spans="1:8">
      <c r="C36" s="35"/>
    </row>
    <row r="37" spans="1:8">
      <c r="A37" s="100" t="s">
        <v>21</v>
      </c>
      <c r="B37" s="100"/>
      <c r="C37" s="101"/>
    </row>
    <row r="38" spans="1:8">
      <c r="A38" s="100"/>
      <c r="B38" s="100"/>
      <c r="C38" s="102" t="str">
        <f>'[1]ОФП 1 полугодие 2024'!C30</f>
        <v>Бейсенбаев А.Н.</v>
      </c>
    </row>
    <row r="39" spans="1:8">
      <c r="A39" s="100"/>
      <c r="B39" s="100"/>
      <c r="C39" s="102"/>
    </row>
    <row r="40" spans="1:8">
      <c r="A40" s="100" t="s">
        <v>23</v>
      </c>
      <c r="B40" s="100"/>
      <c r="C40" s="103"/>
    </row>
    <row r="41" spans="1:8">
      <c r="A41" s="100"/>
      <c r="B41" s="100"/>
      <c r="C41" s="102" t="s">
        <v>24</v>
      </c>
    </row>
  </sheetData>
  <mergeCells count="5">
    <mergeCell ref="A1:D1"/>
    <mergeCell ref="A3:D3"/>
    <mergeCell ref="C6:C7"/>
    <mergeCell ref="D6:D7"/>
    <mergeCell ref="C5:D5"/>
  </mergeCells>
  <phoneticPr fontId="23" type="noConversion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B12" sqref="B12"/>
    </sheetView>
  </sheetViews>
  <sheetFormatPr defaultColWidth="9" defaultRowHeight="14.4"/>
  <cols>
    <col min="1" max="1" width="30.77734375" customWidth="1"/>
    <col min="3" max="3" width="16.77734375" customWidth="1"/>
    <col min="4" max="4" width="14.33203125" customWidth="1"/>
    <col min="5" max="5" width="18" customWidth="1"/>
    <col min="6" max="6" width="9.6640625" customWidth="1"/>
  </cols>
  <sheetData>
    <row r="1" spans="1:10">
      <c r="A1" s="140" t="s">
        <v>88</v>
      </c>
      <c r="B1" s="145"/>
      <c r="C1" s="145"/>
      <c r="D1" s="145"/>
      <c r="E1" s="145"/>
    </row>
    <row r="2" spans="1:10">
      <c r="A2" s="140" t="s">
        <v>89</v>
      </c>
      <c r="B2" s="145"/>
      <c r="C2" s="145"/>
      <c r="D2" s="145"/>
      <c r="E2" s="145"/>
      <c r="F2" s="145"/>
    </row>
    <row r="4" spans="1:10">
      <c r="A4" s="2"/>
      <c r="B4" s="134" t="s">
        <v>38</v>
      </c>
      <c r="C4" s="146" t="s">
        <v>11</v>
      </c>
      <c r="D4" s="146" t="s">
        <v>13</v>
      </c>
      <c r="E4" s="146" t="s">
        <v>12</v>
      </c>
      <c r="F4" s="146" t="s">
        <v>39</v>
      </c>
    </row>
    <row r="5" spans="1:10">
      <c r="A5" s="4" t="s">
        <v>1</v>
      </c>
      <c r="B5" s="135"/>
      <c r="C5" s="137"/>
      <c r="D5" s="137"/>
      <c r="E5" s="137"/>
      <c r="F5" s="147"/>
    </row>
    <row r="6" spans="1:10" ht="15" thickBot="1">
      <c r="A6" s="5" t="s">
        <v>40</v>
      </c>
      <c r="B6" s="6"/>
      <c r="C6" s="127">
        <v>100000</v>
      </c>
      <c r="D6" s="128">
        <v>-23654</v>
      </c>
      <c r="E6" s="127">
        <v>3016</v>
      </c>
      <c r="F6" s="127">
        <f>SUM(C6:E6)</f>
        <v>79362</v>
      </c>
    </row>
    <row r="7" spans="1:10" hidden="1">
      <c r="A7" s="7" t="s">
        <v>41</v>
      </c>
      <c r="B7" s="8"/>
      <c r="C7" s="9"/>
      <c r="D7" s="10"/>
      <c r="E7" s="10"/>
      <c r="F7" s="10"/>
    </row>
    <row r="8" spans="1:10" hidden="1">
      <c r="A8" s="11" t="s">
        <v>42</v>
      </c>
      <c r="B8" s="8"/>
      <c r="C8" s="9">
        <f>C6</f>
        <v>100000</v>
      </c>
      <c r="D8" s="9">
        <f>D6+D7</f>
        <v>-23654</v>
      </c>
      <c r="E8" s="9">
        <f>E6+E7</f>
        <v>3016</v>
      </c>
      <c r="F8" s="9">
        <f>F6+F7</f>
        <v>79362</v>
      </c>
    </row>
    <row r="9" spans="1:10">
      <c r="A9" s="2" t="s">
        <v>91</v>
      </c>
      <c r="B9" s="12"/>
      <c r="C9" s="111" t="s">
        <v>80</v>
      </c>
      <c r="D9" s="14">
        <v>-33605</v>
      </c>
      <c r="E9" s="14">
        <v>-2430</v>
      </c>
      <c r="F9" s="10">
        <f>SUM(D9:E9)</f>
        <v>-36035</v>
      </c>
    </row>
    <row r="10" spans="1:10" ht="23.4" thickBot="1">
      <c r="A10" s="2" t="s">
        <v>92</v>
      </c>
      <c r="B10" s="12"/>
      <c r="C10" s="111" t="s">
        <v>80</v>
      </c>
      <c r="D10" s="111" t="s">
        <v>80</v>
      </c>
      <c r="E10" s="111" t="s">
        <v>80</v>
      </c>
      <c r="F10" s="10">
        <f>SUM(D10:E10)</f>
        <v>0</v>
      </c>
    </row>
    <row r="11" spans="1:10">
      <c r="A11" s="130" t="s">
        <v>94</v>
      </c>
      <c r="B11" s="6"/>
      <c r="C11" s="15"/>
      <c r="D11" s="16">
        <f>D9</f>
        <v>-33605</v>
      </c>
      <c r="E11" s="131">
        <f>E9</f>
        <v>-2430</v>
      </c>
      <c r="F11" s="16">
        <f>F9</f>
        <v>-36035</v>
      </c>
    </row>
    <row r="12" spans="1:10">
      <c r="A12" s="2" t="s">
        <v>43</v>
      </c>
      <c r="B12" s="12"/>
      <c r="C12" s="14">
        <v>935000</v>
      </c>
      <c r="D12" s="111" t="s">
        <v>80</v>
      </c>
      <c r="E12" s="111" t="s">
        <v>80</v>
      </c>
      <c r="F12" s="14">
        <f>C12</f>
        <v>935000</v>
      </c>
    </row>
    <row r="13" spans="1:10" ht="34.200000000000003">
      <c r="A13" s="2" t="s">
        <v>44</v>
      </c>
      <c r="B13" s="12"/>
      <c r="C13" s="111" t="s">
        <v>80</v>
      </c>
      <c r="D13" s="111" t="s">
        <v>80</v>
      </c>
      <c r="E13" s="111" t="s">
        <v>80</v>
      </c>
      <c r="F13" s="10">
        <f>SUM(D13:E13)</f>
        <v>0</v>
      </c>
    </row>
    <row r="14" spans="1:10">
      <c r="A14" s="109" t="s">
        <v>77</v>
      </c>
      <c r="B14" s="17"/>
      <c r="C14" s="18">
        <f>C6+C12</f>
        <v>1035000</v>
      </c>
      <c r="D14" s="18">
        <f>D8+D11</f>
        <v>-57259</v>
      </c>
      <c r="E14" s="18">
        <f>E8+E9</f>
        <v>586</v>
      </c>
      <c r="F14" s="18">
        <f>F6+F11+F7+F12</f>
        <v>978327</v>
      </c>
      <c r="J14" s="35"/>
    </row>
    <row r="15" spans="1:10" ht="15" thickBot="1">
      <c r="A15" s="19"/>
      <c r="B15" s="6"/>
      <c r="C15" s="15"/>
      <c r="D15" s="15"/>
      <c r="E15" s="15"/>
      <c r="F15" s="16"/>
    </row>
    <row r="16" spans="1:10" ht="15" thickBot="1">
      <c r="A16" s="5" t="s">
        <v>45</v>
      </c>
      <c r="B16" s="20"/>
      <c r="C16" s="21">
        <v>1305000</v>
      </c>
      <c r="D16" s="22">
        <v>16289</v>
      </c>
      <c r="E16" s="21"/>
      <c r="F16" s="21">
        <f>C16+D16+E16</f>
        <v>1321289</v>
      </c>
    </row>
    <row r="17" spans="1:6" hidden="1">
      <c r="A17" s="7" t="s">
        <v>41</v>
      </c>
      <c r="B17" s="8"/>
      <c r="C17" s="9"/>
      <c r="D17" s="9"/>
      <c r="E17" s="9"/>
      <c r="F17" s="9"/>
    </row>
    <row r="18" spans="1:6" hidden="1">
      <c r="A18" s="11" t="s">
        <v>42</v>
      </c>
      <c r="B18" s="8"/>
      <c r="C18" s="9">
        <f>C16+C17</f>
        <v>1305000</v>
      </c>
      <c r="D18" s="9">
        <f>D16+D17</f>
        <v>16289</v>
      </c>
      <c r="E18" s="9">
        <f>E16+E17</f>
        <v>0</v>
      </c>
      <c r="F18" s="9">
        <f>F16+F17</f>
        <v>1321289</v>
      </c>
    </row>
    <row r="19" spans="1:6">
      <c r="A19" s="75" t="s">
        <v>93</v>
      </c>
      <c r="B19" s="12"/>
      <c r="C19" s="111" t="s">
        <v>80</v>
      </c>
      <c r="D19" s="14">
        <f>127782-6</f>
        <v>127776</v>
      </c>
      <c r="E19" s="111" t="s">
        <v>80</v>
      </c>
      <c r="F19" s="10">
        <f>D19</f>
        <v>127776</v>
      </c>
    </row>
    <row r="20" spans="1:6" ht="23.4" thickBot="1">
      <c r="A20" s="75" t="s">
        <v>92</v>
      </c>
      <c r="B20" s="12"/>
      <c r="C20" s="129" t="s">
        <v>80</v>
      </c>
      <c r="D20" s="111" t="s">
        <v>80</v>
      </c>
      <c r="E20" s="129" t="s">
        <v>80</v>
      </c>
      <c r="F20" s="25">
        <f>SUM(D20:E20)</f>
        <v>0</v>
      </c>
    </row>
    <row r="21" spans="1:6" ht="23.4" thickBot="1">
      <c r="A21" s="130" t="s">
        <v>95</v>
      </c>
      <c r="B21" s="23"/>
      <c r="C21" s="129" t="s">
        <v>80</v>
      </c>
      <c r="D21" s="24">
        <f>D19</f>
        <v>127776</v>
      </c>
      <c r="E21" s="25" t="str">
        <f>E19</f>
        <v>-</v>
      </c>
      <c r="F21" s="25">
        <f>F19</f>
        <v>127776</v>
      </c>
    </row>
    <row r="22" spans="1:6" hidden="1">
      <c r="A22" s="11" t="s">
        <v>46</v>
      </c>
      <c r="B22" s="12"/>
      <c r="C22" s="13"/>
      <c r="D22" s="10"/>
      <c r="E22" s="10"/>
      <c r="F22" s="10"/>
    </row>
    <row r="23" spans="1:6" hidden="1">
      <c r="A23" s="26" t="s">
        <v>47</v>
      </c>
      <c r="B23" s="27"/>
      <c r="C23" s="28"/>
      <c r="D23" s="28"/>
      <c r="E23" s="28"/>
      <c r="F23" s="25">
        <f>SUM(C23:E23)</f>
        <v>0</v>
      </c>
    </row>
    <row r="24" spans="1:6" ht="15" thickBot="1">
      <c r="A24" s="29" t="s">
        <v>72</v>
      </c>
      <c r="B24" s="30"/>
      <c r="C24" s="110">
        <f>C18+C23</f>
        <v>1305000</v>
      </c>
      <c r="D24" s="110">
        <f t="shared" ref="D24" si="0">D18+D19</f>
        <v>144065</v>
      </c>
      <c r="E24" s="110">
        <f>E18</f>
        <v>0</v>
      </c>
      <c r="F24" s="110">
        <f>F18+F21+F23</f>
        <v>1449065</v>
      </c>
    </row>
    <row r="27" spans="1:6">
      <c r="A27" s="31" t="s">
        <v>21</v>
      </c>
      <c r="B27" s="31"/>
      <c r="C27" s="32"/>
    </row>
    <row r="28" spans="1:6">
      <c r="A28" s="31"/>
      <c r="B28" s="31"/>
      <c r="C28" s="33" t="str">
        <f>'[2]ОФП 4 кв 2023'!C27</f>
        <v>Бейсенбаев А.Н.</v>
      </c>
    </row>
    <row r="29" spans="1:6">
      <c r="A29" s="31"/>
      <c r="B29" s="31"/>
      <c r="C29" s="33"/>
    </row>
    <row r="30" spans="1:6">
      <c r="A30" s="31" t="s">
        <v>23</v>
      </c>
      <c r="B30" s="31"/>
      <c r="C30" s="34"/>
    </row>
    <row r="31" spans="1:6">
      <c r="A31" s="31"/>
      <c r="B31" s="31"/>
      <c r="C31" s="33" t="s">
        <v>24</v>
      </c>
    </row>
  </sheetData>
  <mergeCells count="7">
    <mergeCell ref="F4:F5"/>
    <mergeCell ref="A2:F2"/>
    <mergeCell ref="A1:E1"/>
    <mergeCell ref="B4:B5"/>
    <mergeCell ref="C4:C5"/>
    <mergeCell ref="D4:D5"/>
    <mergeCell ref="E4:E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9 месяцев 2024</vt:lpstr>
      <vt:lpstr>ОПиУ 9 месяцев 2024</vt:lpstr>
      <vt:lpstr>ОДДС 9 месяцев 2024</vt:lpstr>
      <vt:lpstr>ОИК 9 месяцев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Zhanar Mambetova</dc:creator>
  <cp:lastModifiedBy>fintechlabheads</cp:lastModifiedBy>
  <cp:lastPrinted>2024-11-05T05:39:01Z</cp:lastPrinted>
  <dcterms:created xsi:type="dcterms:W3CDTF">2015-06-05T18:19:00Z</dcterms:created>
  <dcterms:modified xsi:type="dcterms:W3CDTF">2024-11-06T09:46:59Z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688691833EA64B3BA9C3D3A03A38D7A3_12</vt:lpwstr>
  </property>
  <property fmtid="{D5CDD505-2E9C-101B-9397-08002B2CF9AE}" pid="3" name="KSOProductBuildVer">
    <vt:lpwstr>1049-12.2.0.18283</vt:lpwstr>
  </property>
</Properties>
</file>