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92.168.0.5\Public\Финансовое Управление\Финансовая отчетность\ОТЧЕТЫ 2024\1 кв_2024\KASE\"/>
    </mc:Choice>
  </mc:AlternateContent>
  <xr:revisionPtr revIDLastSave="0" documentId="13_ncr:1_{D935D87C-F401-48E1-B10A-66038917735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ОФП" sheetId="1" r:id="rId1"/>
    <sheet name="ОСД" sheetId="2" r:id="rId2"/>
    <sheet name="Капитал" sheetId="3" r:id="rId3"/>
    <sheet name="ОДДС" sheetId="4" r:id="rId4"/>
  </sheets>
  <externalReferences>
    <externalReference r:id="rId5"/>
  </externalReferences>
  <definedNames>
    <definedName name="_xlnm.Print_Area" localSheetId="2">Капитал!$A$1:$E$22</definedName>
    <definedName name="_xlnm.Print_Area" localSheetId="3">ОДДС!$A$1:$D$82</definedName>
    <definedName name="_xlnm.Print_Area" localSheetId="1">ОСД!$A$1:$D$44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4" l="1"/>
  <c r="C72" i="4"/>
  <c r="C70" i="4"/>
  <c r="C69" i="4"/>
  <c r="C68" i="4"/>
  <c r="C67" i="4"/>
  <c r="C66" i="4"/>
  <c r="D64" i="4"/>
  <c r="C63" i="4"/>
  <c r="C62" i="4"/>
  <c r="C61" i="4"/>
  <c r="C58" i="4" s="1"/>
  <c r="C60" i="4"/>
  <c r="D58" i="4"/>
  <c r="D71" i="4" s="1"/>
  <c r="C53" i="4"/>
  <c r="C52" i="4"/>
  <c r="C51" i="4"/>
  <c r="C50" i="4"/>
  <c r="C49" i="4"/>
  <c r="C48" i="4"/>
  <c r="C47" i="4"/>
  <c r="C46" i="4"/>
  <c r="C45" i="4"/>
  <c r="C44" i="4"/>
  <c r="C43" i="4"/>
  <c r="D41" i="4"/>
  <c r="C40" i="4"/>
  <c r="C38" i="4"/>
  <c r="C37" i="4"/>
  <c r="C36" i="4"/>
  <c r="C35" i="4"/>
  <c r="C34" i="4"/>
  <c r="C33" i="4"/>
  <c r="C32" i="4"/>
  <c r="C31" i="4"/>
  <c r="C30" i="4"/>
  <c r="C28" i="4" s="1"/>
  <c r="D28" i="4"/>
  <c r="D54" i="4" s="1"/>
  <c r="C23" i="4"/>
  <c r="C22" i="4"/>
  <c r="C21" i="4"/>
  <c r="C15" i="4" s="1"/>
  <c r="C19" i="4"/>
  <c r="C18" i="4"/>
  <c r="C17" i="4"/>
  <c r="D15" i="4"/>
  <c r="C14" i="4"/>
  <c r="C13" i="4"/>
  <c r="C12" i="4"/>
  <c r="C11" i="4"/>
  <c r="C10" i="4"/>
  <c r="C9" i="4"/>
  <c r="D7" i="4"/>
  <c r="D24" i="4" s="1"/>
  <c r="D22" i="3"/>
  <c r="D20" i="3"/>
  <c r="F13" i="3"/>
  <c r="C13" i="3"/>
  <c r="B13" i="3"/>
  <c r="D12" i="3"/>
  <c r="D13" i="3" s="1"/>
  <c r="D9" i="3"/>
  <c r="C9" i="3"/>
  <c r="B9" i="3"/>
  <c r="E8" i="3"/>
  <c r="E9" i="3" s="1"/>
  <c r="C26" i="2"/>
  <c r="C25" i="2"/>
  <c r="D21" i="2"/>
  <c r="C19" i="2"/>
  <c r="C18" i="2"/>
  <c r="C17" i="2"/>
  <c r="C14" i="2"/>
  <c r="D12" i="2"/>
  <c r="D15" i="2" s="1"/>
  <c r="D23" i="2" s="1"/>
  <c r="D28" i="2" s="1"/>
  <c r="D32" i="2" s="1"/>
  <c r="D36" i="2" s="1"/>
  <c r="D38" i="2" s="1"/>
  <c r="C11" i="2"/>
  <c r="C8" i="2" s="1"/>
  <c r="C10" i="2"/>
  <c r="C9" i="2"/>
  <c r="C7" i="2"/>
  <c r="D50" i="1"/>
  <c r="D51" i="1" s="1"/>
  <c r="C49" i="1"/>
  <c r="C48" i="1"/>
  <c r="C47" i="1"/>
  <c r="C46" i="1"/>
  <c r="C45" i="1"/>
  <c r="D43" i="1"/>
  <c r="C42" i="1"/>
  <c r="C41" i="1"/>
  <c r="C40" i="1"/>
  <c r="C39" i="1"/>
  <c r="D35" i="1"/>
  <c r="D36" i="1" s="1"/>
  <c r="D52" i="1" s="1"/>
  <c r="C35" i="1"/>
  <c r="C34" i="1"/>
  <c r="C33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D15" i="1"/>
  <c r="D30" i="1" s="1"/>
  <c r="D54" i="1" s="1"/>
  <c r="C14" i="1"/>
  <c r="C13" i="1"/>
  <c r="C12" i="1"/>
  <c r="C11" i="1"/>
  <c r="C10" i="1"/>
  <c r="C9" i="1"/>
  <c r="C8" i="1"/>
  <c r="C29" i="1" l="1"/>
  <c r="C36" i="1"/>
  <c r="C43" i="1"/>
  <c r="C51" i="1" s="1"/>
  <c r="C54" i="1" s="1"/>
  <c r="E12" i="3"/>
  <c r="E13" i="3" s="1"/>
  <c r="G13" i="3" s="1"/>
  <c r="C7" i="4"/>
  <c r="C24" i="4" s="1"/>
  <c r="C15" i="1"/>
  <c r="C30" i="1" s="1"/>
  <c r="C50" i="1"/>
  <c r="C21" i="2"/>
  <c r="D21" i="3"/>
  <c r="C41" i="4"/>
  <c r="C54" i="4" s="1"/>
  <c r="C64" i="4"/>
  <c r="C71" i="4" s="1"/>
  <c r="D73" i="4"/>
  <c r="D76" i="4" s="1"/>
  <c r="C75" i="4" s="1"/>
  <c r="C12" i="2"/>
  <c r="C15" i="2" s="1"/>
  <c r="C23" i="2" l="1"/>
  <c r="C28" i="2" s="1"/>
  <c r="C32" i="2" s="1"/>
  <c r="C36" i="2" s="1"/>
  <c r="C73" i="4"/>
  <c r="C76" i="4" s="1"/>
  <c r="F76" i="4" s="1"/>
  <c r="C38" i="2"/>
  <c r="E36" i="2"/>
  <c r="C52" i="1"/>
</calcChain>
</file>

<file path=xl/sharedStrings.xml><?xml version="1.0" encoding="utf-8"?>
<sst xmlns="http://schemas.openxmlformats.org/spreadsheetml/2006/main" count="254" uniqueCount="204">
  <si>
    <t>АО "Лизинг Групп"</t>
  </si>
  <si>
    <t xml:space="preserve"> (в тысячах казахстанских тенге)</t>
  </si>
  <si>
    <t>АКТИВЫ</t>
  </si>
  <si>
    <t>прим.</t>
  </si>
  <si>
    <t>31.12.2023</t>
  </si>
  <si>
    <t xml:space="preserve">Долгосрочные активы </t>
  </si>
  <si>
    <t xml:space="preserve">Основные средства </t>
  </si>
  <si>
    <t>Нематериальные активы</t>
  </si>
  <si>
    <t>Внеоборотные активы, предназначенные для продажи</t>
  </si>
  <si>
    <t>Долгосрочная дебиторская задолженность по финансовой аренде</t>
  </si>
  <si>
    <t>Долгосрочная дебиторская задолженность по прочим налогам</t>
  </si>
  <si>
    <t>Право пользования активом</t>
  </si>
  <si>
    <t xml:space="preserve">Итого долгосрочные активы </t>
  </si>
  <si>
    <t>Краткосрочные активы</t>
  </si>
  <si>
    <t xml:space="preserve">Торговая и прочая дебиторская задолженность </t>
  </si>
  <si>
    <t>Краткосрочные финансовые инвестиции</t>
  </si>
  <si>
    <t>Дебиторская задолженность по финансовой аренде</t>
  </si>
  <si>
    <t>Предоплата по текущему налогу на прибыль</t>
  </si>
  <si>
    <t>Дебиторская задолженность по прочим налогам</t>
  </si>
  <si>
    <t>Авансы, выданные поставщикам по финансовой аренде</t>
  </si>
  <si>
    <t>Прочие активы</t>
  </si>
  <si>
    <t>Средства в банках на депозитах</t>
  </si>
  <si>
    <t>Денежные средства</t>
  </si>
  <si>
    <t xml:space="preserve">Итого краткосрочные активы </t>
  </si>
  <si>
    <t>ИТОГО АКТИВОВ</t>
  </si>
  <si>
    <t>КАПИТАЛ</t>
  </si>
  <si>
    <t>Акционерный капитал</t>
  </si>
  <si>
    <t>Эмиссионный доход</t>
  </si>
  <si>
    <t>Нераспределенная прибыль / (накопленный убыток)</t>
  </si>
  <si>
    <t>ИТОГО КАПИТАЛА</t>
  </si>
  <si>
    <t>ОБЯЗАТЕЛЬСТВА</t>
  </si>
  <si>
    <t>Долгосрочные обязательства</t>
  </si>
  <si>
    <t>Кредиты и займы</t>
  </si>
  <si>
    <t>Долгосрочная кредиторская задолженность по Исламскому финансированию</t>
  </si>
  <si>
    <t>Долгосрочная кредиторская задолженность</t>
  </si>
  <si>
    <t>обязательства по аренде</t>
  </si>
  <si>
    <t>Итого долгосрочные обязательства</t>
  </si>
  <si>
    <t>Краткосрочные обязательства</t>
  </si>
  <si>
    <t>Кредиторская задолженность по Исламскому финансированию</t>
  </si>
  <si>
    <t>Долговые ценные бумаги</t>
  </si>
  <si>
    <t>Авансы, полученные по финансовой аренде</t>
  </si>
  <si>
    <t>Прочие краткосрочные обязательства</t>
  </si>
  <si>
    <t>Итого краткосрочные обязательства</t>
  </si>
  <si>
    <t xml:space="preserve">ИТОГО ОБЯЗАТЕЛЬСТВ </t>
  </si>
  <si>
    <t>ИТОГО ОБЯЗАТЕЛЬСТВ И КАПИТАЛА</t>
  </si>
  <si>
    <t>Check</t>
  </si>
  <si>
    <t>балансовая стоимость простой акции, тенге</t>
  </si>
  <si>
    <t>________________________</t>
  </si>
  <si>
    <t>Шакиржанова А.Ж.</t>
  </si>
  <si>
    <t>Председатель Правления</t>
  </si>
  <si>
    <t>Главный бухгалтер</t>
  </si>
  <si>
    <t>прим</t>
  </si>
  <si>
    <t>За 2023 год</t>
  </si>
  <si>
    <t>Процентный доход</t>
  </si>
  <si>
    <t>Доход по Исламскому финансированию</t>
  </si>
  <si>
    <t>Процентный расход</t>
  </si>
  <si>
    <t>Расход по Исламскому финансированию</t>
  </si>
  <si>
    <t>Чистый процентный доход до формирования резервов под обесценение активов, по которым начисляются проценты</t>
  </si>
  <si>
    <t>Резерв под обесценение активов, по которым начисляются проценты</t>
  </si>
  <si>
    <t xml:space="preserve">ЧИСТЫЙ ПРОЦЕНТНЫЙ ДОХОД </t>
  </si>
  <si>
    <t>Чистая прибыль / (убыток) от курсовой разницы</t>
  </si>
  <si>
    <t>Доходы по услугам</t>
  </si>
  <si>
    <t>Прочие доходы / расходы</t>
  </si>
  <si>
    <t>ЧИСТЫЕ НЕПРОЦЕНТНЫЕ ДОХОДЫ</t>
  </si>
  <si>
    <t>ОПЕРАЦИОННЫЕ ДОХОДЫ</t>
  </si>
  <si>
    <t>Операционные расходы</t>
  </si>
  <si>
    <t>Резерв под обесценение активов, по которым не начисляются проценты</t>
  </si>
  <si>
    <t>ПРИБЫЛЬ ДО НАЛОГООБЛОЖЕНИЯ</t>
  </si>
  <si>
    <t>Расходы по налогу на прибыль</t>
  </si>
  <si>
    <t>ЧИСТАЯ ПРИБЫЛЬ</t>
  </si>
  <si>
    <t>Прочий совокупный доход</t>
  </si>
  <si>
    <t xml:space="preserve">ИТОГО СОВОКУПНЫЙ ДОХОД </t>
  </si>
  <si>
    <t>Базовая прибыль на акцию, тенге</t>
  </si>
  <si>
    <t>Уставный капитал</t>
  </si>
  <si>
    <t>Итого капитал</t>
  </si>
  <si>
    <t>примечание</t>
  </si>
  <si>
    <t>Итого совокупный доход</t>
  </si>
  <si>
    <t xml:space="preserve"> </t>
  </si>
  <si>
    <t>Наименование показателей</t>
  </si>
  <si>
    <t>Код строки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</si>
  <si>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</si>
  <si>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</si>
  <si>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010</t>
  </si>
  <si>
    <t>в том числе:</t>
  </si>
  <si>
    <t>реализация товаров и услуг</t>
  </si>
  <si>
    <t>011</t>
  </si>
  <si>
    <t>прочая выручка</t>
  </si>
  <si>
    <t>012</t>
  </si>
  <si>
    <t>авансы, полученные от покупателей, заказчиков</t>
  </si>
  <si>
    <t>013</t>
  </si>
  <si>
    <t>поступления по договорам страхования</t>
  </si>
  <si>
    <t>014</t>
  </si>
  <si>
    <t>полученные вознаграждения</t>
  </si>
  <si>
    <t>015</t>
  </si>
  <si>
    <t>прочие поступления</t>
  </si>
  <si>
    <t>016</t>
  </si>
  <si>
    <t>2. Выбытие денежных средств, всего (сумма строк с 021 по 027)</t>
  </si>
  <si>
    <t>020</t>
  </si>
  <si>
    <t>платежи поставщикам за товары и услуги</t>
  </si>
  <si>
    <t>021</t>
  </si>
  <si>
    <t>авансы, выданные поставщикам товаров и услуг</t>
  </si>
  <si>
    <t>022</t>
  </si>
  <si>
    <t>выплаты по оплате труда</t>
  </si>
  <si>
    <t>023</t>
  </si>
  <si>
    <t>выплата вознаграждения</t>
  </si>
  <si>
    <t>024</t>
  </si>
  <si>
    <t>выплаты по договорам страхования</t>
  </si>
  <si>
    <t>025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</si>
  <si>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</si>
  <si>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</si>
  <si>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</si>
  <si>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</si>
  <si>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010 -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</si>
  <si>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</si>
  <si>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</si>
  <si>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</si>
  <si>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</si>
  <si>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</si>
  <si>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</si>
  <si>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</si>
  <si>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</si>
  <si>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</si>
  <si>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</si>
  <si>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</si>
  <si>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</si>
  <si>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</si>
  <si>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</si>
  <si>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</si>
  <si>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</si>
  <si>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</si>
  <si>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</si>
  <si>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</si>
  <si>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</si>
  <si>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</si>
  <si>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</si>
  <si>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</si>
  <si>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</si>
  <si>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</si>
  <si>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</si>
  <si>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</si>
  <si>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</si>
  <si>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</si>
  <si>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</si>
  <si>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</si>
  <si>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</si>
  <si>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</si>
  <si>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</si>
  <si>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</si>
  <si>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</si>
  <si>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</si>
  <si>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</si>
  <si>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</si>
  <si>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</si>
  <si>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</si>
  <si>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</si>
  <si>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</si>
  <si>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</si>
  <si>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</si>
  <si>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</si>
  <si>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040 -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</si>
  <si>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</si>
  <si>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</si>
  <si>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</si>
  <si>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</si>
  <si>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</si>
  <si>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</si>
  <si>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</si>
  <si>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</si>
  <si>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</si>
  <si>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</si>
  <si>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</si>
  <si>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</si>
  <si>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</si>
  <si>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</si>
  <si>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3. Чистая сумма денежных средств от финансовой деятельности (строка 090 -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</si>
  <si>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</si>
  <si>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</si>
  <si>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Оценочный резерв под убытки от обесценения денежных средств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</si>
  <si>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</si>
  <si>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</si>
  <si>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_______________________________</t>
  </si>
  <si>
    <t>______________________________</t>
  </si>
  <si>
    <t xml:space="preserve">Отчет  о  финансовом  положении по состоянию на  31 марта 2024 года </t>
  </si>
  <si>
    <t>31.03.2024</t>
  </si>
  <si>
    <t>Дебиторская задолженность по договорам Иджара</t>
  </si>
  <si>
    <t>Краткосрочные займы выданные</t>
  </si>
  <si>
    <t>Финансовая помощь</t>
  </si>
  <si>
    <t>Осадчая Л.В.</t>
  </si>
  <si>
    <t xml:space="preserve">Отчет о совокупном доходе за 3 месяца, закончившихся 31 марта 2024 года </t>
  </si>
  <si>
    <t>31 марта 2024 года</t>
  </si>
  <si>
    <t>31 марта 2023 года</t>
  </si>
  <si>
    <t>Доход по депозитам Вакала</t>
  </si>
  <si>
    <t>Отчет об изменениях капитала за 3 месяца,</t>
  </si>
  <si>
    <t xml:space="preserve"> закончившихся 31 марта 2024г.</t>
  </si>
  <si>
    <t>Нераспределенная прибыль (Накопленный убыток)</t>
  </si>
  <si>
    <t>31.03.2023</t>
  </si>
  <si>
    <t>Отчет о движении денежных средств (прямой метод) за 3 месяца,                                                       закончившихся 31 марта 2024г.</t>
  </si>
  <si>
    <r>
      <t>прочие поступления</t>
    </r>
    <r>
      <rPr>
        <sz val="10"/>
        <color indexed="9"/>
        <rFont val="Times New Roman"/>
        <family val="1"/>
        <charset val="204"/>
      </rPr>
      <t xml:space="preserve"> 2</t>
    </r>
  </si>
  <si>
    <r>
      <t>прочие выплаты</t>
    </r>
    <r>
      <rPr>
        <sz val="10"/>
        <color indexed="9"/>
        <rFont val="Times New Roman"/>
        <family val="1"/>
        <charset val="204"/>
      </rPr>
      <t xml:space="preserve"> 2</t>
    </r>
  </si>
  <si>
    <r>
      <t>полученные вознаграждения</t>
    </r>
    <r>
      <rPr>
        <sz val="10"/>
        <color indexed="9"/>
        <rFont val="Times New Roman"/>
        <family val="1"/>
        <charset val="204"/>
      </rPr>
      <t>2</t>
    </r>
  </si>
  <si>
    <t xml:space="preserve">Кредиты и займы </t>
  </si>
  <si>
    <t xml:space="preserve">выплата вознаграждения </t>
  </si>
  <si>
    <t xml:space="preserve">прочие выбытия </t>
  </si>
  <si>
    <t xml:space="preserve">прочие поступления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</si>
</sst>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;\(#,##0\);&quot;-&quot;;\(@\)"/>
    <numFmt numFmtId="165" formatCode="_-* #,##0.0_р_._-;\-* #,##0.0_р_._-;_-* &quot;-&quot;??_р_._-;_-@_-"/>
    <numFmt numFmtId="166" formatCode="#,##0_);\(#,##0\);\-_);@_)"/>
    <numFmt numFmtId="167" formatCode="#,##0.00;\(#,##0.00\);&quot;-&quot;;\(@\)"/>
    <numFmt numFmtId="168" formatCode="_-* #,##0.00_р_._-;\-* #,##0.00_р_._-;_-* &quot;-&quot;??_р_._-;_-@_-"/>
    <numFmt numFmtId="169" formatCode="_-* #,##0.00\ _₽_-;\-* #,##0.00\ _₽_-;_-* &quot;-&quot;??\ _₽_-;_-@_-"/>
    <numFmt numFmtId="170" formatCode="_-* #,##0_р_._-;\-* #,##0_р_._-;_-* &quot;-&quot;??_р_._-;_-@_-"/>
    <numFmt numFmtId="171" formatCode="0.0"/>
    <numFmt numFmtId="172" formatCode="#,##0.0"/>
    <numFmt numFmtId="173" formatCode="#,##0.00_);\(#,##0.00\);\-_);@_)"/>
    <numFmt numFmtId="174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rebuchet MS"/>
      <family val="2"/>
      <charset val="204"/>
    </font>
    <font>
      <b/>
      <sz val="10"/>
      <color theme="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9"/>
      <name val="Arial"/>
      <family val="2"/>
      <charset val="204"/>
    </font>
    <font>
      <sz val="10"/>
      <color indexed="9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20" fillId="0" borderId="0"/>
  </cellStyleXfs>
  <cellXfs count="193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5" fillId="0" borderId="0" xfId="2" applyFont="1"/>
    <xf numFmtId="0" fontId="6" fillId="2" borderId="0" xfId="2" applyFont="1" applyFill="1"/>
    <xf numFmtId="0" fontId="6" fillId="0" borderId="0" xfId="2" applyFont="1"/>
    <xf numFmtId="0" fontId="5" fillId="2" borderId="0" xfId="0" applyFont="1" applyFill="1"/>
    <xf numFmtId="0" fontId="6" fillId="0" borderId="0" xfId="0" applyFont="1" applyAlignment="1">
      <alignment wrapText="1"/>
    </xf>
    <xf numFmtId="164" fontId="6" fillId="0" borderId="0" xfId="2" applyNumberFormat="1" applyFont="1"/>
    <xf numFmtId="0" fontId="7" fillId="0" borderId="0" xfId="2" applyFont="1"/>
    <xf numFmtId="0" fontId="3" fillId="0" borderId="0" xfId="2" applyFont="1"/>
    <xf numFmtId="49" fontId="7" fillId="0" borderId="0" xfId="2" applyNumberFormat="1" applyFont="1"/>
    <xf numFmtId="0" fontId="3" fillId="0" borderId="1" xfId="2" applyFont="1" applyBorder="1" applyAlignment="1">
      <alignment horizontal="left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3" fontId="6" fillId="0" borderId="0" xfId="1" applyNumberFormat="1" applyFont="1" applyFill="1" applyAlignment="1">
      <alignment horizontal="right"/>
    </xf>
    <xf numFmtId="0" fontId="7" fillId="0" borderId="0" xfId="2" applyFont="1" applyAlignment="1">
      <alignment horizontal="center" vertical="center" wrapText="1"/>
    </xf>
    <xf numFmtId="3" fontId="6" fillId="0" borderId="0" xfId="2" applyNumberFormat="1" applyFont="1"/>
    <xf numFmtId="3" fontId="5" fillId="0" borderId="1" xfId="3" applyNumberFormat="1" applyFont="1" applyBorder="1" applyAlignment="1">
      <alignment horizontal="right"/>
    </xf>
    <xf numFmtId="3" fontId="3" fillId="0" borderId="0" xfId="1" applyNumberFormat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3" fontId="5" fillId="0" borderId="2" xfId="2" applyNumberFormat="1" applyFont="1" applyBorder="1"/>
    <xf numFmtId="3" fontId="6" fillId="0" borderId="0" xfId="1" applyNumberFormat="1" applyFont="1" applyFill="1"/>
    <xf numFmtId="3" fontId="5" fillId="0" borderId="1" xfId="1" applyNumberFormat="1" applyFont="1" applyFill="1" applyBorder="1"/>
    <xf numFmtId="3" fontId="3" fillId="0" borderId="1" xfId="1" applyNumberFormat="1" applyFont="1" applyFill="1" applyBorder="1" applyAlignment="1">
      <alignment horizontal="center" vertical="center" wrapText="1"/>
    </xf>
    <xf numFmtId="3" fontId="6" fillId="0" borderId="0" xfId="3" applyNumberFormat="1" applyFont="1" applyAlignment="1">
      <alignment horizontal="right"/>
    </xf>
    <xf numFmtId="3" fontId="7" fillId="0" borderId="0" xfId="1" applyNumberFormat="1" applyFont="1" applyFill="1"/>
    <xf numFmtId="3" fontId="5" fillId="0" borderId="2" xfId="1" applyNumberFormat="1" applyFont="1" applyFill="1" applyBorder="1"/>
    <xf numFmtId="0" fontId="10" fillId="0" borderId="0" xfId="2" applyFont="1"/>
    <xf numFmtId="3" fontId="3" fillId="0" borderId="0" xfId="2" applyNumberFormat="1" applyFont="1"/>
    <xf numFmtId="166" fontId="11" fillId="0" borderId="0" xfId="1" applyNumberFormat="1" applyFont="1" applyFill="1" applyBorder="1"/>
    <xf numFmtId="0" fontId="6" fillId="2" borderId="3" xfId="2" applyFont="1" applyFill="1" applyBorder="1"/>
    <xf numFmtId="0" fontId="6" fillId="2" borderId="3" xfId="2" applyFont="1" applyFill="1" applyBorder="1" applyAlignment="1">
      <alignment horizontal="left"/>
    </xf>
    <xf numFmtId="167" fontId="7" fillId="0" borderId="3" xfId="2" applyNumberFormat="1" applyFont="1" applyBorder="1" applyAlignment="1">
      <alignment horizontal="center"/>
    </xf>
    <xf numFmtId="0" fontId="6" fillId="2" borderId="0" xfId="2" applyFont="1" applyFill="1" applyAlignment="1">
      <alignment horizontal="left"/>
    </xf>
    <xf numFmtId="0" fontId="12" fillId="0" borderId="3" xfId="2" applyFont="1" applyBorder="1"/>
    <xf numFmtId="166" fontId="12" fillId="0" borderId="3" xfId="2" applyNumberFormat="1" applyFont="1" applyBorder="1"/>
    <xf numFmtId="166" fontId="6" fillId="0" borderId="0" xfId="2" applyNumberFormat="1" applyFont="1"/>
    <xf numFmtId="43" fontId="6" fillId="0" borderId="0" xfId="1" applyFont="1" applyFill="1"/>
    <xf numFmtId="168" fontId="6" fillId="0" borderId="0" xfId="2" applyNumberFormat="1" applyFont="1"/>
    <xf numFmtId="169" fontId="6" fillId="0" borderId="0" xfId="2" applyNumberFormat="1" applyFont="1"/>
    <xf numFmtId="0" fontId="6" fillId="0" borderId="0" xfId="2" applyFont="1" applyAlignment="1">
      <alignment horizontal="right"/>
    </xf>
    <xf numFmtId="166" fontId="6" fillId="0" borderId="0" xfId="2" applyNumberFormat="1" applyFont="1" applyAlignment="1">
      <alignment horizontal="right"/>
    </xf>
    <xf numFmtId="0" fontId="4" fillId="0" borderId="0" xfId="2" applyFont="1" applyAlignment="1">
      <alignment horizontal="right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/>
    </xf>
    <xf numFmtId="0" fontId="6" fillId="2" borderId="0" xfId="2" applyFont="1" applyFill="1" applyAlignment="1">
      <alignment horizontal="left" vertical="center" wrapText="1"/>
    </xf>
    <xf numFmtId="0" fontId="6" fillId="2" borderId="4" xfId="2" applyFont="1" applyFill="1" applyBorder="1" applyAlignment="1">
      <alignment vertical="center"/>
    </xf>
    <xf numFmtId="0" fontId="7" fillId="2" borderId="4" xfId="2" applyFont="1" applyFill="1" applyBorder="1" applyAlignment="1">
      <alignment horizontal="center" vertical="center" wrapText="1"/>
    </xf>
    <xf numFmtId="3" fontId="14" fillId="2" borderId="4" xfId="4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horizontal="center"/>
    </xf>
    <xf numFmtId="3" fontId="6" fillId="2" borderId="0" xfId="3" applyNumberFormat="1" applyFont="1" applyFill="1" applyAlignment="1">
      <alignment horizontal="right"/>
    </xf>
    <xf numFmtId="4" fontId="6" fillId="0" borderId="0" xfId="2" applyNumberFormat="1" applyFont="1"/>
    <xf numFmtId="0" fontId="3" fillId="0" borderId="2" xfId="2" applyFont="1" applyBorder="1" applyAlignment="1">
      <alignment vertical="center" wrapText="1"/>
    </xf>
    <xf numFmtId="1" fontId="5" fillId="0" borderId="2" xfId="2" applyNumberFormat="1" applyFont="1" applyBorder="1" applyAlignment="1">
      <alignment horizontal="center"/>
    </xf>
    <xf numFmtId="1" fontId="6" fillId="0" borderId="3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right"/>
    </xf>
    <xf numFmtId="3" fontId="6" fillId="2" borderId="0" xfId="1" applyNumberFormat="1" applyFont="1" applyFill="1" applyBorder="1" applyAlignment="1">
      <alignment horizontal="right"/>
    </xf>
    <xf numFmtId="0" fontId="7" fillId="0" borderId="1" xfId="2" applyFont="1" applyBorder="1" applyAlignment="1">
      <alignment vertical="center" wrapText="1"/>
    </xf>
    <xf numFmtId="1" fontId="6" fillId="0" borderId="0" xfId="3" applyNumberFormat="1" applyFont="1" applyAlignment="1">
      <alignment horizontal="center"/>
    </xf>
    <xf numFmtId="3" fontId="6" fillId="2" borderId="1" xfId="1" applyNumberFormat="1" applyFont="1" applyFill="1" applyBorder="1" applyAlignment="1">
      <alignment horizontal="right"/>
    </xf>
    <xf numFmtId="0" fontId="3" fillId="0" borderId="0" xfId="2" applyFont="1" applyAlignment="1">
      <alignment vertical="center" wrapText="1"/>
    </xf>
    <xf numFmtId="1" fontId="5" fillId="0" borderId="0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1" fontId="6" fillId="0" borderId="0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right"/>
    </xf>
    <xf numFmtId="43" fontId="7" fillId="0" borderId="0" xfId="1" applyFont="1" applyFill="1" applyBorder="1" applyAlignment="1">
      <alignment vertical="center" wrapText="1"/>
    </xf>
    <xf numFmtId="3" fontId="5" fillId="0" borderId="0" xfId="2" applyNumberFormat="1" applyFont="1"/>
    <xf numFmtId="166" fontId="5" fillId="0" borderId="0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4" fontId="5" fillId="2" borderId="2" xfId="2" applyNumberFormat="1" applyFont="1" applyFill="1" applyBorder="1"/>
    <xf numFmtId="0" fontId="15" fillId="2" borderId="0" xfId="2" applyFont="1" applyFill="1"/>
    <xf numFmtId="0" fontId="16" fillId="2" borderId="0" xfId="2" applyFont="1" applyFill="1" applyAlignment="1">
      <alignment horizontal="center"/>
    </xf>
    <xf numFmtId="3" fontId="12" fillId="0" borderId="0" xfId="2" applyNumberFormat="1" applyFont="1" applyAlignment="1">
      <alignment horizontal="right"/>
    </xf>
    <xf numFmtId="3" fontId="12" fillId="2" borderId="0" xfId="2" applyNumberFormat="1" applyFont="1" applyFill="1" applyAlignment="1">
      <alignment horizontal="right"/>
    </xf>
    <xf numFmtId="170" fontId="12" fillId="0" borderId="0" xfId="1" applyNumberFormat="1" applyFont="1" applyFill="1" applyBorder="1" applyAlignment="1">
      <alignment horizontal="right"/>
    </xf>
    <xf numFmtId="170" fontId="12" fillId="2" borderId="0" xfId="1" applyNumberFormat="1" applyFont="1" applyFill="1" applyBorder="1" applyAlignment="1">
      <alignment horizontal="right"/>
    </xf>
    <xf numFmtId="0" fontId="12" fillId="0" borderId="0" xfId="2" applyFont="1" applyAlignment="1">
      <alignment horizontal="right"/>
    </xf>
    <xf numFmtId="0" fontId="12" fillId="2" borderId="0" xfId="2" applyFont="1" applyFill="1" applyAlignment="1">
      <alignment horizontal="right"/>
    </xf>
    <xf numFmtId="0" fontId="6" fillId="2" borderId="0" xfId="2" applyFont="1" applyFill="1" applyAlignment="1">
      <alignment horizontal="right"/>
    </xf>
    <xf numFmtId="3" fontId="6" fillId="2" borderId="0" xfId="2" applyNumberFormat="1" applyFont="1" applyFill="1" applyAlignment="1">
      <alignment horizontal="right"/>
    </xf>
    <xf numFmtId="3" fontId="6" fillId="0" borderId="0" xfId="2" applyNumberFormat="1" applyFont="1" applyAlignment="1">
      <alignment horizontal="right"/>
    </xf>
    <xf numFmtId="4" fontId="12" fillId="0" borderId="0" xfId="2" applyNumberFormat="1" applyFont="1" applyAlignment="1">
      <alignment horizontal="right"/>
    </xf>
    <xf numFmtId="4" fontId="12" fillId="2" borderId="0" xfId="2" applyNumberFormat="1" applyFont="1" applyFill="1" applyAlignment="1">
      <alignment horizontal="right"/>
    </xf>
    <xf numFmtId="166" fontId="12" fillId="0" borderId="0" xfId="2" applyNumberFormat="1" applyFont="1" applyAlignment="1">
      <alignment horizontal="right"/>
    </xf>
    <xf numFmtId="166" fontId="12" fillId="2" borderId="0" xfId="2" applyNumberFormat="1" applyFont="1" applyFill="1" applyAlignment="1">
      <alignment horizontal="right"/>
    </xf>
    <xf numFmtId="166" fontId="6" fillId="2" borderId="0" xfId="2" applyNumberFormat="1" applyFont="1" applyFill="1" applyAlignment="1">
      <alignment horizontal="right"/>
    </xf>
    <xf numFmtId="0" fontId="3" fillId="2" borderId="0" xfId="2" applyFont="1" applyFill="1" applyAlignment="1">
      <alignment horizontal="left" vertical="top"/>
    </xf>
    <xf numFmtId="0" fontId="10" fillId="2" borderId="0" xfId="2" applyFont="1" applyFill="1"/>
    <xf numFmtId="171" fontId="10" fillId="2" borderId="0" xfId="2" applyNumberFormat="1" applyFont="1" applyFill="1"/>
    <xf numFmtId="171" fontId="15" fillId="2" borderId="0" xfId="2" applyNumberFormat="1" applyFont="1" applyFill="1"/>
    <xf numFmtId="0" fontId="5" fillId="2" borderId="0" xfId="2" applyFont="1" applyFill="1"/>
    <xf numFmtId="171" fontId="6" fillId="2" borderId="0" xfId="2" applyNumberFormat="1" applyFont="1" applyFill="1"/>
    <xf numFmtId="0" fontId="7" fillId="2" borderId="1" xfId="2" applyFont="1" applyFill="1" applyBorder="1"/>
    <xf numFmtId="0" fontId="3" fillId="2" borderId="1" xfId="2" applyFont="1" applyFill="1" applyBorder="1" applyAlignment="1">
      <alignment horizontal="center" vertical="center" wrapText="1"/>
    </xf>
    <xf numFmtId="171" fontId="3" fillId="2" borderId="1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/>
    <xf numFmtId="0" fontId="7" fillId="2" borderId="5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171" fontId="3" fillId="2" borderId="5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left" vertical="center"/>
    </xf>
    <xf numFmtId="3" fontId="5" fillId="2" borderId="2" xfId="1" applyNumberFormat="1" applyFont="1" applyFill="1" applyBorder="1"/>
    <xf numFmtId="3" fontId="17" fillId="3" borderId="2" xfId="1" applyNumberFormat="1" applyFont="1" applyFill="1" applyBorder="1"/>
    <xf numFmtId="14" fontId="7" fillId="2" borderId="0" xfId="2" applyNumberFormat="1" applyFont="1" applyFill="1" applyAlignment="1">
      <alignment horizontal="left" vertical="center"/>
    </xf>
    <xf numFmtId="166" fontId="6" fillId="2" borderId="0" xfId="2" applyNumberFormat="1" applyFont="1" applyFill="1"/>
    <xf numFmtId="3" fontId="6" fillId="2" borderId="0" xfId="2" applyNumberFormat="1" applyFont="1" applyFill="1"/>
    <xf numFmtId="14" fontId="3" fillId="0" borderId="2" xfId="2" applyNumberFormat="1" applyFont="1" applyBorder="1" applyAlignment="1">
      <alignment horizontal="left" vertical="center"/>
    </xf>
    <xf numFmtId="49" fontId="3" fillId="2" borderId="2" xfId="2" applyNumberFormat="1" applyFont="1" applyFill="1" applyBorder="1" applyAlignment="1">
      <alignment horizontal="left" vertical="center"/>
    </xf>
    <xf numFmtId="172" fontId="18" fillId="2" borderId="0" xfId="2" applyNumberFormat="1" applyFont="1" applyFill="1"/>
    <xf numFmtId="166" fontId="18" fillId="2" borderId="0" xfId="2" applyNumberFormat="1" applyFont="1" applyFill="1"/>
    <xf numFmtId="3" fontId="12" fillId="2" borderId="0" xfId="2" applyNumberFormat="1" applyFont="1" applyFill="1"/>
    <xf numFmtId="171" fontId="12" fillId="2" borderId="0" xfId="2" applyNumberFormat="1" applyFont="1" applyFill="1"/>
    <xf numFmtId="0" fontId="12" fillId="2" borderId="0" xfId="2" applyFont="1" applyFill="1"/>
    <xf numFmtId="166" fontId="12" fillId="2" borderId="0" xfId="2" applyNumberFormat="1" applyFont="1" applyFill="1"/>
    <xf numFmtId="0" fontId="7" fillId="2" borderId="0" xfId="2" applyFont="1" applyFill="1"/>
    <xf numFmtId="171" fontId="12" fillId="2" borderId="0" xfId="2" applyNumberFormat="1" applyFont="1" applyFill="1" applyAlignment="1">
      <alignment horizontal="right"/>
    </xf>
    <xf numFmtId="171" fontId="6" fillId="2" borderId="0" xfId="2" applyNumberFormat="1" applyFont="1" applyFill="1" applyAlignment="1">
      <alignment horizontal="right"/>
    </xf>
    <xf numFmtId="0" fontId="16" fillId="2" borderId="0" xfId="2" applyFont="1" applyFill="1" applyAlignment="1">
      <alignment horizontal="left"/>
    </xf>
    <xf numFmtId="166" fontId="16" fillId="2" borderId="0" xfId="2" applyNumberFormat="1" applyFont="1" applyFill="1"/>
    <xf numFmtId="171" fontId="16" fillId="2" borderId="0" xfId="2" applyNumberFormat="1" applyFont="1" applyFill="1"/>
    <xf numFmtId="4" fontId="18" fillId="2" borderId="0" xfId="2" applyNumberFormat="1" applyFont="1" applyFill="1"/>
    <xf numFmtId="4" fontId="6" fillId="2" borderId="0" xfId="2" applyNumberFormat="1" applyFont="1" applyFill="1"/>
    <xf numFmtId="3" fontId="5" fillId="2" borderId="0" xfId="2" applyNumberFormat="1" applyFont="1" applyFill="1" applyAlignment="1">
      <alignment vertical="center"/>
    </xf>
    <xf numFmtId="0" fontId="19" fillId="2" borderId="6" xfId="2" applyFont="1" applyFill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9" fillId="2" borderId="6" xfId="2" applyFont="1" applyFill="1" applyBorder="1" applyAlignment="1">
      <alignment horizontal="left"/>
    </xf>
    <xf numFmtId="0" fontId="19" fillId="2" borderId="6" xfId="2" applyFont="1" applyFill="1" applyBorder="1" applyAlignment="1">
      <alignment horizontal="center" wrapText="1"/>
    </xf>
    <xf numFmtId="3" fontId="19" fillId="2" borderId="6" xfId="2" applyNumberFormat="1" applyFont="1" applyFill="1" applyBorder="1" applyAlignment="1">
      <alignment horizontal="center" wrapText="1"/>
    </xf>
    <xf numFmtId="49" fontId="19" fillId="2" borderId="6" xfId="2" applyNumberFormat="1" applyFont="1" applyFill="1" applyBorder="1" applyAlignment="1">
      <alignment wrapText="1"/>
    </xf>
    <xf numFmtId="49" fontId="19" fillId="2" borderId="6" xfId="2" applyNumberFormat="1" applyFont="1" applyFill="1" applyBorder="1" applyAlignment="1">
      <alignment horizontal="center" wrapText="1"/>
    </xf>
    <xf numFmtId="3" fontId="5" fillId="2" borderId="6" xfId="1" applyNumberFormat="1" applyFont="1" applyFill="1" applyBorder="1" applyAlignment="1"/>
    <xf numFmtId="166" fontId="5" fillId="2" borderId="6" xfId="1" applyNumberFormat="1" applyFont="1" applyFill="1" applyBorder="1" applyAlignment="1"/>
    <xf numFmtId="3" fontId="0" fillId="0" borderId="0" xfId="0" applyNumberFormat="1"/>
    <xf numFmtId="49" fontId="21" fillId="2" borderId="6" xfId="2" applyNumberFormat="1" applyFont="1" applyFill="1" applyBorder="1" applyAlignment="1">
      <alignment wrapText="1"/>
    </xf>
    <xf numFmtId="49" fontId="21" fillId="2" borderId="6" xfId="2" applyNumberFormat="1" applyFont="1" applyFill="1" applyBorder="1" applyAlignment="1">
      <alignment horizontal="center" wrapText="1"/>
    </xf>
    <xf numFmtId="3" fontId="21" fillId="0" borderId="6" xfId="2" applyNumberFormat="1" applyFont="1" applyBorder="1" applyAlignment="1">
      <alignment horizontal="center" wrapText="1"/>
    </xf>
    <xf numFmtId="166" fontId="21" fillId="0" borderId="6" xfId="2" applyNumberFormat="1" applyFont="1" applyBorder="1" applyAlignment="1">
      <alignment horizontal="center" wrapText="1"/>
    </xf>
    <xf numFmtId="3" fontId="6" fillId="0" borderId="6" xfId="1" applyNumberFormat="1" applyFont="1" applyFill="1" applyBorder="1" applyAlignment="1"/>
    <xf numFmtId="166" fontId="6" fillId="0" borderId="6" xfId="1" applyNumberFormat="1" applyFont="1" applyFill="1" applyBorder="1" applyAlignment="1"/>
    <xf numFmtId="166" fontId="5" fillId="0" borderId="6" xfId="1" applyNumberFormat="1" applyFont="1" applyFill="1" applyBorder="1" applyAlignment="1"/>
    <xf numFmtId="173" fontId="6" fillId="2" borderId="0" xfId="2" applyNumberFormat="1" applyFont="1" applyFill="1"/>
    <xf numFmtId="49" fontId="19" fillId="2" borderId="6" xfId="2" applyNumberFormat="1" applyFont="1" applyFill="1" applyBorder="1" applyAlignment="1">
      <alignment horizontal="left"/>
    </xf>
    <xf numFmtId="173" fontId="19" fillId="2" borderId="6" xfId="2" applyNumberFormat="1" applyFont="1" applyFill="1" applyBorder="1" applyAlignment="1">
      <alignment horizontal="center" wrapText="1"/>
    </xf>
    <xf numFmtId="3" fontId="19" fillId="2" borderId="6" xfId="2" applyNumberFormat="1" applyFont="1" applyFill="1" applyBorder="1" applyAlignment="1">
      <alignment horizontal="right" wrapText="1"/>
    </xf>
    <xf numFmtId="166" fontId="19" fillId="2" borderId="6" xfId="2" applyNumberFormat="1" applyFont="1" applyFill="1" applyBorder="1" applyAlignment="1">
      <alignment horizontal="right" wrapText="1"/>
    </xf>
    <xf numFmtId="3" fontId="21" fillId="2" borderId="6" xfId="2" applyNumberFormat="1" applyFont="1" applyFill="1" applyBorder="1" applyAlignment="1">
      <alignment horizontal="center" wrapText="1"/>
    </xf>
    <xf numFmtId="166" fontId="21" fillId="2" borderId="6" xfId="2" applyNumberFormat="1" applyFont="1" applyFill="1" applyBorder="1" applyAlignment="1">
      <alignment horizontal="center" wrapText="1"/>
    </xf>
    <xf numFmtId="166" fontId="6" fillId="2" borderId="6" xfId="1" applyNumberFormat="1" applyFont="1" applyFill="1" applyBorder="1" applyAlignment="1"/>
    <xf numFmtId="3" fontId="5" fillId="0" borderId="6" xfId="1" applyNumberFormat="1" applyFont="1" applyFill="1" applyBorder="1" applyAlignment="1"/>
    <xf numFmtId="49" fontId="21" fillId="2" borderId="6" xfId="2" applyNumberFormat="1" applyFont="1" applyFill="1" applyBorder="1"/>
    <xf numFmtId="173" fontId="6" fillId="0" borderId="0" xfId="2" applyNumberFormat="1" applyFont="1"/>
    <xf numFmtId="3" fontId="19" fillId="0" borderId="6" xfId="2" applyNumberFormat="1" applyFont="1" applyBorder="1" applyAlignment="1">
      <alignment horizontal="center" wrapText="1"/>
    </xf>
    <xf numFmtId="173" fontId="19" fillId="0" borderId="6" xfId="2" applyNumberFormat="1" applyFont="1" applyBorder="1" applyAlignment="1">
      <alignment horizontal="center" wrapText="1"/>
    </xf>
    <xf numFmtId="3" fontId="21" fillId="0" borderId="6" xfId="2" applyNumberFormat="1" applyFont="1" applyBorder="1" applyAlignment="1">
      <alignment horizontal="right" wrapText="1"/>
    </xf>
    <xf numFmtId="166" fontId="21" fillId="0" borderId="6" xfId="2" applyNumberFormat="1" applyFont="1" applyBorder="1" applyAlignment="1">
      <alignment horizontal="right" wrapText="1"/>
    </xf>
    <xf numFmtId="3" fontId="6" fillId="2" borderId="6" xfId="1" applyNumberFormat="1" applyFont="1" applyFill="1" applyBorder="1" applyAlignment="1"/>
    <xf numFmtId="174" fontId="0" fillId="0" borderId="0" xfId="0" applyNumberFormat="1"/>
    <xf numFmtId="0" fontId="8" fillId="0" borderId="0" xfId="0" applyFont="1"/>
    <xf numFmtId="0" fontId="7" fillId="2" borderId="0" xfId="2" applyFont="1" applyFill="1" applyAlignment="1">
      <alignment horizontal="left"/>
    </xf>
    <xf numFmtId="0" fontId="22" fillId="3" borderId="0" xfId="2" applyFont="1" applyFill="1"/>
    <xf numFmtId="3" fontId="22" fillId="3" borderId="0" xfId="2" applyNumberFormat="1" applyFont="1" applyFill="1"/>
    <xf numFmtId="0" fontId="5" fillId="0" borderId="0" xfId="0" applyFont="1"/>
    <xf numFmtId="3" fontId="23" fillId="0" borderId="0" xfId="2" applyNumberFormat="1" applyFont="1"/>
    <xf numFmtId="0" fontId="23" fillId="0" borderId="0" xfId="2" applyFont="1"/>
    <xf numFmtId="3" fontId="24" fillId="0" borderId="0" xfId="0" applyNumberFormat="1" applyFont="1" applyAlignment="1">
      <alignment horizontal="right" vertical="center" wrapText="1"/>
    </xf>
    <xf numFmtId="10" fontId="24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/>
    </xf>
    <xf numFmtId="14" fontId="5" fillId="0" borderId="0" xfId="2" applyNumberFormat="1" applyFont="1"/>
    <xf numFmtId="0" fontId="24" fillId="0" borderId="0" xfId="0" applyFont="1" applyAlignment="1">
      <alignment vertical="center"/>
    </xf>
    <xf numFmtId="14" fontId="6" fillId="0" borderId="0" xfId="2" applyNumberFormat="1" applyFont="1"/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3" fontId="26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3" fontId="27" fillId="0" borderId="0" xfId="0" applyNumberFormat="1" applyFont="1" applyAlignment="1">
      <alignment horizontal="right" vertical="center"/>
    </xf>
    <xf numFmtId="0" fontId="6" fillId="0" borderId="0" xfId="2" applyFont="1" applyAlignment="1">
      <alignment horizontal="left"/>
    </xf>
    <xf numFmtId="0" fontId="13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left"/>
    </xf>
    <xf numFmtId="0" fontId="3" fillId="2" borderId="0" xfId="2" applyFont="1" applyFill="1" applyAlignment="1">
      <alignment horizontal="left"/>
    </xf>
    <xf numFmtId="0" fontId="5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2" borderId="0" xfId="2" applyFont="1" applyFill="1" applyAlignment="1">
      <alignment horizontal="left"/>
    </xf>
    <xf numFmtId="0" fontId="22" fillId="3" borderId="0" xfId="2" applyFont="1" applyFill="1" applyAlignment="1">
      <alignment horizontal="left"/>
    </xf>
  </cellXfs>
  <cellStyles count="6">
    <cellStyle name="Normal 5 2" xfId="4" xr:uid="{563017C7-FF46-4A56-832C-723022EC7480}"/>
    <cellStyle name="Обычный" xfId="0" builtinId="0"/>
    <cellStyle name="Обычный 2" xfId="2" xr:uid="{BA489F70-3347-4F59-AFB3-D15261024177}"/>
    <cellStyle name="Обычный 4" xfId="3" xr:uid="{2BB799C4-58DC-48BD-8547-1FCD39EDAFD3}"/>
    <cellStyle name="Обычный_ОСД" xfId="5" xr:uid="{0EEC257D-64C7-432C-A5E0-58A60CCF098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5\Public\&#1060;&#1080;&#1085;&#1072;&#1085;&#1089;&#1086;&#1074;&#1086;&#1077;%20&#1059;&#1087;&#1088;&#1072;&#1074;&#1083;&#1077;&#1085;&#1080;&#1077;\&#1060;&#1080;&#1085;&#1072;&#1085;&#1089;&#1086;&#1074;&#1072;&#1103;%20&#1086;&#1090;&#1095;&#1077;&#1090;&#1085;&#1086;&#1089;&#1090;&#1100;\&#1054;&#1058;&#1063;&#1045;&#1058;&#1067;%202024\1%20&#1082;&#1074;_2024\KASE\&#1060;&#1054;__1&#1082;&#1074;%202024%20&#1086;&#1090;%2023.04.2024%20&#1089;%20&#1076;&#1077;&#1090;&#1072;&#1083;&#1080;&#1079;&#1072;&#1094;&#1080;&#1077;&#1081;.xlsx" TargetMode="External"/><Relationship Id="rId1" Type="http://schemas.openxmlformats.org/officeDocument/2006/relationships/externalLinkPath" Target="&#1060;&#1054;__1&#1082;&#1074;%202024%20&#1086;&#1090;%2023.04.2024%20&#1089;%20&#1076;&#1077;&#1090;&#1072;&#1083;&#1080;&#1079;&#1072;&#1094;&#1080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ФП"/>
      <sheetName val="ОФП расшифровка"/>
      <sheetName val="Займы"/>
      <sheetName val="ОСД"/>
      <sheetName val="ОСД расшифровка"/>
      <sheetName val="Капитал"/>
      <sheetName val="ОДДС"/>
      <sheetName val="ОДДС расшифровка"/>
      <sheetName val="1030"/>
      <sheetName val="Вспомогательная"/>
      <sheetName val="Остатки на счетах"/>
      <sheetName val="Доходы_Расходы"/>
      <sheetName val="Адм расходы"/>
      <sheetName val="Проц расходы"/>
      <sheetName val="Исламск фин-е"/>
      <sheetName val="% доход ICD "/>
      <sheetName val="2022"/>
    </sheetNames>
    <sheetDataSet>
      <sheetData sheetId="0">
        <row r="8">
          <cell r="A8" t="str">
            <v xml:space="preserve">Основные средства </v>
          </cell>
        </row>
        <row r="9">
          <cell r="A9" t="str">
            <v>Нематериальные активы</v>
          </cell>
        </row>
        <row r="10">
          <cell r="A10" t="str">
            <v>Внеоборотные активы, предназначенные для продажи</v>
          </cell>
        </row>
        <row r="11">
          <cell r="A11" t="str">
            <v>Долгосрочная дебиторская задолженность по финансовой аренде</v>
          </cell>
        </row>
        <row r="13">
          <cell r="A13" t="str">
            <v>Долгосрочная дебиторская задолженность по прочим налогам</v>
          </cell>
        </row>
        <row r="14">
          <cell r="A14" t="str">
            <v>Право пользования активом</v>
          </cell>
        </row>
        <row r="17">
          <cell r="A17" t="str">
            <v xml:space="preserve">Торговая и прочая дебиторская задолженность </v>
          </cell>
        </row>
        <row r="18">
          <cell r="A18" t="str">
            <v>Краткосрочные финансовые инвестиции</v>
          </cell>
        </row>
        <row r="19">
          <cell r="A19" t="str">
            <v>Дебиторская задолженность по финансовой аренде</v>
          </cell>
        </row>
        <row r="21">
          <cell r="A21" t="str">
            <v>Краткосрочные займы выданные</v>
          </cell>
        </row>
        <row r="22">
          <cell r="A22" t="str">
            <v>Предоплата по текущему налогу на прибыль</v>
          </cell>
        </row>
        <row r="23">
          <cell r="A23" t="str">
            <v>Дебиторская задолженность по прочим налогам</v>
          </cell>
        </row>
        <row r="24">
          <cell r="A24" t="str">
            <v>Авансы, выданные поставщикам по финансовой аренде</v>
          </cell>
        </row>
        <row r="25">
          <cell r="A25" t="str">
            <v>Финансовая помощь</v>
          </cell>
        </row>
        <row r="26">
          <cell r="A26" t="str">
            <v>Прочие активы</v>
          </cell>
        </row>
        <row r="27">
          <cell r="A27" t="str">
            <v>Средства в банках на депозитах</v>
          </cell>
        </row>
        <row r="28">
          <cell r="A28" t="str">
            <v>Денежные средства</v>
          </cell>
          <cell r="C28">
            <v>2686902.0732800006</v>
          </cell>
        </row>
        <row r="33">
          <cell r="A33" t="str">
            <v>Акционерный капитал</v>
          </cell>
          <cell r="C33">
            <v>4131157.88</v>
          </cell>
          <cell r="D33">
            <v>4131157.88</v>
          </cell>
        </row>
        <row r="34">
          <cell r="A34" t="str">
            <v>Эмиссионный доход</v>
          </cell>
        </row>
        <row r="39">
          <cell r="A39" t="str">
            <v>Кредиты и займы</v>
          </cell>
        </row>
        <row r="41">
          <cell r="A41" t="str">
            <v>Долгосрочная кредиторская задолженность</v>
          </cell>
        </row>
        <row r="42">
          <cell r="A42" t="str">
            <v>обязательства по аренде</v>
          </cell>
        </row>
        <row r="45">
          <cell r="A45" t="str">
            <v>Кредиты и займы 1</v>
          </cell>
        </row>
        <row r="47">
          <cell r="A47" t="str">
            <v>Долговые ценные бумаги</v>
          </cell>
        </row>
        <row r="48">
          <cell r="A48" t="str">
            <v>Авансы, полученные по финансовой аренде</v>
          </cell>
        </row>
        <row r="49">
          <cell r="A49" t="str">
            <v>Прочие краткосрочные обязательства</v>
          </cell>
        </row>
      </sheetData>
      <sheetData sheetId="1">
        <row r="1">
          <cell r="A1" t="str">
            <v>АО "Лизинг Групп"</v>
          </cell>
        </row>
        <row r="3">
          <cell r="A3" t="str">
            <v xml:space="preserve">Отчет  о  финансовом  положении по состоянию на  31 марта 2024 года </v>
          </cell>
        </row>
        <row r="5">
          <cell r="A5" t="str">
            <v xml:space="preserve"> (в тысячах казахстанских тенге)</v>
          </cell>
        </row>
        <row r="6">
          <cell r="A6" t="str">
            <v>АКТИВЫ</v>
          </cell>
          <cell r="B6" t="str">
            <v>31.03.2024</v>
          </cell>
        </row>
        <row r="7">
          <cell r="A7" t="str">
            <v xml:space="preserve">Долгосрочные активы </v>
          </cell>
        </row>
        <row r="8">
          <cell r="A8" t="str">
            <v xml:space="preserve">Основные средства </v>
          </cell>
          <cell r="B8">
            <v>739685.47057999996</v>
          </cell>
        </row>
        <row r="9">
          <cell r="A9" t="str">
            <v>2410, Основные средства</v>
          </cell>
          <cell r="B9">
            <v>808961.27734000003</v>
          </cell>
        </row>
        <row r="10">
          <cell r="A10" t="str">
            <v>2420, Амортизация основных средств</v>
          </cell>
          <cell r="B10">
            <v>-69275.806760000007</v>
          </cell>
        </row>
        <row r="11">
          <cell r="A11" t="str">
            <v>Нематериальные активы</v>
          </cell>
          <cell r="B11">
            <v>18667.704970000003</v>
          </cell>
        </row>
        <row r="12">
          <cell r="A12" t="str">
            <v>2730, Прочие нематериальные активы</v>
          </cell>
          <cell r="B12">
            <v>23989.595940000003</v>
          </cell>
        </row>
        <row r="13">
          <cell r="A13" t="str">
            <v>2740, Амортизация прочих нематериальных активов</v>
          </cell>
          <cell r="B13">
            <v>-5321.8909699999995</v>
          </cell>
        </row>
        <row r="14">
          <cell r="A14" t="str">
            <v>Внеоборотные активы, предназначенные для продажи</v>
          </cell>
          <cell r="B14">
            <v>62367.244000000006</v>
          </cell>
        </row>
        <row r="15">
          <cell r="A15" t="str">
            <v>1531, Долгосрочные активы для перепродажи</v>
          </cell>
          <cell r="B15">
            <v>69297.244000000006</v>
          </cell>
        </row>
        <row r="16">
          <cell r="A16" t="str">
            <v>1530, Оценочный резерв под убытки от обесценения долгосрочных активов (или выбывающих групп), предназначенных для продажи</v>
          </cell>
          <cell r="B16">
            <v>-6930</v>
          </cell>
        </row>
        <row r="17">
          <cell r="A17" t="str">
            <v>Долгосрочная дебиторская задолженность по финансовой аренде</v>
          </cell>
          <cell r="B17">
            <v>3221500.4247000008</v>
          </cell>
        </row>
        <row r="18">
          <cell r="A18" t="str">
            <v>2111, Долгосрочная задолженность по фин.лизингу (ОД+НДС)</v>
          </cell>
          <cell r="B18">
            <v>3501328.881860001</v>
          </cell>
        </row>
        <row r="19">
          <cell r="A19" t="str">
            <v>4320, Долгосрочные обязательства по НДС по финансовму лизингу</v>
          </cell>
          <cell r="B19">
            <v>-279828.45716000005</v>
          </cell>
        </row>
        <row r="20">
          <cell r="A20" t="str">
            <v>Дебиторская задолженность по договорам Иджара</v>
          </cell>
          <cell r="B20">
            <v>1229515.9770800001</v>
          </cell>
        </row>
        <row r="21">
          <cell r="A21" t="str">
            <v>Долгосрочная задолженность по Исламскому фин-ю</v>
          </cell>
          <cell r="B21">
            <v>1364384.7739000001</v>
          </cell>
        </row>
        <row r="22">
          <cell r="A22" t="str">
            <v>Долгосрочные обязательства по НДС Исламского фин-я</v>
          </cell>
          <cell r="B22">
            <v>-134868.79681999999</v>
          </cell>
        </row>
        <row r="23">
          <cell r="A23" t="str">
            <v>Долгосрочная дебиторская задолженность по прочим налогам</v>
          </cell>
          <cell r="B23">
            <v>414697.25398000004</v>
          </cell>
        </row>
        <row r="24">
          <cell r="A24" t="str">
            <v>4320, Долгосрочные обязательства по НДС по финансовму лизингу</v>
          </cell>
          <cell r="B24">
            <v>414697.25398000004</v>
          </cell>
        </row>
        <row r="25">
          <cell r="A25" t="str">
            <v>Право пользования активом</v>
          </cell>
          <cell r="B25">
            <v>0</v>
          </cell>
        </row>
        <row r="26">
          <cell r="A26" t="str">
            <v>2440, Право пользования активом</v>
          </cell>
          <cell r="B26">
            <v>0</v>
          </cell>
        </row>
        <row r="27">
          <cell r="A27" t="str">
            <v>2450, Амортизация права пользования активом</v>
          </cell>
          <cell r="B27">
            <v>0</v>
          </cell>
        </row>
        <row r="28">
          <cell r="A28" t="str">
            <v xml:space="preserve">Итого долгосрочные активы </v>
          </cell>
          <cell r="B28">
            <v>5686434.0753100011</v>
          </cell>
        </row>
        <row r="29">
          <cell r="A29" t="str">
            <v>Краткосрочные активы</v>
          </cell>
        </row>
        <row r="30">
          <cell r="A30" t="str">
            <v xml:space="preserve">Торговая и прочая дебиторская задолженность </v>
          </cell>
          <cell r="B30">
            <v>1612090.5732699996</v>
          </cell>
        </row>
        <row r="31">
          <cell r="A31" t="str">
            <v>1211, Возмещаемые расходы по лизингу</v>
          </cell>
          <cell r="B31">
            <v>28021.91994</v>
          </cell>
        </row>
        <row r="32">
          <cell r="A32" t="str">
            <v>1213, Краткосрочная дебиторская задолженность по расторгнутым ДФЛ</v>
          </cell>
          <cell r="B32">
            <v>170436.02553000001</v>
          </cell>
        </row>
        <row r="33">
          <cell r="A33" t="str">
            <v>1215, Дебиторская задолженность по консультационным и прочим услугам</v>
          </cell>
          <cell r="B33">
            <v>812.88937999999996</v>
          </cell>
        </row>
        <row r="34">
          <cell r="A34" t="str">
            <v xml:space="preserve">1218, Задолженность по вознаграждению по факторингу        </v>
          </cell>
          <cell r="B34">
            <v>116233.395</v>
          </cell>
        </row>
        <row r="35">
          <cell r="A35" t="str">
            <v>1221, ДКП с рассрочкой платежа</v>
          </cell>
          <cell r="B35">
            <v>12.62218</v>
          </cell>
        </row>
        <row r="36">
          <cell r="A36" t="str">
            <v>1272, Задолженность по претензиям</v>
          </cell>
          <cell r="B36">
            <v>194938.21927</v>
          </cell>
        </row>
        <row r="37">
          <cell r="A37" t="str">
            <v>1276, Вознаграждение по лизингу СХ, погашаемое субсидиями</v>
          </cell>
        </row>
        <row r="38">
          <cell r="A38" t="str">
            <v xml:space="preserve">1278, Требование по уступленному праву по факторингу        </v>
          </cell>
          <cell r="B38">
            <v>1976559.8052499997</v>
          </cell>
        </row>
        <row r="39">
          <cell r="A39" t="str">
            <v>1286, Вознаграждение по лизингу, погашаемое субсидиями</v>
          </cell>
        </row>
        <row r="40">
          <cell r="A40" t="str">
            <v>1282, Резерв по прочим сомнительным требованиям</v>
          </cell>
          <cell r="B40">
            <v>-400793.20114999998</v>
          </cell>
        </row>
        <row r="41">
          <cell r="A41" t="str">
            <v xml:space="preserve">3388, Обязательства по уступленному праву по факторингу                        </v>
          </cell>
          <cell r="B41">
            <v>-474131.10213000001</v>
          </cell>
        </row>
        <row r="42">
          <cell r="A42" t="str">
            <v>1219, Комиссия по факторингу за сопровождение сделки</v>
          </cell>
          <cell r="B42">
            <v>0</v>
          </cell>
        </row>
        <row r="43">
          <cell r="A43" t="str">
            <v>Краткосрочные финансовые инвестиции</v>
          </cell>
          <cell r="B43">
            <v>3230197.2756099999</v>
          </cell>
        </row>
        <row r="44">
          <cell r="A44" t="str">
            <v>1132, Краткосрочные финансовые активы, оцениваемые по справедливой стоимости через прибыль или убыток</v>
          </cell>
          <cell r="B44">
            <v>3168165.963</v>
          </cell>
        </row>
        <row r="45">
          <cell r="A45" t="str">
            <v>1153, Краткосрочные вознаграждения к получению по предоставленным займам контрагентам Депозиты</v>
          </cell>
          <cell r="B45">
            <v>68600.274250000002</v>
          </cell>
        </row>
        <row r="46">
          <cell r="A46" t="str">
            <v>1170, Оценочный резерв под убытки от обесценения краткосрочных финансовых активов</v>
          </cell>
          <cell r="B46">
            <v>-6568.9616399999995</v>
          </cell>
        </row>
        <row r="47">
          <cell r="A47" t="str">
            <v>Дебиторская задолженность по финансовой аренде</v>
          </cell>
          <cell r="B47">
            <v>3742554.3428596463</v>
          </cell>
        </row>
        <row r="48">
          <cell r="A48" t="str">
            <v>1212, Реализация по договорам рассрочки ( менее 1 года )</v>
          </cell>
          <cell r="B48">
            <v>30761.190719999999</v>
          </cell>
        </row>
        <row r="49">
          <cell r="A49" t="str">
            <v>1214, Дебиторская задолженность к погашению АР</v>
          </cell>
          <cell r="B49">
            <v>0</v>
          </cell>
        </row>
        <row r="50">
          <cell r="A50" t="str">
            <v>1274, Задолженность лизингополучателей  СХ  к погашению</v>
          </cell>
          <cell r="B50">
            <v>81958.036810000005</v>
          </cell>
        </row>
        <row r="51">
          <cell r="A51" t="str">
            <v>1275, Задолженность лизингополучателей  СХ  начисленная</v>
          </cell>
          <cell r="B51">
            <v>5275.5275099999999</v>
          </cell>
        </row>
        <row r="52">
          <cell r="A52" t="str">
            <v>1284, Краткосрочная задолженность по фин. лизингу (ОД+НДС)</v>
          </cell>
          <cell r="B52">
            <v>3932480.1858596462</v>
          </cell>
        </row>
        <row r="53">
          <cell r="A53" t="str">
            <v>1285, Задолженность лизингополучателей к погашению</v>
          </cell>
          <cell r="B53">
            <v>304468.04790000001</v>
          </cell>
        </row>
        <row r="54">
          <cell r="A54" t="str">
            <v>1276, Вознаграждение по лизингу СХ, погашаемое субсидиями</v>
          </cell>
          <cell r="B54">
            <v>1657.37058</v>
          </cell>
        </row>
        <row r="55">
          <cell r="A55" t="str">
            <v>1286, Вознаграждение по лизингу, погашаемое субсидиями</v>
          </cell>
          <cell r="B55">
            <v>2386.2811499999998</v>
          </cell>
        </row>
        <row r="56">
          <cell r="A56" t="str">
            <v>1281, Резерв под обесценивание активов по которым начисляются проценты</v>
          </cell>
          <cell r="B56">
            <v>-236769.56808000003</v>
          </cell>
        </row>
        <row r="57">
          <cell r="A57" t="str">
            <v>3131, НДС к начислению в будущих периодах (по лизингу)</v>
          </cell>
          <cell r="B57">
            <v>-379662.72959</v>
          </cell>
        </row>
        <row r="58">
          <cell r="A58" t="str">
            <v>Дебиторская задолженность по договорам Иджара</v>
          </cell>
          <cell r="B58">
            <v>493342.0118703529</v>
          </cell>
        </row>
        <row r="59">
          <cell r="A59" t="str">
            <v>Краткосрочная задолженность по Исламскому фин-ю</v>
          </cell>
          <cell r="B59">
            <v>552511.3832003529</v>
          </cell>
        </row>
        <row r="60">
          <cell r="A60" t="str">
            <v>Краткосрочные обязательства по НДС Исламского фин-я</v>
          </cell>
          <cell r="B60">
            <v>-59169.371330000009</v>
          </cell>
        </row>
        <row r="61">
          <cell r="A61" t="str">
            <v>Краткосрочные займы выданные</v>
          </cell>
          <cell r="B61">
            <v>2263929.5</v>
          </cell>
        </row>
        <row r="62">
          <cell r="A62" t="str">
            <v>1120, Краткосрочные финансовые активы, оцениваемые по справедливой стоимости через прочий совокупный доход</v>
          </cell>
          <cell r="B62">
            <v>2263100</v>
          </cell>
        </row>
        <row r="63">
          <cell r="A63" t="str">
            <v xml:space="preserve">1154, Краткосрочные вознаграждения к получению по предоставленным займам </v>
          </cell>
          <cell r="B63">
            <v>829.5</v>
          </cell>
        </row>
        <row r="64">
          <cell r="A64" t="str">
            <v>Предоплата по текущему налогу на прибыль</v>
          </cell>
          <cell r="B64">
            <v>8995.7970999999998</v>
          </cell>
        </row>
        <row r="65">
          <cell r="A65" t="str">
            <v>1410, Корпоративный подоходный налог</v>
          </cell>
          <cell r="B65">
            <v>8995.7970999999998</v>
          </cell>
        </row>
        <row r="66">
          <cell r="A66" t="str">
            <v>Дебиторская задолженность по прочим налогам</v>
          </cell>
          <cell r="B66">
            <v>189551.39281999995</v>
          </cell>
        </row>
        <row r="67">
          <cell r="A67" t="str">
            <v>1420, Налог на добавленную стоимость</v>
          </cell>
          <cell r="B67">
            <v>602691.05634999997</v>
          </cell>
        </row>
        <row r="68">
          <cell r="A68" t="str">
            <v>1430, Прочие налоги и другие обязательные платежи в бюджет</v>
          </cell>
          <cell r="B68">
            <v>1557.5904499999999</v>
          </cell>
        </row>
        <row r="69">
          <cell r="A69" t="str">
            <v>4320, Долгосрочные обязательства по НДС по финансовму лизингу</v>
          </cell>
          <cell r="B69">
            <v>-414697.25398000004</v>
          </cell>
        </row>
        <row r="70">
          <cell r="A70" t="str">
            <v>Авансы, выданные поставщикам по финансовой аренде</v>
          </cell>
          <cell r="B70">
            <v>455506.51406000002</v>
          </cell>
        </row>
        <row r="71">
          <cell r="A71" t="str">
            <v>1712, Краткосрочные авансы выданные по поставщикам лизинга</v>
          </cell>
          <cell r="B71">
            <v>455506.51406000002</v>
          </cell>
        </row>
        <row r="72">
          <cell r="A72" t="str">
            <v>Финансовая помощь</v>
          </cell>
          <cell r="B72">
            <v>220324</v>
          </cell>
        </row>
        <row r="73">
          <cell r="A73" t="str">
            <v>1160, Прочие краткосрочные финансовые активы</v>
          </cell>
          <cell r="B73">
            <v>221800</v>
          </cell>
        </row>
        <row r="74">
          <cell r="A74" t="str">
            <v>1171, Оценочный резерв под убытки от обесценения краткосрочных финансовых активов</v>
          </cell>
          <cell r="B74">
            <v>-1476</v>
          </cell>
        </row>
        <row r="75">
          <cell r="A75" t="str">
            <v>Прочие активы</v>
          </cell>
          <cell r="B75">
            <v>39550.162420000001</v>
          </cell>
        </row>
        <row r="76">
          <cell r="A76" t="str">
            <v>1251, Краткосрочная задолженность подотчетных лиц</v>
          </cell>
          <cell r="B76">
            <v>91.346600000000009</v>
          </cell>
        </row>
        <row r="77">
          <cell r="A77" t="str">
            <v>1300, Запасы</v>
          </cell>
          <cell r="B77">
            <v>3974.5850299999997</v>
          </cell>
        </row>
        <row r="78">
          <cell r="A78" t="str">
            <v xml:space="preserve">1711, Краткосрочные авансы выданные </v>
          </cell>
          <cell r="B78">
            <v>12411.427960000001</v>
          </cell>
        </row>
        <row r="79">
          <cell r="A79" t="str">
            <v>1720, Расходы будущих периодов</v>
          </cell>
          <cell r="B79">
            <v>21036.15683</v>
          </cell>
        </row>
        <row r="80">
          <cell r="A80" t="str">
            <v>1713, Краткосрочные авансы выданные по агентским соглашениям</v>
          </cell>
          <cell r="B80">
            <v>0</v>
          </cell>
        </row>
        <row r="81">
          <cell r="A81" t="str">
            <v>1751, Прочие краткосрочные активы</v>
          </cell>
          <cell r="B81">
            <v>0</v>
          </cell>
        </row>
        <row r="82">
          <cell r="A82" t="str">
            <v>1110, Краткосрочные финансовые активы, оцениваемые по амортизированной стоимости</v>
          </cell>
          <cell r="B82">
            <v>2036.646</v>
          </cell>
        </row>
        <row r="83">
          <cell r="A83" t="str">
            <v>Средства в банках на депозитах</v>
          </cell>
          <cell r="B83">
            <v>1743651.0158899999</v>
          </cell>
        </row>
        <row r="84">
          <cell r="A84" t="str">
            <v>1050, Денежные средства на сберегательных счетах</v>
          </cell>
          <cell r="B84">
            <v>1742185.91126</v>
          </cell>
        </row>
        <row r="85">
          <cell r="A85" t="str">
            <v>1090, Оценочный резерв под убытки от обесценения денежных средств</v>
          </cell>
          <cell r="B85">
            <v>-2266.5714600000001</v>
          </cell>
        </row>
        <row r="86">
          <cell r="A86" t="str">
            <v>1151, Краткосрочные вознаграждения к получению по предоставленным займам контрагентам Депозиты</v>
          </cell>
          <cell r="B86">
            <v>3731.6760899999999</v>
          </cell>
        </row>
        <row r="87">
          <cell r="A87" t="str">
            <v>Денежные средства</v>
          </cell>
          <cell r="B87">
            <v>2686902.0732800006</v>
          </cell>
        </row>
        <row r="88">
          <cell r="A88" t="str">
            <v>1030, Денежные средства на текущих банковских счетах</v>
          </cell>
          <cell r="B88">
            <v>2558457.2651000004</v>
          </cell>
        </row>
        <row r="89">
          <cell r="A89" t="str">
            <v>1080, Прочие денежные средства</v>
          </cell>
          <cell r="B89">
            <v>133760.46820999999</v>
          </cell>
        </row>
        <row r="90">
          <cell r="A90" t="str">
            <v>1090, Оценочный резерв под убытки от обесценения денежных средств</v>
          </cell>
          <cell r="B90">
            <v>-5315.6600300000009</v>
          </cell>
        </row>
        <row r="91">
          <cell r="A91" t="str">
            <v xml:space="preserve">Итого краткосрочные активы </v>
          </cell>
          <cell r="B91">
            <v>16686594.65918</v>
          </cell>
        </row>
        <row r="92">
          <cell r="A92" t="str">
            <v>ИТОГО АКТИВОВ</v>
          </cell>
          <cell r="B92">
            <v>22373028.73449</v>
          </cell>
        </row>
        <row r="94">
          <cell r="A94" t="str">
            <v>КАПИТАЛ</v>
          </cell>
        </row>
        <row r="95">
          <cell r="A95" t="str">
            <v>Акционерный капитал</v>
          </cell>
          <cell r="B95">
            <v>4131157.88</v>
          </cell>
        </row>
        <row r="96">
          <cell r="A96" t="str">
            <v>5020, Простые акции</v>
          </cell>
          <cell r="B96">
            <v>4131157.88</v>
          </cell>
        </row>
        <row r="97">
          <cell r="A97" t="str">
            <v>Эмиссионный доход</v>
          </cell>
          <cell r="B97">
            <v>98742.187999999995</v>
          </cell>
        </row>
        <row r="98">
          <cell r="A98" t="str">
            <v>5310, Эмиссионный доход</v>
          </cell>
          <cell r="B98">
            <v>98742.187999999995</v>
          </cell>
        </row>
        <row r="99">
          <cell r="A99" t="str">
            <v>Нераспределенная прибыль / (накопленный убыток)</v>
          </cell>
          <cell r="B99">
            <v>3518168.0702800001</v>
          </cell>
        </row>
        <row r="100">
          <cell r="A100" t="str">
            <v>5600, Нераспределенная прибыль непокрытый убыток</v>
          </cell>
          <cell r="B100">
            <v>3518168.0702800001</v>
          </cell>
        </row>
        <row r="101">
          <cell r="A101" t="str">
            <v>ИТОГО КАПИТАЛА</v>
          </cell>
          <cell r="B101">
            <v>7748068.1382800005</v>
          </cell>
        </row>
        <row r="102">
          <cell r="A102" t="str">
            <v>ОБЯЗАТЕЛЬСТВА</v>
          </cell>
        </row>
        <row r="103">
          <cell r="A103" t="str">
            <v>Долгосрочные обязательства</v>
          </cell>
        </row>
        <row r="104">
          <cell r="A104" t="str">
            <v>Кредиты и займы</v>
          </cell>
          <cell r="B104">
            <v>8295384.3305900004</v>
          </cell>
        </row>
        <row r="105">
          <cell r="A105" t="str">
            <v>4010, Долгосрочные финансовые обязательства, оцениваемые по амортизированной стоимости</v>
          </cell>
          <cell r="B105">
            <v>8295384.3305900004</v>
          </cell>
        </row>
        <row r="106">
          <cell r="A106" t="str">
            <v>Долгосрочная кредиторская задолженность по Исламскому финансированию</v>
          </cell>
          <cell r="B106">
            <v>1555555.55556</v>
          </cell>
        </row>
        <row r="107">
          <cell r="A107" t="str">
            <v>Долгосрочная кредиторская задолженность</v>
          </cell>
          <cell r="B107">
            <v>15166.15</v>
          </cell>
        </row>
        <row r="108">
          <cell r="A108" t="str">
            <v>4450, Прочие долгосрочные обязательства</v>
          </cell>
          <cell r="B108">
            <v>15166.15</v>
          </cell>
        </row>
        <row r="109">
          <cell r="A109" t="str">
            <v>обязательства по аренде</v>
          </cell>
          <cell r="B109">
            <v>0</v>
          </cell>
        </row>
        <row r="110">
          <cell r="A110" t="str">
            <v>4150, Долгосрочная задолженность по аренде</v>
          </cell>
          <cell r="B110">
            <v>0</v>
          </cell>
        </row>
        <row r="111">
          <cell r="A111" t="str">
            <v>Итого долгосрочные обязательства</v>
          </cell>
          <cell r="B111">
            <v>9866106.036150001</v>
          </cell>
        </row>
        <row r="112">
          <cell r="A112" t="str">
            <v>Краткосрочные обязательства</v>
          </cell>
        </row>
        <row r="113">
          <cell r="A113" t="str">
            <v>Кредиты и займы 1</v>
          </cell>
          <cell r="B113">
            <v>1201305.4687299998</v>
          </cell>
        </row>
        <row r="114">
          <cell r="A114" t="str">
            <v>3010, Краткосрочные финансовые обязательства, оцениваемые по амортизированной стоимости</v>
          </cell>
          <cell r="B114">
            <v>1023120.1930799999</v>
          </cell>
        </row>
        <row r="115">
          <cell r="A115" t="str">
            <v>3050, Краткосрочные вознаграждения к выплате</v>
          </cell>
          <cell r="B115">
            <v>178810.29564999999</v>
          </cell>
        </row>
        <row r="116">
          <cell r="A116" t="str">
            <v>3050,Tengri Partners Investment Banking АО</v>
          </cell>
          <cell r="B116">
            <v>-625.02</v>
          </cell>
        </row>
        <row r="117">
          <cell r="A117" t="str">
            <v>Кредиторская задолженность по Исламскому финансированию</v>
          </cell>
          <cell r="B117">
            <v>444444.44443999999</v>
          </cell>
        </row>
        <row r="118">
          <cell r="A118" t="str">
            <v>Краткосрочные вознаграждения к выплате по Исламскому финансированию</v>
          </cell>
          <cell r="B118">
            <v>101000</v>
          </cell>
        </row>
        <row r="119">
          <cell r="A119" t="str">
            <v>Долговые ценные бумаги</v>
          </cell>
          <cell r="B119">
            <v>2573933.2617199998</v>
          </cell>
        </row>
        <row r="120">
          <cell r="A120" t="str">
            <v xml:space="preserve">3011, Облигации размещенные </v>
          </cell>
          <cell r="B120">
            <v>2573933.2617199998</v>
          </cell>
        </row>
        <row r="121">
          <cell r="A121" t="str">
            <v>Авансы, полученные по финансовой аренде</v>
          </cell>
          <cell r="B121">
            <v>367813.38783999998</v>
          </cell>
        </row>
        <row r="122">
          <cell r="A122" t="str">
            <v>3510, Краткосрочные авансы полученные</v>
          </cell>
          <cell r="B122">
            <v>367813.38783999998</v>
          </cell>
        </row>
        <row r="123">
          <cell r="A123" t="str">
            <v>Прочие краткосрочные обязательства</v>
          </cell>
          <cell r="B123">
            <v>70357.997329999998</v>
          </cell>
        </row>
        <row r="124">
          <cell r="A124" t="str">
            <v>3120, Индивидуальный подоходный налог</v>
          </cell>
          <cell r="B124">
            <v>2533.3288299999999</v>
          </cell>
        </row>
        <row r="125">
          <cell r="A125" t="str">
            <v>3132, НДС к оплате</v>
          </cell>
          <cell r="B125">
            <v>0</v>
          </cell>
        </row>
        <row r="126">
          <cell r="A126" t="str">
            <v>3150, Социальный налог</v>
          </cell>
          <cell r="B126">
            <v>2020.768</v>
          </cell>
        </row>
        <row r="127">
          <cell r="A127" t="str">
            <v>3200, Обязательства по другим обязательным и добровольным платежам</v>
          </cell>
          <cell r="B127">
            <v>4773.7500099999997</v>
          </cell>
        </row>
        <row r="128">
          <cell r="A128" t="str">
            <v>3190, Прочие налоги</v>
          </cell>
          <cell r="B128">
            <v>3.6110000000000002</v>
          </cell>
        </row>
        <row r="129">
          <cell r="A129" t="str">
            <v>3300, Краткосрочная кредиторская задолженность</v>
          </cell>
          <cell r="B129">
            <v>26166.187589999987</v>
          </cell>
        </row>
        <row r="130">
          <cell r="A130" t="str">
            <v>3400, Краткосрочные оценочные обязательства</v>
          </cell>
          <cell r="B130">
            <v>34235.331899999997</v>
          </cell>
        </row>
        <row r="131">
          <cell r="A131" t="str">
            <v>3050,Tengri Partners Investment Banking АО</v>
          </cell>
          <cell r="B131">
            <v>625.02</v>
          </cell>
        </row>
        <row r="132">
          <cell r="A132" t="str">
            <v>Итого краткосрочные обязательства</v>
          </cell>
          <cell r="B132">
            <v>4758854.5600599991</v>
          </cell>
        </row>
        <row r="133">
          <cell r="A133" t="str">
            <v xml:space="preserve">ИТОГО ОБЯЗАТЕЛЬСТВ </v>
          </cell>
          <cell r="B133">
            <v>14624960.596209999</v>
          </cell>
        </row>
        <row r="134">
          <cell r="A134" t="str">
            <v>ИТОГО ОБЯЗАТЕЛЬСТВ И КАПИТАЛА</v>
          </cell>
          <cell r="B134">
            <v>22373028.73449</v>
          </cell>
        </row>
        <row r="135">
          <cell r="A135" t="str">
            <v>Check</v>
          </cell>
        </row>
        <row r="136">
          <cell r="A136" t="str">
            <v>балансовая стоимость простой акции, тенге</v>
          </cell>
          <cell r="B136">
            <v>1.87100097789291</v>
          </cell>
        </row>
        <row r="138">
          <cell r="A138" t="str">
            <v>________________________</v>
          </cell>
        </row>
        <row r="139">
          <cell r="A139" t="str">
            <v>Субботин А.А.</v>
          </cell>
          <cell r="B139" t="str">
            <v>Шакиржанова А.Ж.</v>
          </cell>
        </row>
        <row r="140">
          <cell r="A140" t="str">
            <v>Председатель Правления</v>
          </cell>
          <cell r="B140" t="str">
            <v>Главный бухгалтер</v>
          </cell>
        </row>
        <row r="144">
          <cell r="B144">
            <v>0</v>
          </cell>
        </row>
        <row r="146">
          <cell r="B146">
            <v>0</v>
          </cell>
        </row>
      </sheetData>
      <sheetData sheetId="2">
        <row r="10">
          <cell r="H10">
            <v>545444444.44000006</v>
          </cell>
        </row>
        <row r="14">
          <cell r="H14">
            <v>1555555555.5599999</v>
          </cell>
        </row>
      </sheetData>
      <sheetData sheetId="3">
        <row r="7">
          <cell r="A7" t="str">
            <v>Процентный доход</v>
          </cell>
        </row>
        <row r="8">
          <cell r="A8" t="str">
            <v>Процентный расход</v>
          </cell>
        </row>
        <row r="10">
          <cell r="A10" t="str">
            <v>Доход по депозитам Вакала</v>
          </cell>
        </row>
        <row r="14">
          <cell r="A14" t="str">
            <v>Резерв под обесценение активов, по которым начисляются проценты</v>
          </cell>
        </row>
        <row r="17">
          <cell r="A17" t="str">
            <v>Чистая прибыль / (убыток) от курсовой разницы</v>
          </cell>
        </row>
        <row r="18">
          <cell r="A18" t="str">
            <v>Доходы по услугам</v>
          </cell>
        </row>
        <row r="19">
          <cell r="A19" t="str">
            <v>Прочие доходы / расходы</v>
          </cell>
        </row>
        <row r="25">
          <cell r="A25" t="str">
            <v>Операционные расходы</v>
          </cell>
        </row>
        <row r="26">
          <cell r="A26" t="str">
            <v>Резерв под обесценение активов, по которым не начисляются проценты</v>
          </cell>
        </row>
        <row r="36">
          <cell r="C36">
            <v>32502.360999999975</v>
          </cell>
        </row>
      </sheetData>
      <sheetData sheetId="4">
        <row r="1">
          <cell r="A1" t="str">
            <v>АО "Лизинг Групп"</v>
          </cell>
        </row>
        <row r="3">
          <cell r="A3" t="str">
            <v xml:space="preserve">Отчет о совокупном доходе за 3 месяца, закончившихся 31 марта 2024 года </v>
          </cell>
        </row>
        <row r="6">
          <cell r="A6" t="str">
            <v xml:space="preserve"> (в тысячах казахстанских тенге)</v>
          </cell>
          <cell r="C6" t="str">
            <v>31 марта 2024 года</v>
          </cell>
        </row>
        <row r="7">
          <cell r="A7" t="str">
            <v>Процентный доход</v>
          </cell>
          <cell r="C7">
            <v>730212.83632</v>
          </cell>
        </row>
        <row r="8">
          <cell r="A8" t="str">
            <v>Доход по вознаграждениям лизинга</v>
          </cell>
          <cell r="C8">
            <v>377908.61410000001</v>
          </cell>
        </row>
        <row r="9">
          <cell r="A9" t="str">
            <v>Доход по агентским вознаграждениям</v>
          </cell>
          <cell r="C9">
            <v>663</v>
          </cell>
        </row>
        <row r="10">
          <cell r="A10" t="str">
            <v>Доход по вознаграждению по факторинговым операциям ( за ожидание закрытия)</v>
          </cell>
          <cell r="C10">
            <v>0</v>
          </cell>
        </row>
        <row r="11">
          <cell r="A11" t="str">
            <v>Доход по вознаграждению по факторинговым операциям ( за сопровождение сделки)</v>
          </cell>
          <cell r="C11">
            <v>336</v>
          </cell>
        </row>
        <row r="12">
          <cell r="A12" t="str">
            <v>Доход по вознаграждению по факторинговым операциям ( за финансирование)</v>
          </cell>
          <cell r="C12">
            <v>137765</v>
          </cell>
        </row>
        <row r="13">
          <cell r="A13" t="str">
            <v>Доход по вознаграждениям (РЕПО)</v>
          </cell>
          <cell r="C13">
            <v>172629</v>
          </cell>
        </row>
        <row r="14">
          <cell r="A14" t="str">
            <v>Доход по вознаграждениям (Займ)</v>
          </cell>
          <cell r="C14">
            <v>830</v>
          </cell>
        </row>
        <row r="15">
          <cell r="A15" t="str">
            <v>Доход по вознаграждениям по депозиту</v>
          </cell>
          <cell r="C15">
            <v>38046.222219999996</v>
          </cell>
        </row>
        <row r="16">
          <cell r="A16" t="str">
            <v>Доход  по экспертизе проекта 1</v>
          </cell>
          <cell r="C16">
            <v>0</v>
          </cell>
        </row>
        <row r="17">
          <cell r="A17" t="str">
            <v>Доход по вознаграждениям АР</v>
          </cell>
          <cell r="C17">
            <v>2035</v>
          </cell>
        </row>
        <row r="18">
          <cell r="A18" t="str">
            <v>Доход по Исламскому финансированию</v>
          </cell>
          <cell r="C18">
            <v>81906.385899999994</v>
          </cell>
        </row>
        <row r="19">
          <cell r="A19" t="str">
            <v>Доход по депозитам Вакала</v>
          </cell>
          <cell r="C19">
            <v>17600.77778</v>
          </cell>
        </row>
        <row r="20">
          <cell r="A20" t="str">
            <v>Процентный расход</v>
          </cell>
          <cell r="C20">
            <v>-473966</v>
          </cell>
        </row>
        <row r="21">
          <cell r="A21" t="str">
            <v>Расходы по вознаграждениям (Даму 143)</v>
          </cell>
          <cell r="C21">
            <v>0</v>
          </cell>
        </row>
        <row r="22">
          <cell r="A22" t="str">
            <v>Расходы по вознаграждениям (Даму 400)</v>
          </cell>
          <cell r="C22">
            <v>-44375</v>
          </cell>
        </row>
        <row r="23">
          <cell r="A23" t="str">
            <v>Расходы по вознаграждениям (Даму 850)</v>
          </cell>
          <cell r="C23">
            <v>-88830</v>
          </cell>
        </row>
        <row r="24">
          <cell r="A24" t="str">
            <v>Расходы по вознаграждениям (АКК 500 млн.)</v>
          </cell>
          <cell r="C24">
            <v>-487</v>
          </cell>
        </row>
        <row r="25">
          <cell r="A25" t="str">
            <v>Расходы по вознаграждениям (Евразийский 18,5%)</v>
          </cell>
          <cell r="C25">
            <v>-1162</v>
          </cell>
        </row>
        <row r="26">
          <cell r="A26" t="str">
            <v>Расходы по вознаграждениям (Евразийский 21%)</v>
          </cell>
          <cell r="C26">
            <v>-36423</v>
          </cell>
        </row>
        <row r="27">
          <cell r="A27" t="str">
            <v>Расходы по вознаграждениям (Евразийский 21,1%)</v>
          </cell>
          <cell r="C27">
            <v>-105661</v>
          </cell>
        </row>
        <row r="28">
          <cell r="A28" t="str">
            <v>Расходы по амортизации дисконта по размещенным облигациям</v>
          </cell>
          <cell r="C28">
            <v>-20968</v>
          </cell>
        </row>
        <row r="29">
          <cell r="A29" t="str">
            <v>Расходы по вознаграждениям ICD</v>
          </cell>
          <cell r="C29">
            <v>-91000</v>
          </cell>
        </row>
        <row r="30">
          <cell r="A30" t="str">
            <v>Расходы по вознаграждениям (Фонд развития промышленности ) 17%</v>
          </cell>
          <cell r="C30">
            <v>-84536</v>
          </cell>
        </row>
        <row r="31">
          <cell r="A31" t="str">
            <v>Расходы по вознаграждениям РЕПО</v>
          </cell>
          <cell r="C31">
            <v>0</v>
          </cell>
        </row>
        <row r="32">
          <cell r="A32" t="str">
            <v>Расходы по агентскому вознаграждению</v>
          </cell>
          <cell r="C32">
            <v>-524</v>
          </cell>
        </row>
        <row r="33">
          <cell r="A33" t="str">
            <v xml:space="preserve">Амортизация  права пользования активом </v>
          </cell>
          <cell r="C33">
            <v>0</v>
          </cell>
        </row>
        <row r="34">
          <cell r="A34" t="str">
            <v>Чистый процентный доход до формирования резервов под обесценение активов, по которым начисляются проценты</v>
          </cell>
          <cell r="C34">
            <v>355754</v>
          </cell>
        </row>
        <row r="36">
          <cell r="A36" t="str">
            <v>Резерв под обесценение активов, по которым начисляются проценты</v>
          </cell>
        </row>
        <row r="37">
          <cell r="A37" t="str">
            <v xml:space="preserve">ЧИСТЫЙ ПРОЦЕНТНЫЙ ДОХОД </v>
          </cell>
          <cell r="C37">
            <v>355754</v>
          </cell>
        </row>
        <row r="39">
          <cell r="A39" t="str">
            <v>Чистая прибыль / (убыток) от курсовой разницы</v>
          </cell>
          <cell r="C39">
            <v>-3600</v>
          </cell>
        </row>
        <row r="40">
          <cell r="A40" t="str">
            <v>Курсовые разницы</v>
          </cell>
          <cell r="C40">
            <v>-48922</v>
          </cell>
        </row>
        <row r="41">
          <cell r="A41" t="str">
            <v>Расходы при обмене валюты</v>
          </cell>
          <cell r="C41">
            <v>-6594</v>
          </cell>
        </row>
        <row r="42">
          <cell r="A42" t="str">
            <v>Доходы при обмене валюты</v>
          </cell>
          <cell r="C42">
            <v>1717</v>
          </cell>
        </row>
        <row r="43">
          <cell r="A43" t="str">
            <v>Курсовые разницы</v>
          </cell>
          <cell r="C43">
            <v>50199</v>
          </cell>
        </row>
        <row r="44">
          <cell r="A44" t="str">
            <v>Доходы по услугам</v>
          </cell>
          <cell r="C44">
            <v>16560</v>
          </cell>
        </row>
        <row r="45">
          <cell r="A45" t="str">
            <v>Доход от оказания консультационных услуг</v>
          </cell>
          <cell r="C45">
            <v>16560</v>
          </cell>
        </row>
        <row r="46">
          <cell r="A46" t="str">
            <v>Прочие доходы / расходы</v>
          </cell>
          <cell r="C46">
            <v>33800.360999999997</v>
          </cell>
        </row>
        <row r="47">
          <cell r="A47" t="str">
            <v>Доход  по экспертизе проекта</v>
          </cell>
          <cell r="C47">
            <v>3</v>
          </cell>
        </row>
        <row r="48">
          <cell r="A48" t="str">
            <v>Прочая реализация</v>
          </cell>
          <cell r="C48">
            <v>6250</v>
          </cell>
        </row>
        <row r="49">
          <cell r="A49" t="str">
            <v>Доход от выбытие активов</v>
          </cell>
          <cell r="C49">
            <v>0</v>
          </cell>
        </row>
        <row r="50">
          <cell r="A50" t="str">
            <v>Доход от списания обязательств</v>
          </cell>
          <cell r="C50">
            <v>0</v>
          </cell>
        </row>
        <row r="51">
          <cell r="A51" t="str">
            <v>6290 "Прочие доходы"</v>
          </cell>
          <cell r="C51">
            <v>56776.360999999997</v>
          </cell>
        </row>
        <row r="52">
          <cell r="A52" t="str">
            <v>Себестоимость прочей реализации</v>
          </cell>
          <cell r="C52">
            <v>0</v>
          </cell>
        </row>
        <row r="53">
          <cell r="A53" t="str">
            <v>Себестоимость прочей реализации АР 7010</v>
          </cell>
          <cell r="C53">
            <v>-6250</v>
          </cell>
        </row>
        <row r="54">
          <cell r="A54" t="str">
            <v>7110 "Расходы по реализации продукции и оказанию услуг"</v>
          </cell>
          <cell r="C54">
            <v>-22979</v>
          </cell>
        </row>
        <row r="55">
          <cell r="A55" t="str">
            <v>7410 "Расходы по выбытию активов"</v>
          </cell>
          <cell r="C55">
            <v>0</v>
          </cell>
        </row>
        <row r="56">
          <cell r="A56" t="str">
            <v>ЧИСТЫЕ НЕПРОЦЕНТНЫЕ ДОХОДЫ</v>
          </cell>
          <cell r="C56">
            <v>46760.360999999997</v>
          </cell>
        </row>
        <row r="58">
          <cell r="A58" t="str">
            <v>ОПЕРАЦИОННЫЕ ДОХОДЫ</v>
          </cell>
          <cell r="C58">
            <v>402514.36099999998</v>
          </cell>
        </row>
        <row r="60">
          <cell r="A60" t="str">
            <v>Операционные расходы</v>
          </cell>
          <cell r="C60">
            <v>-349476</v>
          </cell>
        </row>
        <row r="61">
          <cell r="A61" t="str">
            <v>7211 "Административные расходы"</v>
          </cell>
          <cell r="C61">
            <v>-342578</v>
          </cell>
        </row>
        <row r="62">
          <cell r="A62" t="str">
            <v>7212 "Административные расходы не идущие на вычеты по КПН"</v>
          </cell>
          <cell r="C62">
            <v>-6898</v>
          </cell>
        </row>
        <row r="63">
          <cell r="A63" t="str">
            <v>Резерв под обесценение активов, по которым не начисляются проценты</v>
          </cell>
          <cell r="C63">
            <v>-20536</v>
          </cell>
        </row>
        <row r="64">
          <cell r="A64" t="str">
            <v>6280 "Доходы от восстановления убытка от обесценения по финансовым активам"</v>
          </cell>
          <cell r="C64">
            <v>35960</v>
          </cell>
        </row>
        <row r="65">
          <cell r="A65" t="str">
            <v>7440 "Расходы по обесценению дебиторской задолженности"</v>
          </cell>
          <cell r="C65">
            <v>-56496</v>
          </cell>
        </row>
        <row r="66">
          <cell r="A66" t="str">
            <v>ПРИБЫЛЬ ДО НАЛОГООБЛОЖЕНИЯ</v>
          </cell>
          <cell r="C66">
            <v>32502.360999999975</v>
          </cell>
        </row>
        <row r="68">
          <cell r="A68" t="str">
            <v>Расходы по налогу на прибыль</v>
          </cell>
          <cell r="C68">
            <v>0</v>
          </cell>
        </row>
        <row r="70">
          <cell r="A70" t="str">
            <v>ЧИСТАЯ ПРИБЫЛЬ</v>
          </cell>
          <cell r="C70">
            <v>32502.360999999975</v>
          </cell>
        </row>
        <row r="72">
          <cell r="A72" t="str">
            <v>Прочий совокупный доход</v>
          </cell>
          <cell r="C72">
            <v>0</v>
          </cell>
        </row>
        <row r="74">
          <cell r="A74" t="str">
            <v xml:space="preserve">ИТОГО СОВОКУПНЫЙ ДОХОД </v>
          </cell>
          <cell r="C74">
            <v>32502.360999999975</v>
          </cell>
        </row>
        <row r="76">
          <cell r="A76" t="str">
            <v>Базовая прибыль на акцию, тенге</v>
          </cell>
          <cell r="C76">
            <v>7.8676153136998908</v>
          </cell>
        </row>
        <row r="79">
          <cell r="A79" t="str">
            <v>________________________</v>
          </cell>
        </row>
        <row r="80">
          <cell r="A80" t="str">
            <v>Субботин А.А.</v>
          </cell>
        </row>
        <row r="81">
          <cell r="A81" t="str">
            <v>Председатель Правления</v>
          </cell>
        </row>
      </sheetData>
      <sheetData sheetId="5" refreshError="1"/>
      <sheetData sheetId="6">
        <row r="9">
          <cell r="A9" t="str">
            <v>реализация товаров и услуг</v>
          </cell>
        </row>
        <row r="10">
          <cell r="A10" t="str">
            <v>прочая выручка</v>
          </cell>
        </row>
        <row r="11">
          <cell r="A11" t="str">
            <v>авансы, полученные от покупателей, заказчиков</v>
          </cell>
        </row>
        <row r="12">
          <cell r="A12" t="str">
            <v>поступления по договорам страхования</v>
          </cell>
        </row>
        <row r="13">
          <cell r="A13" t="str">
            <v>полученные вознаграждения</v>
          </cell>
        </row>
        <row r="14">
          <cell r="A14" t="str">
            <v>прочие поступления</v>
          </cell>
        </row>
        <row r="17">
          <cell r="A17" t="str">
            <v>платежи поставщикам за товары и услуги</v>
          </cell>
        </row>
        <row r="18">
          <cell r="A18" t="str">
            <v>авансы, выданные поставщикам товаров и услуг</v>
          </cell>
        </row>
        <row r="19">
          <cell r="A19" t="str">
            <v>выплаты по оплате труда</v>
          </cell>
        </row>
        <row r="21">
          <cell r="A21" t="str">
            <v>выплаты по договорам страхования</v>
          </cell>
        </row>
        <row r="22">
          <cell r="A22" t="str">
            <v>подоходный налог и другие платежи в бюджет</v>
          </cell>
        </row>
        <row r="23">
          <cell r="A23" t="str">
            <v>прочие выплаты</v>
          </cell>
        </row>
        <row r="30">
          <cell r="A30" t="str">
            <v>реализация основных средств</v>
          </cell>
        </row>
        <row r="31">
          <cell r="A31" t="str">
            <v>реализация нематериальных активов</v>
          </cell>
        </row>
        <row r="32">
          <cell r="A32" t="str">
            <v>реализация других долгосрочных активов</v>
          </cell>
        </row>
        <row r="33">
          <cell r="A33" t="str">
            <v>реализация долевых инструментов других организаций (кроме дочерних) и долей участия в совместном предпринимательстве</v>
          </cell>
        </row>
        <row r="34">
          <cell r="A34" t="str">
            <v>реализация долговых инструментов других организаций</v>
          </cell>
        </row>
        <row r="35">
          <cell r="A35" t="str">
            <v>возмещение при потере контроля над дочерними организациями</v>
          </cell>
        </row>
        <row r="36">
          <cell r="A36" t="str">
            <v>реализация прочих финансовых активов</v>
          </cell>
        </row>
        <row r="37">
          <cell r="A37" t="str">
            <v>фьючерсные и форвардные контракты, опционы и свопы</v>
          </cell>
        </row>
        <row r="38">
          <cell r="A38" t="str">
            <v>полученные дивиденды</v>
          </cell>
        </row>
        <row r="40">
          <cell r="A40" t="str">
            <v>прочие поступления 2</v>
          </cell>
        </row>
        <row r="43">
          <cell r="A43" t="str">
            <v>приобретение основных средств</v>
          </cell>
        </row>
        <row r="44">
          <cell r="A44" t="str">
            <v>приобретение нематериальных активов</v>
          </cell>
        </row>
        <row r="45">
          <cell r="A45" t="str">
            <v>приобретение других долгосрочных активов</v>
          </cell>
        </row>
        <row r="46">
          <cell r="A46" t="str">
            <v>приобретение долевых инструментов других организаций (кроме дочерних) и долей участия в совместном предпринимательстве</v>
          </cell>
        </row>
        <row r="47">
          <cell r="A47" t="str">
            <v>приобретение долговых инструментов других организаций</v>
          </cell>
        </row>
        <row r="48">
          <cell r="A48" t="str">
            <v>приобретение контроля над дочерними организациями</v>
          </cell>
        </row>
        <row r="49">
          <cell r="A49" t="str">
            <v>приобретение прочих финансовых активов</v>
          </cell>
        </row>
        <row r="50">
          <cell r="A50" t="str">
            <v>предоставление займов</v>
          </cell>
        </row>
        <row r="51">
          <cell r="A51" t="str">
            <v>фьючерсные и форвардные контракты, опционы и свопы</v>
          </cell>
        </row>
        <row r="52">
          <cell r="A52" t="str">
            <v>инвестиции в ассоциированные и дочерние организации</v>
          </cell>
        </row>
        <row r="53">
          <cell r="A53" t="str">
            <v>прочие выплаты 2</v>
          </cell>
        </row>
        <row r="60">
          <cell r="A60" t="str">
            <v>эмиссия акций и других финансовых инструментов</v>
          </cell>
        </row>
        <row r="61">
          <cell r="A61" t="str">
            <v>получение займов</v>
          </cell>
        </row>
        <row r="62">
          <cell r="A62" t="str">
            <v>полученные вознаграждения2</v>
          </cell>
        </row>
        <row r="63">
          <cell r="A63" t="str">
            <v>прочие поступления ф</v>
          </cell>
        </row>
        <row r="66">
          <cell r="A66" t="str">
            <v>погашение займов</v>
          </cell>
        </row>
        <row r="67">
          <cell r="A67" t="str">
            <v>выплата вознаграждения ф</v>
          </cell>
        </row>
        <row r="68">
          <cell r="A68" t="str">
            <v>выплата дивидендов</v>
          </cell>
        </row>
        <row r="69">
          <cell r="A69" t="str">
            <v>выплаты собственникам по акциям организации</v>
          </cell>
        </row>
        <row r="70">
          <cell r="A70" t="str">
            <v>прочие выбытия ф</v>
          </cell>
        </row>
        <row r="72">
          <cell r="A72" t="str">
            <v>4. Влияние обменных курсов валют к тенге</v>
          </cell>
        </row>
        <row r="74">
          <cell r="A74" t="str">
            <v>Оценочный резерв под убытки от обесценения денежных средств</v>
          </cell>
        </row>
      </sheetData>
      <sheetData sheetId="7">
        <row r="1">
          <cell r="A1" t="str">
            <v>АО "Лизинг Групп"</v>
          </cell>
        </row>
        <row r="2">
          <cell r="A2" t="str">
            <v>Промежуточный сокращенный отчет о движении денежных средств (прямой метод) за 3 месяца,                                                       закончившихся 31 марта 2024г.</v>
          </cell>
        </row>
        <row r="4">
          <cell r="A4" t="str">
            <v xml:space="preserve"> (в тысячах казахстанских тенге)</v>
          </cell>
          <cell r="C4" t="str">
            <v>за шесть месяцев, закончившихся 31 марта</v>
          </cell>
        </row>
        <row r="5">
          <cell r="A5" t="str">
            <v>Наименование показателей</v>
          </cell>
          <cell r="C5" t="str">
            <v>31 марта 2024 года</v>
          </cell>
        </row>
        <row r="6">
          <cell r="A6" t="str">
            <v>I. Движение денежных средств от операционной деятельности</v>
          </cell>
        </row>
        <row r="7">
          <cell r="A7" t="str">
            <v>1. Поступление денежных средств, всего (сумма строк с 011 по 016)</v>
          </cell>
          <cell r="C7">
            <v>3246704.7674000002</v>
          </cell>
        </row>
        <row r="8">
          <cell r="A8" t="str">
            <v>в том числе:</v>
          </cell>
        </row>
        <row r="9">
          <cell r="A9" t="str">
            <v>реализация товаров и услуг</v>
          </cell>
          <cell r="C9">
            <v>1940918.5491300002</v>
          </cell>
        </row>
        <row r="10">
          <cell r="A10" t="str">
            <v>прочая выручка</v>
          </cell>
          <cell r="C10">
            <v>0</v>
          </cell>
        </row>
        <row r="11">
          <cell r="A11" t="str">
            <v>авансы, полученные от покупателей, заказчиков</v>
          </cell>
          <cell r="C11">
            <v>0</v>
          </cell>
        </row>
        <row r="12">
          <cell r="A12" t="str">
            <v>поступления по договорам страхования</v>
          </cell>
          <cell r="C12">
            <v>0</v>
          </cell>
        </row>
        <row r="13">
          <cell r="A13" t="str">
            <v>полученные вознаграждения</v>
          </cell>
          <cell r="C13">
            <v>0</v>
          </cell>
        </row>
        <row r="14">
          <cell r="A14" t="str">
            <v>прочие поступления</v>
          </cell>
          <cell r="C14">
            <v>1305786.2182700001</v>
          </cell>
        </row>
        <row r="15">
          <cell r="A15" t="str">
            <v>факторинг</v>
          </cell>
          <cell r="C15">
            <v>1268820358.8699999</v>
          </cell>
        </row>
        <row r="16">
          <cell r="A16" t="str">
            <v>SmartyCom ТОО</v>
          </cell>
          <cell r="C16">
            <v>36939014.399999999</v>
          </cell>
        </row>
        <row r="17">
          <cell r="A17" t="str">
            <v>подотчёт</v>
          </cell>
          <cell r="C17">
            <v>26845</v>
          </cell>
        </row>
        <row r="19">
          <cell r="A19" t="str">
            <v>2. Выбытие денежных средств, всего (сумма строк с 021 по 027)</v>
          </cell>
          <cell r="C19">
            <v>-3081818.8441099999</v>
          </cell>
        </row>
        <row r="20">
          <cell r="A20" t="str">
            <v>в том числе:</v>
          </cell>
        </row>
        <row r="21">
          <cell r="A21" t="str">
            <v>платежи поставщикам за товары и услуги</v>
          </cell>
          <cell r="C21">
            <v>-1125597.6614299999</v>
          </cell>
        </row>
        <row r="22">
          <cell r="A22" t="str">
            <v>авансы, выданные поставщикам товаров и услуг</v>
          </cell>
          <cell r="C22">
            <v>0</v>
          </cell>
        </row>
        <row r="23">
          <cell r="A23" t="str">
            <v>выплаты по оплате труда</v>
          </cell>
          <cell r="C23">
            <v>-152897.51757</v>
          </cell>
        </row>
        <row r="24">
          <cell r="A24" t="str">
            <v>выплата вознаграждения</v>
          </cell>
          <cell r="C24">
            <v>0</v>
          </cell>
        </row>
        <row r="25">
          <cell r="A25" t="str">
            <v>выплаты по договорам страхования</v>
          </cell>
          <cell r="C25">
            <v>0</v>
          </cell>
        </row>
        <row r="26">
          <cell r="A26" t="str">
            <v>подоходный налог и другие платежи в бюджет</v>
          </cell>
          <cell r="C26">
            <v>-145676.91186000002</v>
          </cell>
        </row>
        <row r="27">
          <cell r="A27" t="str">
            <v>прочие выплаты</v>
          </cell>
          <cell r="C27">
            <v>-1657646.7532499998</v>
          </cell>
        </row>
        <row r="28">
          <cell r="A28" t="str">
            <v>факторинг</v>
          </cell>
          <cell r="C28">
            <v>1616513260.2499998</v>
          </cell>
        </row>
        <row r="29">
          <cell r="A29" t="str">
            <v>ЗП СД</v>
          </cell>
          <cell r="C29">
            <v>13853529</v>
          </cell>
        </row>
        <row r="30">
          <cell r="A30" t="str">
            <v>Гулсер</v>
          </cell>
          <cell r="C30">
            <v>24756497</v>
          </cell>
        </row>
        <row r="31">
          <cell r="A31" t="str">
            <v>подотчёт</v>
          </cell>
          <cell r="C31">
            <v>2523467</v>
          </cell>
        </row>
        <row r="32">
          <cell r="A32" t="str">
            <v>3. Чистая сумма денежных средств от операционной деятельности (строка 010 - строка 020)</v>
          </cell>
          <cell r="C32">
            <v>164885.9232900003</v>
          </cell>
        </row>
        <row r="34">
          <cell r="A34" t="str">
            <v>Наименование показателей</v>
          </cell>
          <cell r="C34" t="str">
            <v>За отчетный период</v>
          </cell>
        </row>
        <row r="35">
          <cell r="A35" t="str">
            <v>II. Движение денежных средств от инвестиционной деятельности</v>
          </cell>
        </row>
        <row r="36">
          <cell r="A36" t="str">
            <v>1. Поступление денежных средств, всего (сумма строк с 041 по 051)</v>
          </cell>
          <cell r="C36">
            <v>698767.22723000008</v>
          </cell>
        </row>
        <row r="37">
          <cell r="A37" t="str">
            <v>в том числе:</v>
          </cell>
        </row>
        <row r="38">
          <cell r="A38" t="str">
            <v>реализация основных средств</v>
          </cell>
          <cell r="C38">
            <v>0</v>
          </cell>
        </row>
        <row r="39">
          <cell r="A39" t="str">
            <v>реализация нематериальных активов</v>
          </cell>
          <cell r="C39">
            <v>0</v>
          </cell>
        </row>
        <row r="40">
          <cell r="A40" t="str">
            <v>реализация других долгосрочных активов</v>
          </cell>
          <cell r="C40">
            <v>0</v>
          </cell>
        </row>
        <row r="41">
          <cell r="A41" t="str">
            <v>реализация долевых инструментов других организаций (кроме дочерних) и долей участия в совместном предпринимательстве</v>
          </cell>
          <cell r="C41">
            <v>0</v>
          </cell>
        </row>
        <row r="42">
          <cell r="A42" t="str">
            <v>реализация долговых инструментов других организаций</v>
          </cell>
          <cell r="C42">
            <v>0</v>
          </cell>
        </row>
        <row r="43">
          <cell r="A43" t="str">
            <v>возмещение при потере контроля над дочерними организациями</v>
          </cell>
          <cell r="C43">
            <v>0</v>
          </cell>
        </row>
        <row r="44">
          <cell r="A44" t="str">
            <v>реализация прочих финансовых активов</v>
          </cell>
          <cell r="C44">
            <v>0</v>
          </cell>
        </row>
        <row r="45">
          <cell r="A45" t="str">
            <v>фьючерсные и форвардные контракты, опционы и свопы</v>
          </cell>
          <cell r="C45">
            <v>0</v>
          </cell>
        </row>
        <row r="46">
          <cell r="A46" t="str">
            <v>полученные дивиденды</v>
          </cell>
          <cell r="C46">
            <v>0</v>
          </cell>
        </row>
        <row r="47">
          <cell r="A47" t="str">
            <v>полученные вознаграждения</v>
          </cell>
          <cell r="C47">
            <v>0</v>
          </cell>
        </row>
        <row r="48">
          <cell r="A48" t="str">
            <v>прочие поступления 2</v>
          </cell>
          <cell r="C48">
            <v>698767.22723000008</v>
          </cell>
        </row>
        <row r="49">
          <cell r="A49" t="str">
            <v>Tengri Partners Investment Banking АО
Прочие поступления от инвестиционной деятельности</v>
          </cell>
          <cell r="C49">
            <v>230860448.18000001</v>
          </cell>
        </row>
        <row r="50">
          <cell r="A50" t="str">
            <v>Tengri Partners Investment Banking АО
Прочие поступления от инвестиционной деятельности</v>
          </cell>
          <cell r="C50">
            <v>71135676.719999999</v>
          </cell>
        </row>
        <row r="51">
          <cell r="A51" t="str">
            <v>Tengri Partners Investment Banking АО
Прочие поступления от инвестиционной деятельности</v>
          </cell>
          <cell r="C51">
            <v>83700779.909999996</v>
          </cell>
        </row>
        <row r="52">
          <cell r="A52" t="str">
            <v>Tengri Partners Investment Banking АО
Прочие поступления от инвестиционной деятельности</v>
          </cell>
          <cell r="C52">
            <v>59355379.229999997</v>
          </cell>
        </row>
        <row r="53">
          <cell r="A53" t="str">
            <v>Tengri Partners Investment Banking АО
Прочие поступления от инвестиционной деятельности</v>
          </cell>
          <cell r="C53">
            <v>253714943.19</v>
          </cell>
        </row>
        <row r="54">
          <cell r="A54" t="str">
            <v>2. Выбытие денежных средств, всего (сумма строк с 061 по 071)</v>
          </cell>
          <cell r="C54">
            <v>-2456476.3177899998</v>
          </cell>
        </row>
        <row r="55">
          <cell r="A55" t="str">
            <v>в том числе:</v>
          </cell>
        </row>
        <row r="56">
          <cell r="A56" t="str">
            <v>приобретение основных средств</v>
          </cell>
          <cell r="C56">
            <v>-3419.6410699999997</v>
          </cell>
        </row>
        <row r="57">
          <cell r="A57" t="str">
            <v>приобретение нематериальных активов</v>
          </cell>
          <cell r="C57">
            <v>0</v>
          </cell>
        </row>
        <row r="58">
          <cell r="A58" t="str">
            <v>приобретение других долгосрочных активов</v>
          </cell>
          <cell r="C58">
            <v>0</v>
          </cell>
        </row>
        <row r="59">
          <cell r="A59" t="str">
            <v>приобретение долевых инструментов других организаций (кроме дочерних) и долей участия в совместном предпринимательстве</v>
          </cell>
          <cell r="C59">
            <v>0</v>
          </cell>
        </row>
        <row r="60">
          <cell r="A60" t="str">
            <v>приобретение долговых инструментов других организаций</v>
          </cell>
          <cell r="C60">
            <v>-2246900</v>
          </cell>
        </row>
        <row r="61">
          <cell r="A61" t="str">
            <v>приобретение контроля над дочерними организациями</v>
          </cell>
          <cell r="C61">
            <v>0</v>
          </cell>
        </row>
        <row r="62">
          <cell r="A62" t="str">
            <v>приобретение прочих финансовых активов</v>
          </cell>
          <cell r="C62">
            <v>0</v>
          </cell>
        </row>
        <row r="63">
          <cell r="A63" t="str">
            <v>предоставление займов</v>
          </cell>
          <cell r="C63">
            <v>0</v>
          </cell>
        </row>
        <row r="64">
          <cell r="A64" t="str">
            <v>фьючерсные и форвардные контракты, опционы и свопы</v>
          </cell>
          <cell r="C64">
            <v>0</v>
          </cell>
        </row>
        <row r="65">
          <cell r="A65" t="str">
            <v>инвестиции в ассоциированные и дочерние организации</v>
          </cell>
          <cell r="C65">
            <v>0</v>
          </cell>
        </row>
        <row r="66">
          <cell r="A66" t="str">
            <v>прочие выплаты 2</v>
          </cell>
          <cell r="C66">
            <v>-206156.67671999999</v>
          </cell>
        </row>
        <row r="67">
          <cell r="A67" t="str">
            <v>Tengri Partners Investment Banking АО
Прочие поступления от инвестиционной деятельности</v>
          </cell>
          <cell r="C67">
            <v>135021000</v>
          </cell>
        </row>
        <row r="68">
          <cell r="A68" t="str">
            <v>Tengri Partners Investment Banking АО
Прочие поступления от инвестиционной деятельности</v>
          </cell>
          <cell r="C68">
            <v>71135676.719999999</v>
          </cell>
        </row>
        <row r="69">
          <cell r="A69" t="str">
            <v>3. Чистая сумма денежных средств от инвестиционной деятельности (строка 040 - строка 060)</v>
          </cell>
          <cell r="C69">
            <v>-1757709.0905599997</v>
          </cell>
        </row>
        <row r="71">
          <cell r="A71" t="str">
            <v>Наименование показателей</v>
          </cell>
          <cell r="C71" t="str">
            <v>За отчетный период</v>
          </cell>
        </row>
        <row r="72">
          <cell r="A72" t="str">
            <v>III. Движение денежных средств от финансовой деятельности</v>
          </cell>
        </row>
        <row r="73">
          <cell r="A73" t="str">
            <v>1. Поступление денежных средств, всего (сумма строк с 091 по 094)</v>
          </cell>
          <cell r="C73">
            <v>9427247.3129700013</v>
          </cell>
        </row>
        <row r="74">
          <cell r="A74" t="str">
            <v>в том числе:</v>
          </cell>
        </row>
        <row r="75">
          <cell r="A75" t="str">
            <v>эмиссия акций и других финансовых инструментов</v>
          </cell>
          <cell r="C75">
            <v>0</v>
          </cell>
        </row>
        <row r="76">
          <cell r="A76" t="str">
            <v>получение займов</v>
          </cell>
          <cell r="C76">
            <v>300000</v>
          </cell>
        </row>
        <row r="77">
          <cell r="A77" t="str">
            <v>полученные вознаграждения2</v>
          </cell>
          <cell r="C77">
            <v>79721.692939999994</v>
          </cell>
        </row>
        <row r="78">
          <cell r="A78" t="str">
            <v>прочие поступления ф</v>
          </cell>
          <cell r="C78">
            <v>9047525.6200300008</v>
          </cell>
        </row>
        <row r="79">
          <cell r="A79" t="str">
            <v>Береке банк</v>
          </cell>
          <cell r="C79">
            <v>6780330573.9099998</v>
          </cell>
        </row>
        <row r="80">
          <cell r="A80" t="str">
            <v>Облигации</v>
          </cell>
          <cell r="C80">
            <v>2134411137.46</v>
          </cell>
        </row>
        <row r="81">
          <cell r="A81" t="str">
            <v>2. Выбытие денежных средств, всего (сумма строк с 101 по 105)</v>
          </cell>
          <cell r="C81">
            <v>-7611313.8522799993</v>
          </cell>
        </row>
        <row r="82">
          <cell r="A82" t="str">
            <v>в том числе:</v>
          </cell>
        </row>
        <row r="83">
          <cell r="A83" t="str">
            <v>погашение займов</v>
          </cell>
          <cell r="C83">
            <v>-387031.28947000002</v>
          </cell>
        </row>
        <row r="84">
          <cell r="A84" t="str">
            <v>выплата вознаграждения ф</v>
          </cell>
          <cell r="C84">
            <v>-256387.04959000001</v>
          </cell>
        </row>
        <row r="85">
          <cell r="A85" t="str">
            <v>выплата дивидендов</v>
          </cell>
          <cell r="C85">
            <v>0</v>
          </cell>
        </row>
        <row r="86">
          <cell r="A86" t="str">
            <v>выплаты собственникам по акциям организации</v>
          </cell>
          <cell r="C86">
            <v>0</v>
          </cell>
        </row>
        <row r="87">
          <cell r="A87" t="str">
            <v>прочие выбытия ф</v>
          </cell>
          <cell r="C87">
            <v>-6967895.5132199991</v>
          </cell>
        </row>
        <row r="88">
          <cell r="A88" t="str">
            <v>Береке банк</v>
          </cell>
          <cell r="C88">
            <v>6967895513.2199993</v>
          </cell>
        </row>
        <row r="89">
          <cell r="A89" t="str">
            <v>3. Чистая сумма денежных средств от финансовой деятельности (строка 090 - строка 100)</v>
          </cell>
          <cell r="C89">
            <v>1815933.460690002</v>
          </cell>
        </row>
        <row r="90">
          <cell r="A90" t="str">
            <v>4. Влияние обменных курсов валют к тенге</v>
          </cell>
          <cell r="C90">
            <v>-5152</v>
          </cell>
        </row>
        <row r="91">
          <cell r="A91" t="str">
            <v>5. Увеличение +/- уменьшение денежных средств (строка 030 +/- строка 080 +/- строка 110)</v>
          </cell>
          <cell r="C91">
            <v>217958.29342000256</v>
          </cell>
        </row>
        <row r="92">
          <cell r="A92" t="str">
            <v>Оценочный резерв под убытки от обесценения денежных средств</v>
          </cell>
          <cell r="C92">
            <v>2939.0736000000002</v>
          </cell>
        </row>
        <row r="93">
          <cell r="A93" t="str">
            <v>6. Денежные средства и их эквиваленты на начало отчетного периода</v>
          </cell>
          <cell r="C93">
            <v>2466005.0651900023</v>
          </cell>
        </row>
        <row r="94">
          <cell r="A94" t="str">
            <v>7. Денежные средства и их эквиваленты на конец отчетного периода</v>
          </cell>
          <cell r="C94">
            <v>2686902.4322100049</v>
          </cell>
        </row>
        <row r="97">
          <cell r="A97" t="str">
            <v>_______________________________</v>
          </cell>
          <cell r="C97" t="str">
            <v>______________________________</v>
          </cell>
        </row>
        <row r="98">
          <cell r="A98" t="str">
            <v>Осадчая Л.В.</v>
          </cell>
          <cell r="C98" t="str">
            <v>Шакиржанова А.Ж.</v>
          </cell>
        </row>
        <row r="99">
          <cell r="A99" t="str">
            <v>Председатель Правления</v>
          </cell>
          <cell r="C99" t="str">
            <v>Главный бухгалтер</v>
          </cell>
        </row>
      </sheetData>
      <sheetData sheetId="8" refreshError="1"/>
      <sheetData sheetId="9">
        <row r="133">
          <cell r="I133">
            <v>32502.617690000003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13">
          <cell r="P13">
            <v>1229515977.0800002</v>
          </cell>
        </row>
        <row r="15">
          <cell r="P15">
            <v>507232892.15000015</v>
          </cell>
        </row>
        <row r="17">
          <cell r="P17">
            <v>-13890880.279647242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opLeftCell="A19" zoomScaleNormal="100" zoomScaleSheetLayoutView="100" workbookViewId="0">
      <selection activeCell="K28" sqref="K28"/>
    </sheetView>
  </sheetViews>
  <sheetFormatPr defaultColWidth="7.28515625" defaultRowHeight="12.75" x14ac:dyDescent="0.2"/>
  <cols>
    <col min="1" max="1" width="55" style="5" customWidth="1"/>
    <col min="2" max="2" width="6.5703125" style="5" customWidth="1"/>
    <col min="3" max="4" width="14.28515625" style="5" customWidth="1"/>
    <col min="5" max="5" width="7.28515625" style="5"/>
    <col min="6" max="6" width="9.85546875" style="5" bestFit="1" customWidth="1"/>
    <col min="7" max="7" width="7.85546875" style="5" bestFit="1" customWidth="1"/>
    <col min="8" max="18" width="7.28515625" style="5"/>
    <col min="19" max="19" width="8.85546875" style="5" bestFit="1" customWidth="1"/>
    <col min="20" max="16384" width="7.28515625" style="5"/>
  </cols>
  <sheetData>
    <row r="1" spans="1:4" s="3" customFormat="1" x14ac:dyDescent="0.2">
      <c r="A1" s="1" t="s">
        <v>0</v>
      </c>
      <c r="B1" s="1"/>
      <c r="C1" s="10"/>
      <c r="D1" s="2"/>
    </row>
    <row r="2" spans="1:4" x14ac:dyDescent="0.2">
      <c r="A2" s="4"/>
      <c r="B2" s="4"/>
      <c r="D2" s="4"/>
    </row>
    <row r="3" spans="1:4" x14ac:dyDescent="0.2">
      <c r="A3" s="6" t="s">
        <v>182</v>
      </c>
      <c r="B3" s="6"/>
      <c r="C3" s="165"/>
      <c r="D3" s="4"/>
    </row>
    <row r="4" spans="1:4" x14ac:dyDescent="0.2">
      <c r="A4" s="7"/>
      <c r="B4" s="7"/>
      <c r="D4" s="8"/>
    </row>
    <row r="5" spans="1:4" x14ac:dyDescent="0.2">
      <c r="A5" s="9" t="s">
        <v>1</v>
      </c>
      <c r="B5" s="10"/>
      <c r="C5" s="11"/>
      <c r="D5" s="11"/>
    </row>
    <row r="6" spans="1:4" x14ac:dyDescent="0.2">
      <c r="A6" s="12" t="s">
        <v>2</v>
      </c>
      <c r="B6" s="13" t="s">
        <v>3</v>
      </c>
      <c r="C6" s="13" t="s">
        <v>183</v>
      </c>
      <c r="D6" s="13" t="s">
        <v>4</v>
      </c>
    </row>
    <row r="7" spans="1:4" x14ac:dyDescent="0.2">
      <c r="A7" s="14" t="s">
        <v>5</v>
      </c>
      <c r="B7" s="14"/>
      <c r="C7" s="15"/>
      <c r="D7" s="15"/>
    </row>
    <row r="8" spans="1:4" x14ac:dyDescent="0.2">
      <c r="A8" s="16" t="s">
        <v>6</v>
      </c>
      <c r="B8" s="16"/>
      <c r="C8" s="17">
        <f>SUMIF('[1]ОФП расшифровка'!A:A,[1]ОФП!A8,'[1]ОФП расшифровка'!B:B)</f>
        <v>739685.47057999996</v>
      </c>
      <c r="D8" s="17">
        <v>759698.97875999997</v>
      </c>
    </row>
    <row r="9" spans="1:4" x14ac:dyDescent="0.2">
      <c r="A9" s="16" t="s">
        <v>7</v>
      </c>
      <c r="B9" s="16"/>
      <c r="C9" s="17">
        <f>SUMIF('[1]ОФП расшифровка'!A:A,[1]ОФП!A9,'[1]ОФП расшифровка'!B:B)</f>
        <v>18667.704970000003</v>
      </c>
      <c r="D9" s="17">
        <v>16106.317350000001</v>
      </c>
    </row>
    <row r="10" spans="1:4" x14ac:dyDescent="0.2">
      <c r="A10" s="16" t="s">
        <v>8</v>
      </c>
      <c r="B10" s="18">
        <v>17</v>
      </c>
      <c r="C10" s="17">
        <f>SUMIF('[1]ОФП расшифровка'!A:A,[1]ОФП!A10,'[1]ОФП расшифровка'!B:B)</f>
        <v>62367.244000000006</v>
      </c>
      <c r="D10" s="17">
        <v>62367.244000000006</v>
      </c>
    </row>
    <row r="11" spans="1:4" ht="18.75" customHeight="1" x14ac:dyDescent="0.2">
      <c r="A11" s="16" t="s">
        <v>9</v>
      </c>
      <c r="B11" s="18">
        <v>6</v>
      </c>
      <c r="C11" s="17">
        <f>SUMIF('[1]ОФП расшифровка'!A:A,[1]ОФП!A11,'[1]ОФП расшифровка'!B:B)</f>
        <v>3221500.4247000008</v>
      </c>
      <c r="D11" s="17">
        <v>3702027.8100299994</v>
      </c>
    </row>
    <row r="12" spans="1:4" x14ac:dyDescent="0.2">
      <c r="A12" s="16" t="s">
        <v>184</v>
      </c>
      <c r="B12" s="18">
        <v>7</v>
      </c>
      <c r="C12" s="17">
        <f>'[1]Исламск фин-е'!P13/1000</f>
        <v>1229515.9770800001</v>
      </c>
      <c r="D12" s="17">
        <v>915825.41306000005</v>
      </c>
    </row>
    <row r="13" spans="1:4" x14ac:dyDescent="0.2">
      <c r="A13" s="16" t="s">
        <v>10</v>
      </c>
      <c r="B13" s="18">
        <v>16</v>
      </c>
      <c r="C13" s="17">
        <f>SUMIF('[1]ОФП расшифровка'!A:A,[1]ОФП!A13,'[1]ОФП расшифровка'!B:B)</f>
        <v>414697.25398000004</v>
      </c>
      <c r="D13" s="17">
        <v>438785.03373000002</v>
      </c>
    </row>
    <row r="14" spans="1:4" x14ac:dyDescent="0.2">
      <c r="A14" s="16" t="s">
        <v>11</v>
      </c>
      <c r="B14" s="16"/>
      <c r="C14" s="17">
        <f>SUMIF('[1]ОФП расшифровка'!A:A,[1]ОФП!A14,'[1]ОФП расшифровка'!B:B)</f>
        <v>0</v>
      </c>
      <c r="D14" s="17">
        <v>0</v>
      </c>
    </row>
    <row r="15" spans="1:4" x14ac:dyDescent="0.2">
      <c r="A15" s="12" t="s">
        <v>12</v>
      </c>
      <c r="B15" s="12"/>
      <c r="C15" s="20">
        <f>SUM(C8:C14)</f>
        <v>5686434.0753100011</v>
      </c>
      <c r="D15" s="20">
        <f>SUM(D8:D14)</f>
        <v>5894810.7969300002</v>
      </c>
    </row>
    <row r="16" spans="1:4" x14ac:dyDescent="0.2">
      <c r="A16" s="14" t="s">
        <v>13</v>
      </c>
      <c r="B16" s="14"/>
      <c r="C16" s="21"/>
      <c r="D16" s="21"/>
    </row>
    <row r="17" spans="1:7" x14ac:dyDescent="0.2">
      <c r="A17" s="16" t="s">
        <v>14</v>
      </c>
      <c r="B17" s="18">
        <v>8</v>
      </c>
      <c r="C17" s="17">
        <f>SUMIF('[1]ОФП расшифровка'!A:A,[1]ОФП!A17,'[1]ОФП расшифровка'!B:B)</f>
        <v>1612090.5732699996</v>
      </c>
      <c r="D17" s="17">
        <v>1086034.0724800003</v>
      </c>
    </row>
    <row r="18" spans="1:7" x14ac:dyDescent="0.2">
      <c r="A18" s="16" t="s">
        <v>15</v>
      </c>
      <c r="B18" s="18">
        <v>10</v>
      </c>
      <c r="C18" s="17">
        <f>SUMIF('[1]ОФП расшифровка'!A:A,[1]ОФП!A18,'[1]ОФП расшифровка'!B:B)</f>
        <v>3230197.2756099999</v>
      </c>
      <c r="D18" s="17">
        <v>3683631.5305899996</v>
      </c>
    </row>
    <row r="19" spans="1:7" x14ac:dyDescent="0.2">
      <c r="A19" s="16" t="s">
        <v>16</v>
      </c>
      <c r="B19" s="18">
        <v>6</v>
      </c>
      <c r="C19" s="17">
        <f>SUMIF('[1]ОФП расшифровка'!A:A,[1]ОФП!A19,'[1]ОФП расшифровка'!B:B)</f>
        <v>3742554.3428596463</v>
      </c>
      <c r="D19" s="17">
        <v>3993887.4193899995</v>
      </c>
    </row>
    <row r="20" spans="1:7" x14ac:dyDescent="0.2">
      <c r="A20" s="16" t="s">
        <v>184</v>
      </c>
      <c r="B20" s="18">
        <v>7</v>
      </c>
      <c r="C20" s="17">
        <f>('[1]Исламск фин-е'!P15+'[1]Исламск фин-е'!P17)/1000</f>
        <v>493342.0118703529</v>
      </c>
      <c r="D20" s="17">
        <v>285359</v>
      </c>
    </row>
    <row r="21" spans="1:7" x14ac:dyDescent="0.2">
      <c r="A21" s="16" t="s">
        <v>185</v>
      </c>
      <c r="B21" s="18">
        <v>15</v>
      </c>
      <c r="C21" s="17">
        <f>SUMIF('[1]ОФП расшифровка'!A:A,[1]ОФП!A21,'[1]ОФП расшифровка'!B:B)</f>
        <v>2263929.5</v>
      </c>
      <c r="D21" s="17"/>
    </row>
    <row r="22" spans="1:7" x14ac:dyDescent="0.2">
      <c r="A22" s="16" t="s">
        <v>17</v>
      </c>
      <c r="B22" s="18"/>
      <c r="C22" s="17">
        <f>SUMIF('[1]ОФП расшифровка'!A:A,[1]ОФП!A22,'[1]ОФП расшифровка'!B:B)</f>
        <v>8995.7970999999998</v>
      </c>
      <c r="D22" s="17">
        <v>8995.7970999999998</v>
      </c>
    </row>
    <row r="23" spans="1:7" x14ac:dyDescent="0.2">
      <c r="A23" s="16" t="s">
        <v>18</v>
      </c>
      <c r="B23" s="18">
        <v>16</v>
      </c>
      <c r="C23" s="17">
        <f>SUMIF('[1]ОФП расшифровка'!A:A,[1]ОФП!A23,'[1]ОФП расшифровка'!B:B)</f>
        <v>189551.39281999995</v>
      </c>
      <c r="D23" s="17">
        <v>217849.20237999992</v>
      </c>
    </row>
    <row r="24" spans="1:7" x14ac:dyDescent="0.2">
      <c r="A24" s="16" t="s">
        <v>19</v>
      </c>
      <c r="B24" s="18">
        <v>13</v>
      </c>
      <c r="C24" s="17">
        <f>SUMIF('[1]ОФП расшифровка'!A:A,[1]ОФП!A24,'[1]ОФП расшифровка'!B:B)</f>
        <v>455506.51406000002</v>
      </c>
      <c r="D24" s="17">
        <v>805378.9915</v>
      </c>
    </row>
    <row r="25" spans="1:7" x14ac:dyDescent="0.2">
      <c r="A25" s="16" t="s">
        <v>186</v>
      </c>
      <c r="B25" s="18">
        <v>14</v>
      </c>
      <c r="C25" s="17">
        <f>SUMIF('[1]ОФП расшифровка'!A:A,[1]ОФП!A25,'[1]ОФП расшифровка'!B:B)</f>
        <v>220324</v>
      </c>
      <c r="D25" s="17">
        <v>236524</v>
      </c>
    </row>
    <row r="26" spans="1:7" x14ac:dyDescent="0.2">
      <c r="A26" s="16" t="s">
        <v>20</v>
      </c>
      <c r="B26" s="18">
        <v>9</v>
      </c>
      <c r="C26" s="17">
        <f>SUMIF('[1]ОФП расшифровка'!A:A,[1]ОФП!A26,'[1]ОФП расшифровка'!B:B)</f>
        <v>39550.162420000001</v>
      </c>
      <c r="D26" s="17">
        <v>23372.025419999998</v>
      </c>
    </row>
    <row r="27" spans="1:7" x14ac:dyDescent="0.2">
      <c r="A27" s="16" t="s">
        <v>21</v>
      </c>
      <c r="B27" s="18">
        <v>12</v>
      </c>
      <c r="C27" s="17">
        <f>SUMIF('[1]ОФП расшифровка'!A:A,[1]ОФП!A27,'[1]ОФП расшифровка'!B:B)</f>
        <v>1743651.0158899999</v>
      </c>
      <c r="D27" s="17">
        <v>1595325.9812399999</v>
      </c>
    </row>
    <row r="28" spans="1:7" x14ac:dyDescent="0.2">
      <c r="A28" s="16" t="s">
        <v>22</v>
      </c>
      <c r="B28" s="18">
        <v>11</v>
      </c>
      <c r="C28" s="17">
        <f>SUMIF('[1]ОФП расшифровка'!A:A,[1]ОФП!A28,'[1]ОФП расшифровка'!B:B)</f>
        <v>2686902.0732800006</v>
      </c>
      <c r="D28" s="17">
        <v>2466005.4099900001</v>
      </c>
    </row>
    <row r="29" spans="1:7" x14ac:dyDescent="0.2">
      <c r="A29" s="12" t="s">
        <v>23</v>
      </c>
      <c r="B29" s="12"/>
      <c r="C29" s="20">
        <f>SUM(C17:C28)</f>
        <v>16686594.65918</v>
      </c>
      <c r="D29" s="20">
        <f>SUM(D17:D28)</f>
        <v>14402363.430089999</v>
      </c>
    </row>
    <row r="30" spans="1:7" ht="13.5" thickBot="1" x14ac:dyDescent="0.25">
      <c r="A30" s="22" t="s">
        <v>24</v>
      </c>
      <c r="B30" s="22"/>
      <c r="C30" s="23">
        <f>C15+C29</f>
        <v>22373028.73449</v>
      </c>
      <c r="D30" s="23">
        <f>D15+D29</f>
        <v>20297174.227019999</v>
      </c>
      <c r="F30" s="166"/>
      <c r="G30" s="167"/>
    </row>
    <row r="31" spans="1:7" x14ac:dyDescent="0.2">
      <c r="A31" s="16"/>
      <c r="B31" s="16"/>
      <c r="C31" s="24"/>
      <c r="D31" s="24"/>
      <c r="F31" s="167"/>
      <c r="G31" s="167"/>
    </row>
    <row r="32" spans="1:7" x14ac:dyDescent="0.2">
      <c r="A32" s="14" t="s">
        <v>25</v>
      </c>
      <c r="B32" s="14"/>
      <c r="C32" s="21"/>
      <c r="D32" s="21"/>
      <c r="F32" s="167"/>
      <c r="G32" s="167"/>
    </row>
    <row r="33" spans="1:20" x14ac:dyDescent="0.2">
      <c r="A33" s="16" t="s">
        <v>26</v>
      </c>
      <c r="B33" s="18">
        <v>18</v>
      </c>
      <c r="C33" s="17">
        <f>SUMIF('[1]ОФП расшифровка'!A:A,[1]ОФП!A33,'[1]ОФП расшифровка'!B:B)</f>
        <v>4131157.88</v>
      </c>
      <c r="D33" s="24">
        <v>4131157.88</v>
      </c>
      <c r="F33" s="167"/>
      <c r="G33" s="167"/>
    </row>
    <row r="34" spans="1:20" x14ac:dyDescent="0.2">
      <c r="A34" s="16" t="s">
        <v>27</v>
      </c>
      <c r="B34" s="18">
        <v>18</v>
      </c>
      <c r="C34" s="17">
        <f>SUMIF('[1]ОФП расшифровка'!A:A,[1]ОФП!A34,'[1]ОФП расшифровка'!B:B)</f>
        <v>98742.187999999995</v>
      </c>
      <c r="D34" s="24">
        <v>98742.187999999995</v>
      </c>
      <c r="F34" s="167"/>
      <c r="G34" s="167"/>
    </row>
    <row r="35" spans="1:20" x14ac:dyDescent="0.2">
      <c r="A35" s="16" t="s">
        <v>28</v>
      </c>
      <c r="B35" s="16"/>
      <c r="C35" s="17">
        <f>D35+[1]ОСД!C36</f>
        <v>3518167.8135899999</v>
      </c>
      <c r="D35" s="24">
        <f>3485665.45259</f>
        <v>3485665.4525899999</v>
      </c>
      <c r="F35" s="166"/>
      <c r="G35" s="166"/>
    </row>
    <row r="36" spans="1:20" x14ac:dyDescent="0.2">
      <c r="A36" s="12" t="s">
        <v>29</v>
      </c>
      <c r="B36" s="12"/>
      <c r="C36" s="25">
        <f>SUM(C33:C35)</f>
        <v>7748067.8815899994</v>
      </c>
      <c r="D36" s="25">
        <f>SUM(D33:D35)</f>
        <v>7715565.5205899999</v>
      </c>
      <c r="S36" s="177"/>
      <c r="T36" s="177"/>
    </row>
    <row r="37" spans="1:20" x14ac:dyDescent="0.2">
      <c r="A37" s="12" t="s">
        <v>30</v>
      </c>
      <c r="B37" s="12"/>
      <c r="C37" s="26"/>
      <c r="D37" s="26"/>
      <c r="S37" s="177"/>
      <c r="T37" s="178"/>
    </row>
    <row r="38" spans="1:20" x14ac:dyDescent="0.2">
      <c r="A38" s="14" t="s">
        <v>31</v>
      </c>
      <c r="B38" s="14"/>
      <c r="C38" s="21"/>
      <c r="D38" s="21"/>
      <c r="S38" s="177"/>
      <c r="T38" s="177"/>
    </row>
    <row r="39" spans="1:20" x14ac:dyDescent="0.2">
      <c r="A39" s="16" t="s">
        <v>32</v>
      </c>
      <c r="B39" s="18">
        <v>19</v>
      </c>
      <c r="C39" s="17">
        <f>SUMIF('[1]ОФП расшифровка'!A:A,[1]ОФП!A39,'[1]ОФП расшифровка'!B:B)</f>
        <v>8295384.3305900004</v>
      </c>
      <c r="D39" s="24">
        <v>8054905.2707099989</v>
      </c>
      <c r="S39" s="178"/>
      <c r="T39" s="178"/>
    </row>
    <row r="40" spans="1:20" ht="25.5" x14ac:dyDescent="0.2">
      <c r="A40" s="16" t="s">
        <v>33</v>
      </c>
      <c r="B40" s="18">
        <v>20</v>
      </c>
      <c r="C40" s="17">
        <f>[1]Займы!H14/1000</f>
        <v>1555555.55556</v>
      </c>
      <c r="D40" s="24">
        <v>1555555.55556</v>
      </c>
      <c r="S40" s="177"/>
      <c r="T40" s="177"/>
    </row>
    <row r="41" spans="1:20" x14ac:dyDescent="0.2">
      <c r="A41" s="16" t="s">
        <v>34</v>
      </c>
      <c r="B41" s="18">
        <v>24</v>
      </c>
      <c r="C41" s="17">
        <f>SUMIF('[1]ОФП расшифровка'!A:A,[1]ОФП!A41,'[1]ОФП расшифровка'!B:B)</f>
        <v>15166.15</v>
      </c>
      <c r="D41" s="24">
        <v>15166.15</v>
      </c>
      <c r="S41" s="177"/>
      <c r="T41" s="177"/>
    </row>
    <row r="42" spans="1:20" x14ac:dyDescent="0.2">
      <c r="A42" s="16" t="s">
        <v>35</v>
      </c>
      <c r="B42" s="16"/>
      <c r="C42" s="17">
        <f>SUMIF('[1]ОФП расшифровка'!A:A,[1]ОФП!A42,'[1]ОФП расшифровка'!B:B)</f>
        <v>0</v>
      </c>
      <c r="D42" s="17">
        <v>0</v>
      </c>
      <c r="S42" s="177"/>
      <c r="T42" s="177"/>
    </row>
    <row r="43" spans="1:20" x14ac:dyDescent="0.2">
      <c r="A43" s="12" t="s">
        <v>36</v>
      </c>
      <c r="B43" s="12"/>
      <c r="C43" s="25">
        <f>SUM(C39:C42)</f>
        <v>9866106.036150001</v>
      </c>
      <c r="D43" s="25">
        <f>SUM(D39:D42)</f>
        <v>9625626.9762699995</v>
      </c>
      <c r="S43" s="177"/>
      <c r="T43" s="179"/>
    </row>
    <row r="44" spans="1:20" x14ac:dyDescent="0.2">
      <c r="A44" s="14" t="s">
        <v>37</v>
      </c>
      <c r="B44" s="14"/>
      <c r="C44" s="21"/>
      <c r="D44" s="21"/>
      <c r="S44" s="177"/>
      <c r="T44" s="177"/>
    </row>
    <row r="45" spans="1:20" x14ac:dyDescent="0.2">
      <c r="A45" s="16" t="s">
        <v>200</v>
      </c>
      <c r="B45" s="18">
        <v>19</v>
      </c>
      <c r="C45" s="17">
        <f>SUMIF('[1]ОФП расшифровка'!A:A,[1]ОФП!A45,'[1]ОФП расшифровка'!B:B)</f>
        <v>1201305.4687299998</v>
      </c>
      <c r="D45" s="24">
        <v>1422702.3233200002</v>
      </c>
      <c r="S45" s="177"/>
      <c r="T45" s="178"/>
    </row>
    <row r="46" spans="1:20" x14ac:dyDescent="0.2">
      <c r="A46" s="16" t="s">
        <v>38</v>
      </c>
      <c r="B46" s="18">
        <v>20</v>
      </c>
      <c r="C46" s="17">
        <f>([1]Займы!H10)/1000</f>
        <v>545444.44444000011</v>
      </c>
      <c r="D46" s="24">
        <v>454444.44443999999</v>
      </c>
      <c r="S46" s="177"/>
      <c r="T46" s="178"/>
    </row>
    <row r="47" spans="1:20" x14ac:dyDescent="0.2">
      <c r="A47" s="16" t="s">
        <v>39</v>
      </c>
      <c r="B47" s="18">
        <v>21</v>
      </c>
      <c r="C47" s="17">
        <f>SUMIF('[1]ОФП расшифровка'!A:A,[1]ОФП!A47,'[1]ОФП расшифровка'!B:B)</f>
        <v>2573933.2617199998</v>
      </c>
      <c r="D47" s="27">
        <v>454560</v>
      </c>
      <c r="S47" s="178"/>
      <c r="T47" s="178"/>
    </row>
    <row r="48" spans="1:20" x14ac:dyDescent="0.2">
      <c r="A48" s="16" t="s">
        <v>40</v>
      </c>
      <c r="B48" s="18">
        <v>22</v>
      </c>
      <c r="C48" s="17">
        <f>SUMIF('[1]ОФП расшифровка'!A:A,[1]ОФП!A48,'[1]ОФП расшифровка'!B:B)+1</f>
        <v>367814.38783999998</v>
      </c>
      <c r="D48" s="28">
        <v>566037.20788999996</v>
      </c>
      <c r="S48" s="178"/>
      <c r="T48" s="178"/>
    </row>
    <row r="49" spans="1:20" x14ac:dyDescent="0.2">
      <c r="A49" s="16" t="s">
        <v>41</v>
      </c>
      <c r="B49" s="18">
        <v>23</v>
      </c>
      <c r="C49" s="17">
        <f>SUMIF('[1]ОФП расшифровка'!A:A,[1]ОФП!A49,'[1]ОФП расшифровка'!B:B)</f>
        <v>70357.997329999998</v>
      </c>
      <c r="D49" s="24">
        <v>58237.754509999992</v>
      </c>
      <c r="S49" s="178"/>
      <c r="T49" s="178"/>
    </row>
    <row r="50" spans="1:20" ht="13.5" thickBot="1" x14ac:dyDescent="0.25">
      <c r="A50" s="22" t="s">
        <v>42</v>
      </c>
      <c r="B50" s="22"/>
      <c r="C50" s="29">
        <f>SUM(C45:C49)</f>
        <v>4758855.56006</v>
      </c>
      <c r="D50" s="29">
        <f>SUM(D45:D49)</f>
        <v>2955981.7301600003</v>
      </c>
      <c r="S50" s="178"/>
      <c r="T50" s="180"/>
    </row>
    <row r="51" spans="1:20" ht="13.5" thickBot="1" x14ac:dyDescent="0.25">
      <c r="A51" s="22" t="s">
        <v>43</v>
      </c>
      <c r="B51" s="22"/>
      <c r="C51" s="29">
        <f>C43+C50</f>
        <v>14624961.596210001</v>
      </c>
      <c r="D51" s="29">
        <f>D43+D50</f>
        <v>12581608.706429999</v>
      </c>
      <c r="S51" s="178"/>
      <c r="T51" s="181"/>
    </row>
    <row r="52" spans="1:20" s="30" customFormat="1" ht="15.75" thickBot="1" x14ac:dyDescent="0.25">
      <c r="A52" s="22" t="s">
        <v>44</v>
      </c>
      <c r="B52" s="22"/>
      <c r="C52" s="29">
        <f>C36+C51</f>
        <v>22373029.4778</v>
      </c>
      <c r="D52" s="29">
        <f>D36+D51</f>
        <v>20297174.227019999</v>
      </c>
      <c r="S52" s="177"/>
      <c r="T52" s="182"/>
    </row>
    <row r="53" spans="1:20" ht="13.5" x14ac:dyDescent="0.25">
      <c r="A53" s="30" t="s">
        <v>45</v>
      </c>
      <c r="B53" s="30"/>
      <c r="C53" s="31"/>
      <c r="D53" s="32"/>
      <c r="S53" s="183"/>
      <c r="T53" s="183"/>
    </row>
    <row r="54" spans="1:20" x14ac:dyDescent="0.2">
      <c r="A54" s="33" t="s">
        <v>46</v>
      </c>
      <c r="B54" s="34">
        <v>36</v>
      </c>
      <c r="C54" s="35">
        <f>(C30-C51-C9)/C33</f>
        <v>1.8710007358300231</v>
      </c>
      <c r="D54" s="35">
        <f>(D30-D51-D9)/D33</f>
        <v>1.8637533173241978</v>
      </c>
      <c r="S54" s="19"/>
    </row>
    <row r="55" spans="1:20" x14ac:dyDescent="0.2">
      <c r="A55" s="4"/>
      <c r="B55" s="36"/>
      <c r="D55" s="4"/>
      <c r="S55" s="19"/>
      <c r="T55" s="19"/>
    </row>
    <row r="56" spans="1:20" x14ac:dyDescent="0.2">
      <c r="A56" s="5" t="s">
        <v>47</v>
      </c>
      <c r="C56" s="37"/>
      <c r="D56" s="38"/>
    </row>
    <row r="57" spans="1:20" x14ac:dyDescent="0.2">
      <c r="A57" s="5" t="s">
        <v>187</v>
      </c>
      <c r="C57" s="5" t="s">
        <v>48</v>
      </c>
    </row>
    <row r="58" spans="1:20" x14ac:dyDescent="0.2">
      <c r="A58" s="5" t="s">
        <v>49</v>
      </c>
      <c r="C58" s="184" t="s">
        <v>50</v>
      </c>
      <c r="D58" s="184"/>
    </row>
    <row r="59" spans="1:20" x14ac:dyDescent="0.2">
      <c r="C59" s="39"/>
      <c r="D59" s="39"/>
    </row>
    <row r="60" spans="1:20" x14ac:dyDescent="0.2">
      <c r="D60" s="39"/>
    </row>
    <row r="61" spans="1:20" x14ac:dyDescent="0.2">
      <c r="C61" s="8"/>
      <c r="D61" s="8"/>
    </row>
    <row r="62" spans="1:20" x14ac:dyDescent="0.2">
      <c r="C62" s="40"/>
      <c r="D62" s="40"/>
    </row>
    <row r="63" spans="1:20" x14ac:dyDescent="0.2">
      <c r="C63" s="41"/>
      <c r="D63" s="8"/>
    </row>
    <row r="64" spans="1:20" x14ac:dyDescent="0.2">
      <c r="C64" s="42"/>
    </row>
    <row r="65" spans="3:4" x14ac:dyDescent="0.2">
      <c r="C65" s="41"/>
      <c r="D65" s="39"/>
    </row>
    <row r="68" spans="3:4" x14ac:dyDescent="0.2">
      <c r="D68" s="43"/>
    </row>
    <row r="69" spans="3:4" x14ac:dyDescent="0.2">
      <c r="D69" s="44"/>
    </row>
    <row r="70" spans="3:4" x14ac:dyDescent="0.2">
      <c r="D70" s="44"/>
    </row>
    <row r="73" spans="3:4" x14ac:dyDescent="0.2">
      <c r="D73" s="39"/>
    </row>
  </sheetData>
  <mergeCells count="1">
    <mergeCell ref="C58:D58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C987-8127-4E1F-8C87-923CB327C6BA}">
  <dimension ref="A1:M49"/>
  <sheetViews>
    <sheetView view="pageBreakPreview" zoomScale="60" zoomScaleNormal="100" workbookViewId="0">
      <selection activeCell="I24" sqref="I24"/>
    </sheetView>
  </sheetViews>
  <sheetFormatPr defaultColWidth="9.140625" defaultRowHeight="12.75" x14ac:dyDescent="0.2"/>
  <cols>
    <col min="1" max="1" width="48.7109375" style="4" customWidth="1"/>
    <col min="2" max="2" width="8.7109375" style="47" customWidth="1"/>
    <col min="3" max="3" width="18" style="43" bestFit="1" customWidth="1"/>
    <col min="4" max="4" width="24.85546875" style="83" customWidth="1"/>
    <col min="5" max="5" width="9.85546875" style="4" bestFit="1" customWidth="1"/>
    <col min="6" max="6" width="10.85546875" style="4" bestFit="1" customWidth="1"/>
    <col min="7" max="12" width="9.140625" style="4"/>
    <col min="13" max="13" width="9.85546875" style="4" bestFit="1" customWidth="1"/>
    <col min="14" max="16384" width="9.140625" style="4"/>
  </cols>
  <sheetData>
    <row r="1" spans="1:12" x14ac:dyDescent="0.2">
      <c r="A1" s="1" t="s">
        <v>0</v>
      </c>
      <c r="B1" s="2"/>
      <c r="C1" s="45"/>
      <c r="D1" s="45"/>
    </row>
    <row r="2" spans="1:12" x14ac:dyDescent="0.2">
      <c r="A2" s="2"/>
      <c r="B2" s="2"/>
      <c r="C2" s="45"/>
      <c r="D2" s="45"/>
    </row>
    <row r="3" spans="1:12" x14ac:dyDescent="0.2">
      <c r="A3" s="46" t="s">
        <v>188</v>
      </c>
      <c r="D3" s="43"/>
    </row>
    <row r="4" spans="1:12" x14ac:dyDescent="0.2">
      <c r="A4" s="48"/>
      <c r="D4" s="43"/>
    </row>
    <row r="5" spans="1:12" x14ac:dyDescent="0.2">
      <c r="C5" s="185"/>
      <c r="D5" s="185"/>
    </row>
    <row r="6" spans="1:12" ht="13.5" thickBot="1" x14ac:dyDescent="0.25">
      <c r="A6" s="49" t="s">
        <v>1</v>
      </c>
      <c r="B6" s="50" t="s">
        <v>51</v>
      </c>
      <c r="C6" s="51" t="s">
        <v>189</v>
      </c>
      <c r="D6" s="51" t="s">
        <v>190</v>
      </c>
    </row>
    <row r="7" spans="1:12" s="5" customFormat="1" x14ac:dyDescent="0.2">
      <c r="A7" s="52" t="s">
        <v>53</v>
      </c>
      <c r="B7" s="53">
        <v>25</v>
      </c>
      <c r="C7" s="27">
        <f>SUMIF('[1]ОСД расшифровка'!A:A,[1]ОСД!A7,'[1]ОСД расшифровка'!C:C)</f>
        <v>730212.83632</v>
      </c>
      <c r="D7" s="54">
        <v>548080</v>
      </c>
      <c r="E7" s="55"/>
    </row>
    <row r="8" spans="1:12" s="5" customFormat="1" x14ac:dyDescent="0.2">
      <c r="A8" s="52" t="s">
        <v>55</v>
      </c>
      <c r="B8" s="53">
        <v>25</v>
      </c>
      <c r="C8" s="27">
        <f>SUMIF('[1]ОСД расшифровка'!A:A,[1]ОСД!A8,'[1]ОСД расшифровка'!C:C)-C11</f>
        <v>-382966</v>
      </c>
      <c r="D8" s="54">
        <v>-226415</v>
      </c>
      <c r="E8" s="55"/>
    </row>
    <row r="9" spans="1:12" s="5" customFormat="1" x14ac:dyDescent="0.2">
      <c r="A9" s="52" t="s">
        <v>54</v>
      </c>
      <c r="B9" s="53">
        <v>26</v>
      </c>
      <c r="C9" s="27">
        <f>'[1]ОСД расшифровка'!C18</f>
        <v>81906.385899999994</v>
      </c>
      <c r="D9" s="54"/>
      <c r="E9" s="55"/>
    </row>
    <row r="10" spans="1:12" s="5" customFormat="1" x14ac:dyDescent="0.2">
      <c r="A10" s="52" t="s">
        <v>191</v>
      </c>
      <c r="B10" s="53">
        <v>26</v>
      </c>
      <c r="C10" s="27">
        <f>SUMIF('[1]ОСД расшифровка'!A:A,[1]ОСД!A10,'[1]ОСД расшифровка'!C:C)</f>
        <v>17600.77778</v>
      </c>
      <c r="D10" s="54"/>
      <c r="E10" s="55"/>
    </row>
    <row r="11" spans="1:12" s="5" customFormat="1" x14ac:dyDescent="0.2">
      <c r="A11" s="52" t="s">
        <v>56</v>
      </c>
      <c r="B11" s="53">
        <v>26</v>
      </c>
      <c r="C11" s="27">
        <f>'[1]ОСД расшифровка'!C29</f>
        <v>-91000</v>
      </c>
      <c r="D11" s="54"/>
      <c r="E11" s="55"/>
    </row>
    <row r="12" spans="1:12" s="3" customFormat="1" ht="39" thickBot="1" x14ac:dyDescent="0.25">
      <c r="A12" s="56" t="s">
        <v>57</v>
      </c>
      <c r="B12" s="57"/>
      <c r="C12" s="23">
        <f>C7+C8+C9+C11+C10</f>
        <v>355754</v>
      </c>
      <c r="D12" s="23">
        <f>D7+D8+D9+D11+D10</f>
        <v>321665</v>
      </c>
      <c r="E12" s="55"/>
    </row>
    <row r="13" spans="1:12" s="5" customFormat="1" x14ac:dyDescent="0.2">
      <c r="A13" s="52"/>
      <c r="B13" s="58"/>
      <c r="C13" s="59"/>
      <c r="D13" s="60"/>
      <c r="E13" s="55"/>
    </row>
    <row r="14" spans="1:12" s="5" customFormat="1" ht="25.5" x14ac:dyDescent="0.2">
      <c r="A14" s="61" t="s">
        <v>58</v>
      </c>
      <c r="B14" s="62"/>
      <c r="C14" s="27">
        <f>SUMIF('[1]ОСД расшифровка'!A:A,[1]ОСД!A14,'[1]ОСД расшифровка'!C:C)</f>
        <v>0</v>
      </c>
      <c r="D14" s="63"/>
      <c r="E14" s="55"/>
      <c r="F14" s="55"/>
      <c r="J14" s="168"/>
      <c r="K14" s="168"/>
      <c r="L14" s="169"/>
    </row>
    <row r="15" spans="1:12" s="3" customFormat="1" ht="13.5" thickBot="1" x14ac:dyDescent="0.25">
      <c r="A15" s="56" t="s">
        <v>59</v>
      </c>
      <c r="B15" s="57"/>
      <c r="C15" s="23">
        <f>C12+C14</f>
        <v>355754</v>
      </c>
      <c r="D15" s="23">
        <f>D12+D14</f>
        <v>321665</v>
      </c>
      <c r="E15" s="55"/>
      <c r="J15" s="168"/>
      <c r="K15" s="168"/>
      <c r="L15" s="169"/>
    </row>
    <row r="16" spans="1:12" s="3" customFormat="1" x14ac:dyDescent="0.2">
      <c r="A16" s="64"/>
      <c r="B16" s="65"/>
      <c r="C16" s="66"/>
      <c r="D16" s="67"/>
      <c r="E16" s="55"/>
      <c r="J16" s="168"/>
      <c r="K16" s="168"/>
      <c r="L16" s="169"/>
    </row>
    <row r="17" spans="1:13" s="5" customFormat="1" x14ac:dyDescent="0.2">
      <c r="A17" s="52" t="s">
        <v>60</v>
      </c>
      <c r="B17" s="62"/>
      <c r="C17" s="27">
        <f>SUMIF('[1]ОСД расшифровка'!A:A,[1]ОСД!A17,'[1]ОСД расшифровка'!C:C)</f>
        <v>-3600</v>
      </c>
      <c r="D17" s="54">
        <v>-9080</v>
      </c>
      <c r="E17" s="55"/>
      <c r="J17" s="168"/>
      <c r="K17" s="168"/>
      <c r="L17" s="169"/>
    </row>
    <row r="18" spans="1:13" s="5" customFormat="1" x14ac:dyDescent="0.2">
      <c r="A18" s="52" t="s">
        <v>61</v>
      </c>
      <c r="B18" s="62"/>
      <c r="C18" s="27">
        <f>SUMIF('[1]ОСД расшифровка'!A:A,[1]ОСД!A18,'[1]ОСД расшифровка'!C:C)</f>
        <v>16560</v>
      </c>
      <c r="D18" s="54">
        <v>16379</v>
      </c>
      <c r="E18" s="55"/>
      <c r="J18" s="168"/>
      <c r="K18" s="168"/>
      <c r="L18" s="169"/>
    </row>
    <row r="19" spans="1:13" s="5" customFormat="1" x14ac:dyDescent="0.2">
      <c r="A19" s="52" t="s">
        <v>62</v>
      </c>
      <c r="B19" s="62"/>
      <c r="C19" s="27">
        <f>SUMIF('[1]ОСД расшифровка'!A:A,[1]ОСД!A19,'[1]ОСД расшифровка'!C:C)</f>
        <v>33800.360999999997</v>
      </c>
      <c r="D19" s="54">
        <v>23496</v>
      </c>
      <c r="E19" s="55"/>
    </row>
    <row r="20" spans="1:13" s="5" customFormat="1" x14ac:dyDescent="0.2">
      <c r="A20" s="52"/>
      <c r="B20" s="68"/>
      <c r="C20" s="69"/>
      <c r="D20" s="60"/>
      <c r="E20" s="55"/>
      <c r="J20" s="19"/>
      <c r="K20" s="19"/>
      <c r="L20" s="169"/>
    </row>
    <row r="21" spans="1:13" s="3" customFormat="1" ht="13.5" thickBot="1" x14ac:dyDescent="0.25">
      <c r="A21" s="56" t="s">
        <v>63</v>
      </c>
      <c r="B21" s="57">
        <v>27</v>
      </c>
      <c r="C21" s="23">
        <f>SUM(C17:C19)</f>
        <v>46760.360999999997</v>
      </c>
      <c r="D21" s="23">
        <f>SUM(D17:D19)</f>
        <v>30795</v>
      </c>
      <c r="E21" s="55"/>
    </row>
    <row r="22" spans="1:13" s="3" customFormat="1" x14ac:dyDescent="0.2">
      <c r="A22" s="64"/>
      <c r="B22" s="65"/>
      <c r="C22" s="66"/>
      <c r="D22" s="67"/>
      <c r="E22" s="55"/>
    </row>
    <row r="23" spans="1:13" s="3" customFormat="1" ht="13.5" thickBot="1" x14ac:dyDescent="0.25">
      <c r="A23" s="56" t="s">
        <v>64</v>
      </c>
      <c r="B23" s="57"/>
      <c r="C23" s="23">
        <f>C15+C21</f>
        <v>402514.36099999998</v>
      </c>
      <c r="D23" s="23">
        <f>D15+D21</f>
        <v>352460</v>
      </c>
      <c r="E23" s="55"/>
    </row>
    <row r="24" spans="1:13" s="3" customFormat="1" x14ac:dyDescent="0.2">
      <c r="A24" s="64"/>
      <c r="B24" s="65"/>
      <c r="C24" s="66"/>
      <c r="D24" s="67"/>
      <c r="E24" s="55"/>
      <c r="J24" s="170"/>
      <c r="M24" s="171"/>
    </row>
    <row r="25" spans="1:13" s="5" customFormat="1" x14ac:dyDescent="0.2">
      <c r="A25" s="52" t="s">
        <v>65</v>
      </c>
      <c r="B25" s="62">
        <v>28</v>
      </c>
      <c r="C25" s="27">
        <f>SUMIF('[1]ОСД расшифровка'!A:A,[1]ОСД!A25,'[1]ОСД расшифровка'!C:C)</f>
        <v>-349476</v>
      </c>
      <c r="D25" s="54">
        <v>-96263</v>
      </c>
      <c r="E25" s="55"/>
      <c r="J25" s="170"/>
    </row>
    <row r="26" spans="1:13" s="5" customFormat="1" ht="25.5" x14ac:dyDescent="0.2">
      <c r="A26" s="52" t="s">
        <v>66</v>
      </c>
      <c r="B26" s="62">
        <v>29</v>
      </c>
      <c r="C26" s="27">
        <f>SUMIF('[1]ОСД расшифровка'!A:A,[1]ОСД!A26,'[1]ОСД расшифровка'!C:C)</f>
        <v>-20536</v>
      </c>
      <c r="D26" s="60">
        <v>-17093</v>
      </c>
      <c r="E26" s="55"/>
      <c r="F26" s="55"/>
      <c r="J26" s="172"/>
      <c r="M26" s="173"/>
    </row>
    <row r="27" spans="1:13" s="40" customFormat="1" x14ac:dyDescent="0.2">
      <c r="A27" s="70"/>
      <c r="B27" s="68"/>
      <c r="C27" s="69"/>
      <c r="D27" s="60"/>
      <c r="E27" s="55"/>
      <c r="J27" s="170"/>
    </row>
    <row r="28" spans="1:13" s="3" customFormat="1" ht="13.5" thickBot="1" x14ac:dyDescent="0.25">
      <c r="A28" s="56" t="s">
        <v>67</v>
      </c>
      <c r="B28" s="57"/>
      <c r="C28" s="23">
        <f>SUM(C23:C26)</f>
        <v>32502.360999999975</v>
      </c>
      <c r="D28" s="23">
        <f>SUM(D23:D26)</f>
        <v>239104</v>
      </c>
      <c r="E28" s="55"/>
      <c r="J28" s="170"/>
    </row>
    <row r="29" spans="1:13" s="3" customFormat="1" x14ac:dyDescent="0.2">
      <c r="A29" s="64"/>
      <c r="B29" s="65"/>
      <c r="C29" s="66"/>
      <c r="D29" s="67"/>
      <c r="E29" s="55"/>
      <c r="J29" s="170"/>
    </row>
    <row r="30" spans="1:13" s="5" customFormat="1" x14ac:dyDescent="0.2">
      <c r="A30" s="52" t="s">
        <v>68</v>
      </c>
      <c r="B30" s="62"/>
      <c r="C30" s="27">
        <v>0</v>
      </c>
      <c r="D30" s="54">
        <v>0</v>
      </c>
      <c r="E30" s="55"/>
      <c r="J30" s="174"/>
    </row>
    <row r="31" spans="1:13" s="5" customFormat="1" x14ac:dyDescent="0.2">
      <c r="A31" s="52"/>
      <c r="B31" s="68"/>
      <c r="C31" s="69"/>
      <c r="D31" s="60"/>
      <c r="E31" s="55"/>
      <c r="J31" s="174"/>
    </row>
    <row r="32" spans="1:13" s="3" customFormat="1" ht="13.5" thickBot="1" x14ac:dyDescent="0.25">
      <c r="A32" s="56" t="s">
        <v>69</v>
      </c>
      <c r="B32" s="57"/>
      <c r="C32" s="23">
        <f>C28</f>
        <v>32502.360999999975</v>
      </c>
      <c r="D32" s="23">
        <f>D28</f>
        <v>239104</v>
      </c>
      <c r="E32" s="55"/>
      <c r="J32" s="174"/>
    </row>
    <row r="33" spans="1:12" s="3" customFormat="1" x14ac:dyDescent="0.2">
      <c r="A33" s="64"/>
      <c r="B33" s="65"/>
      <c r="C33" s="66"/>
      <c r="D33" s="67"/>
      <c r="E33" s="55"/>
      <c r="J33" s="174"/>
    </row>
    <row r="34" spans="1:12" s="5" customFormat="1" x14ac:dyDescent="0.2">
      <c r="A34" s="52" t="s">
        <v>70</v>
      </c>
      <c r="B34" s="62"/>
      <c r="C34" s="27">
        <v>0</v>
      </c>
      <c r="D34" s="54">
        <v>0</v>
      </c>
      <c r="E34" s="55"/>
      <c r="J34" s="170"/>
    </row>
    <row r="35" spans="1:12" s="3" customFormat="1" x14ac:dyDescent="0.2">
      <c r="A35" s="64"/>
      <c r="B35" s="65"/>
      <c r="C35" s="66"/>
      <c r="D35" s="67"/>
      <c r="E35" s="55"/>
      <c r="J35" s="174"/>
    </row>
    <row r="36" spans="1:12" s="3" customFormat="1" ht="13.5" thickBot="1" x14ac:dyDescent="0.25">
      <c r="A36" s="56" t="s">
        <v>71</v>
      </c>
      <c r="B36" s="57"/>
      <c r="C36" s="23">
        <f>C32</f>
        <v>32502.360999999975</v>
      </c>
      <c r="D36" s="23">
        <f t="shared" ref="D36" si="0">D32</f>
        <v>239104</v>
      </c>
      <c r="E36" s="23">
        <f>C36-[1]Вспомогательная!I133</f>
        <v>-0.25669000002744724</v>
      </c>
      <c r="G36" s="71"/>
      <c r="J36" s="174"/>
    </row>
    <row r="37" spans="1:12" s="3" customFormat="1" x14ac:dyDescent="0.2">
      <c r="A37" s="64"/>
      <c r="B37" s="65"/>
      <c r="C37" s="72"/>
      <c r="D37" s="73"/>
      <c r="E37" s="55"/>
      <c r="J37" s="175"/>
    </row>
    <row r="38" spans="1:12" s="3" customFormat="1" ht="13.5" thickBot="1" x14ac:dyDescent="0.25">
      <c r="A38" s="56" t="s">
        <v>72</v>
      </c>
      <c r="B38" s="57">
        <v>31</v>
      </c>
      <c r="C38" s="74">
        <f>C36/[1]ОФП!C33*1000</f>
        <v>7.8676153136998908</v>
      </c>
      <c r="D38" s="74">
        <f>D36/[1]ОФП!D33*1000</f>
        <v>57.87820435465904</v>
      </c>
      <c r="E38" s="55"/>
      <c r="J38" s="170"/>
    </row>
    <row r="39" spans="1:12" x14ac:dyDescent="0.2">
      <c r="A39" s="75"/>
      <c r="B39" s="76"/>
      <c r="C39" s="77"/>
      <c r="D39" s="78"/>
      <c r="J39" s="176"/>
      <c r="K39" s="109"/>
      <c r="L39" s="109"/>
    </row>
    <row r="40" spans="1:12" x14ac:dyDescent="0.2">
      <c r="A40" s="75"/>
      <c r="B40" s="76"/>
      <c r="C40" s="79"/>
      <c r="D40" s="80"/>
    </row>
    <row r="41" spans="1:12" x14ac:dyDescent="0.2">
      <c r="A41" s="4" t="s">
        <v>47</v>
      </c>
      <c r="B41" s="4" t="s">
        <v>47</v>
      </c>
      <c r="C41" s="81"/>
      <c r="D41" s="82"/>
    </row>
    <row r="42" spans="1:12" x14ac:dyDescent="0.2">
      <c r="A42" s="4" t="s">
        <v>187</v>
      </c>
      <c r="B42" s="4" t="s">
        <v>48</v>
      </c>
      <c r="C42" s="5"/>
    </row>
    <row r="43" spans="1:12" x14ac:dyDescent="0.2">
      <c r="A43" s="4" t="s">
        <v>49</v>
      </c>
      <c r="B43" s="186" t="s">
        <v>50</v>
      </c>
      <c r="C43" s="186"/>
      <c r="D43" s="84"/>
    </row>
    <row r="44" spans="1:12" x14ac:dyDescent="0.2">
      <c r="C44" s="85"/>
      <c r="D44" s="84"/>
    </row>
    <row r="45" spans="1:12" x14ac:dyDescent="0.2">
      <c r="C45" s="44"/>
      <c r="D45" s="84"/>
    </row>
    <row r="46" spans="1:12" x14ac:dyDescent="0.2">
      <c r="C46" s="86"/>
      <c r="D46" s="87"/>
    </row>
    <row r="47" spans="1:12" x14ac:dyDescent="0.2">
      <c r="C47" s="88"/>
      <c r="D47" s="89"/>
    </row>
    <row r="48" spans="1:12" x14ac:dyDescent="0.2">
      <c r="C48" s="44"/>
      <c r="D48" s="90"/>
    </row>
    <row r="49" spans="3:3" x14ac:dyDescent="0.2">
      <c r="C49" s="85"/>
    </row>
  </sheetData>
  <mergeCells count="2">
    <mergeCell ref="C5:D5"/>
    <mergeCell ref="B43:C43"/>
  </mergeCell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17CC4-AA50-4DDA-92CA-CBC110F8644C}">
  <dimension ref="A1:P32"/>
  <sheetViews>
    <sheetView view="pageBreakPreview" zoomScale="60" zoomScaleNormal="100" workbookViewId="0">
      <selection activeCell="I23" sqref="I23"/>
    </sheetView>
  </sheetViews>
  <sheetFormatPr defaultColWidth="9.140625" defaultRowHeight="12.75" x14ac:dyDescent="0.2"/>
  <cols>
    <col min="1" max="1" width="34.7109375" style="4" customWidth="1"/>
    <col min="2" max="2" width="17.7109375" style="4" customWidth="1"/>
    <col min="3" max="3" width="13.7109375" style="4" customWidth="1"/>
    <col min="4" max="4" width="14.7109375" style="4" customWidth="1"/>
    <col min="5" max="5" width="13.7109375" style="96" customWidth="1"/>
    <col min="6" max="6" width="11.85546875" style="96" hidden="1" customWidth="1"/>
    <col min="7" max="7" width="0" style="4" hidden="1" customWidth="1"/>
    <col min="8" max="16384" width="9.140625" style="4"/>
  </cols>
  <sheetData>
    <row r="1" spans="1:9" s="75" customFormat="1" x14ac:dyDescent="0.2">
      <c r="A1" s="91" t="s">
        <v>0</v>
      </c>
      <c r="B1" s="92">
        <v>13</v>
      </c>
      <c r="C1" s="92">
        <v>13</v>
      </c>
      <c r="D1" s="92">
        <v>13</v>
      </c>
      <c r="E1" s="93">
        <v>13</v>
      </c>
      <c r="F1" s="94"/>
    </row>
    <row r="2" spans="1:9" x14ac:dyDescent="0.2">
      <c r="A2" s="95" t="s">
        <v>192</v>
      </c>
    </row>
    <row r="3" spans="1:9" x14ac:dyDescent="0.2">
      <c r="A3" s="4" t="s">
        <v>193</v>
      </c>
    </row>
    <row r="4" spans="1:9" x14ac:dyDescent="0.2">
      <c r="A4" s="187"/>
      <c r="B4" s="187"/>
      <c r="C4" s="187"/>
      <c r="D4" s="187"/>
      <c r="E4" s="187"/>
    </row>
    <row r="5" spans="1:9" ht="51" x14ac:dyDescent="0.2">
      <c r="A5" s="97"/>
      <c r="B5" s="98" t="s">
        <v>73</v>
      </c>
      <c r="C5" s="98" t="s">
        <v>27</v>
      </c>
      <c r="D5" s="98" t="s">
        <v>194</v>
      </c>
      <c r="E5" s="99" t="s">
        <v>74</v>
      </c>
    </row>
    <row r="6" spans="1:9" x14ac:dyDescent="0.2">
      <c r="A6" s="100" t="s">
        <v>75</v>
      </c>
      <c r="B6" s="101">
        <v>18</v>
      </c>
      <c r="C6" s="101">
        <v>18</v>
      </c>
      <c r="D6" s="102"/>
      <c r="E6" s="103"/>
    </row>
    <row r="7" spans="1:9" ht="13.5" thickBot="1" x14ac:dyDescent="0.25">
      <c r="A7" s="104">
        <v>44927</v>
      </c>
      <c r="B7" s="105">
        <v>4131158</v>
      </c>
      <c r="C7" s="105">
        <v>98742</v>
      </c>
      <c r="D7" s="106">
        <v>2479274</v>
      </c>
      <c r="E7" s="106">
        <v>6709175</v>
      </c>
    </row>
    <row r="8" spans="1:9" x14ac:dyDescent="0.2">
      <c r="A8" s="107" t="s">
        <v>76</v>
      </c>
      <c r="B8" s="54">
        <v>0</v>
      </c>
      <c r="C8" s="54">
        <v>0</v>
      </c>
      <c r="D8" s="54">
        <v>239104.03999999998</v>
      </c>
      <c r="E8" s="54">
        <f>D8</f>
        <v>239104.03999999998</v>
      </c>
    </row>
    <row r="9" spans="1:9" ht="13.5" thickBot="1" x14ac:dyDescent="0.25">
      <c r="A9" s="111" t="s">
        <v>195</v>
      </c>
      <c r="B9" s="105">
        <f>B7+B8</f>
        <v>4131158</v>
      </c>
      <c r="C9" s="105">
        <f>C7+C8</f>
        <v>98742</v>
      </c>
      <c r="D9" s="105">
        <f>D7+D8</f>
        <v>2718378.04</v>
      </c>
      <c r="E9" s="105">
        <f>E7+E8</f>
        <v>6948279.04</v>
      </c>
      <c r="G9" s="108"/>
    </row>
    <row r="10" spans="1:9" x14ac:dyDescent="0.2">
      <c r="A10" s="107"/>
      <c r="B10" s="54"/>
      <c r="C10" s="54"/>
      <c r="D10" s="109"/>
      <c r="E10" s="109"/>
    </row>
    <row r="11" spans="1:9" ht="13.5" thickBot="1" x14ac:dyDescent="0.25">
      <c r="A11" s="110">
        <v>45292</v>
      </c>
      <c r="B11" s="106">
        <v>4131158</v>
      </c>
      <c r="C11" s="106">
        <v>98742</v>
      </c>
      <c r="D11" s="106">
        <v>3485665</v>
      </c>
      <c r="E11" s="106">
        <v>7715565</v>
      </c>
      <c r="I11" s="109"/>
    </row>
    <row r="12" spans="1:9" x14ac:dyDescent="0.2">
      <c r="A12" s="107" t="s">
        <v>76</v>
      </c>
      <c r="B12" s="54"/>
      <c r="C12" s="54"/>
      <c r="D12" s="54">
        <f>[1]ОСД!C36</f>
        <v>32502.360999999975</v>
      </c>
      <c r="E12" s="109">
        <f>D12</f>
        <v>32502.360999999975</v>
      </c>
    </row>
    <row r="13" spans="1:9" ht="13.5" thickBot="1" x14ac:dyDescent="0.25">
      <c r="A13" s="111" t="s">
        <v>183</v>
      </c>
      <c r="B13" s="105">
        <f>B11+B12</f>
        <v>4131158</v>
      </c>
      <c r="C13" s="105">
        <f>C11+C12</f>
        <v>98742</v>
      </c>
      <c r="D13" s="105">
        <f>D11+D12</f>
        <v>3518167.361</v>
      </c>
      <c r="E13" s="105">
        <f>E11+E12</f>
        <v>7748067.3609999996</v>
      </c>
      <c r="F13" s="112" t="e">
        <f>#REF!</f>
        <v>#REF!</v>
      </c>
      <c r="G13" s="113" t="e">
        <f>E13-F13</f>
        <v>#REF!</v>
      </c>
    </row>
    <row r="14" spans="1:9" s="109" customFormat="1" x14ac:dyDescent="0.2">
      <c r="B14" s="114"/>
      <c r="C14" s="114"/>
      <c r="D14" s="114"/>
      <c r="E14" s="115"/>
      <c r="F14" s="96"/>
    </row>
    <row r="15" spans="1:9" x14ac:dyDescent="0.2">
      <c r="B15" s="116"/>
      <c r="C15" s="117"/>
      <c r="D15" s="117"/>
      <c r="E15" s="115"/>
    </row>
    <row r="16" spans="1:9" x14ac:dyDescent="0.2">
      <c r="A16" s="4" t="s">
        <v>47</v>
      </c>
      <c r="B16" s="116"/>
      <c r="C16" s="118" t="s">
        <v>47</v>
      </c>
      <c r="D16" s="118"/>
      <c r="E16" s="119"/>
      <c r="F16" s="4"/>
    </row>
    <row r="17" spans="1:16" x14ac:dyDescent="0.2">
      <c r="A17" s="4" t="s">
        <v>187</v>
      </c>
      <c r="C17" s="4" t="s">
        <v>48</v>
      </c>
      <c r="E17" s="120"/>
      <c r="F17" s="4"/>
    </row>
    <row r="18" spans="1:16" x14ac:dyDescent="0.2">
      <c r="A18" s="4" t="s">
        <v>49</v>
      </c>
      <c r="C18" s="4" t="s">
        <v>50</v>
      </c>
      <c r="D18" s="109"/>
      <c r="E18" s="120"/>
      <c r="F18" s="4"/>
    </row>
    <row r="19" spans="1:16" x14ac:dyDescent="0.2">
      <c r="A19" s="121"/>
      <c r="B19" s="122"/>
      <c r="C19" s="122"/>
      <c r="D19" s="122"/>
      <c r="E19" s="123"/>
      <c r="F19" s="4"/>
    </row>
    <row r="20" spans="1:16" hidden="1" x14ac:dyDescent="0.2">
      <c r="D20" s="124" t="e">
        <f>#REF!</f>
        <v>#REF!</v>
      </c>
    </row>
    <row r="21" spans="1:16" hidden="1" x14ac:dyDescent="0.2">
      <c r="D21" s="113" t="e">
        <f>D13-D20</f>
        <v>#REF!</v>
      </c>
    </row>
    <row r="22" spans="1:16" hidden="1" x14ac:dyDescent="0.2">
      <c r="D22" s="125" t="e">
        <f>ROUND(#REF!/1000,0)</f>
        <v>#REF!</v>
      </c>
    </row>
    <row r="26" spans="1:16" x14ac:dyDescent="0.2">
      <c r="J26" s="174"/>
      <c r="M26" s="4" t="s">
        <v>77</v>
      </c>
    </row>
    <row r="27" spans="1:16" x14ac:dyDescent="0.2">
      <c r="J27" s="174"/>
    </row>
    <row r="29" spans="1:16" x14ac:dyDescent="0.2">
      <c r="M29" s="4" t="s">
        <v>77</v>
      </c>
      <c r="P29" s="4" t="s">
        <v>77</v>
      </c>
    </row>
    <row r="30" spans="1:16" x14ac:dyDescent="0.2">
      <c r="O30" s="4" t="s">
        <v>77</v>
      </c>
    </row>
    <row r="32" spans="1:16" x14ac:dyDescent="0.2">
      <c r="O32" s="4" t="s">
        <v>77</v>
      </c>
    </row>
  </sheetData>
  <mergeCells count="1">
    <mergeCell ref="A4:E4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3B8E-3FDD-4DC6-92E7-B034A67A9854}">
  <dimension ref="A1:N86"/>
  <sheetViews>
    <sheetView tabSelected="1" view="pageBreakPreview" topLeftCell="A55" zoomScaleNormal="100" zoomScaleSheetLayoutView="100" workbookViewId="0">
      <selection activeCell="A64" sqref="A64"/>
    </sheetView>
  </sheetViews>
  <sheetFormatPr defaultRowHeight="15" x14ac:dyDescent="0.25"/>
  <cols>
    <col min="1" max="1" width="48.7109375" style="4" customWidth="1"/>
    <col min="2" max="2" width="8.7109375" style="4" customWidth="1"/>
    <col min="3" max="3" width="15.7109375" style="109" customWidth="1"/>
    <col min="4" max="4" width="15.7109375" style="4" customWidth="1"/>
    <col min="8" max="8" width="10.85546875" bestFit="1" customWidth="1"/>
  </cols>
  <sheetData>
    <row r="1" spans="1:6" x14ac:dyDescent="0.25">
      <c r="A1" s="46" t="s">
        <v>0</v>
      </c>
      <c r="B1" s="46"/>
      <c r="C1" s="126"/>
      <c r="D1" s="46"/>
    </row>
    <row r="2" spans="1:6" ht="33.75" customHeight="1" x14ac:dyDescent="0.25">
      <c r="A2" s="188" t="s">
        <v>196</v>
      </c>
      <c r="B2" s="188"/>
      <c r="C2" s="188"/>
      <c r="D2" s="46"/>
    </row>
    <row r="3" spans="1:6" x14ac:dyDescent="0.25">
      <c r="A3" s="46"/>
      <c r="B3" s="46"/>
      <c r="C3" s="126"/>
      <c r="D3" s="46"/>
    </row>
    <row r="4" spans="1:6" x14ac:dyDescent="0.25">
      <c r="A4" s="4" t="s">
        <v>1</v>
      </c>
      <c r="C4" s="189"/>
      <c r="D4" s="190"/>
    </row>
    <row r="5" spans="1:6" ht="25.5" x14ac:dyDescent="0.25">
      <c r="A5" s="127" t="s">
        <v>78</v>
      </c>
      <c r="B5" s="127" t="s">
        <v>79</v>
      </c>
      <c r="C5" s="128" t="s">
        <v>189</v>
      </c>
      <c r="D5" s="128" t="s">
        <v>52</v>
      </c>
    </row>
    <row r="6" spans="1:6" x14ac:dyDescent="0.25">
      <c r="A6" s="129" t="s">
        <v>80</v>
      </c>
      <c r="B6" s="130"/>
      <c r="C6" s="131"/>
      <c r="D6" s="130"/>
    </row>
    <row r="7" spans="1:6" ht="26.25" x14ac:dyDescent="0.25">
      <c r="A7" s="132" t="s">
        <v>81</v>
      </c>
      <c r="B7" s="133" t="s">
        <v>82</v>
      </c>
      <c r="C7" s="134">
        <f>SUM(C9:C14)</f>
        <v>3246704.7674000002</v>
      </c>
      <c r="D7" s="135">
        <f>SUM(D9:D14)</f>
        <v>20444958</v>
      </c>
      <c r="F7" s="136"/>
    </row>
    <row r="8" spans="1:6" x14ac:dyDescent="0.25">
      <c r="A8" s="137" t="s">
        <v>83</v>
      </c>
      <c r="B8" s="138"/>
      <c r="C8" s="139"/>
      <c r="D8" s="140"/>
      <c r="F8" s="136"/>
    </row>
    <row r="9" spans="1:6" x14ac:dyDescent="0.25">
      <c r="A9" s="137" t="s">
        <v>84</v>
      </c>
      <c r="B9" s="138" t="s">
        <v>85</v>
      </c>
      <c r="C9" s="141">
        <f>SUMIF('[1]ОДДС расшифровка'!A:A,[1]ОДДС!A9,'[1]ОДДС расшифровка'!C:C)</f>
        <v>1940918.5491300002</v>
      </c>
      <c r="D9" s="142">
        <v>10021809</v>
      </c>
      <c r="F9" s="136"/>
    </row>
    <row r="10" spans="1:6" x14ac:dyDescent="0.25">
      <c r="A10" s="137" t="s">
        <v>86</v>
      </c>
      <c r="B10" s="138" t="s">
        <v>87</v>
      </c>
      <c r="C10" s="141">
        <f>SUMIF('[1]ОДДС расшифровка'!A:A,[1]ОДДС!A10,'[1]ОДДС расшифровка'!C:C)</f>
        <v>0</v>
      </c>
      <c r="D10" s="142">
        <v>0</v>
      </c>
      <c r="F10" s="136"/>
    </row>
    <row r="11" spans="1:6" x14ac:dyDescent="0.25">
      <c r="A11" s="137" t="s">
        <v>88</v>
      </c>
      <c r="B11" s="138" t="s">
        <v>89</v>
      </c>
      <c r="C11" s="141">
        <f>SUMIF('[1]ОДДС расшифровка'!A:A,[1]ОДДС!A11,'[1]ОДДС расшифровка'!C:C)</f>
        <v>0</v>
      </c>
      <c r="D11" s="142">
        <v>0</v>
      </c>
      <c r="F11" s="136"/>
    </row>
    <row r="12" spans="1:6" x14ac:dyDescent="0.25">
      <c r="A12" s="137" t="s">
        <v>90</v>
      </c>
      <c r="B12" s="138" t="s">
        <v>91</v>
      </c>
      <c r="C12" s="141">
        <f>SUMIF('[1]ОДДС расшифровка'!A:A,[1]ОДДС!A12,'[1]ОДДС расшифровка'!C:C)</f>
        <v>0</v>
      </c>
      <c r="D12" s="142">
        <v>0</v>
      </c>
      <c r="F12" s="136"/>
    </row>
    <row r="13" spans="1:6" x14ac:dyDescent="0.25">
      <c r="A13" s="137" t="s">
        <v>92</v>
      </c>
      <c r="B13" s="138" t="s">
        <v>93</v>
      </c>
      <c r="C13" s="141">
        <f>SUMIF('[1]ОДДС расшифровка'!A:A,[1]ОДДС!A13,'[1]ОДДС расшифровка'!C:C)</f>
        <v>0</v>
      </c>
      <c r="D13" s="142">
        <v>2919221</v>
      </c>
      <c r="F13" s="136"/>
    </row>
    <row r="14" spans="1:6" x14ac:dyDescent="0.25">
      <c r="A14" s="137" t="s">
        <v>94</v>
      </c>
      <c r="B14" s="138" t="s">
        <v>95</v>
      </c>
      <c r="C14" s="141">
        <f>SUMIF('[1]ОДДС расшифровка'!A:A,[1]ОДДС!A14,'[1]ОДДС расшифровка'!C:C)</f>
        <v>1305786.2182700001</v>
      </c>
      <c r="D14" s="142">
        <v>7503928</v>
      </c>
      <c r="F14" s="136"/>
    </row>
    <row r="15" spans="1:6" ht="26.25" x14ac:dyDescent="0.25">
      <c r="A15" s="132" t="s">
        <v>96</v>
      </c>
      <c r="B15" s="133" t="s">
        <v>97</v>
      </c>
      <c r="C15" s="143">
        <f>SUM(C16:C23)</f>
        <v>-3081818.8441099999</v>
      </c>
      <c r="D15" s="143">
        <f>SUM(D16:D23)</f>
        <v>-21732112.934809998</v>
      </c>
      <c r="F15" s="136"/>
    </row>
    <row r="16" spans="1:6" x14ac:dyDescent="0.25">
      <c r="A16" s="137" t="s">
        <v>83</v>
      </c>
      <c r="B16" s="138"/>
      <c r="C16" s="139"/>
      <c r="D16" s="140"/>
      <c r="F16" s="136"/>
    </row>
    <row r="17" spans="1:6" x14ac:dyDescent="0.25">
      <c r="A17" s="137" t="s">
        <v>98</v>
      </c>
      <c r="B17" s="138" t="s">
        <v>99</v>
      </c>
      <c r="C17" s="142">
        <f>SUMIF('[1]ОДДС расшифровка'!A:A,[1]ОДДС!A17,'[1]ОДДС расшифровка'!C:C)</f>
        <v>-1125597.6614299999</v>
      </c>
      <c r="D17" s="142">
        <v>-12397441</v>
      </c>
      <c r="F17" s="136"/>
    </row>
    <row r="18" spans="1:6" x14ac:dyDescent="0.25">
      <c r="A18" s="137" t="s">
        <v>100</v>
      </c>
      <c r="B18" s="138" t="s">
        <v>101</v>
      </c>
      <c r="C18" s="142">
        <f>SUMIF('[1]ОДДС расшифровка'!A:A,[1]ОДДС!A18,'[1]ОДДС расшифровка'!C:C)</f>
        <v>0</v>
      </c>
      <c r="D18" s="142">
        <v>0</v>
      </c>
      <c r="F18" s="136"/>
    </row>
    <row r="19" spans="1:6" x14ac:dyDescent="0.25">
      <c r="A19" s="137" t="s">
        <v>102</v>
      </c>
      <c r="B19" s="138" t="s">
        <v>103</v>
      </c>
      <c r="C19" s="142">
        <f>SUMIF('[1]ОДДС расшифровка'!A:A,[1]ОДДС!A19,'[1]ОДДС расшифровка'!C:C)</f>
        <v>-152897.51757</v>
      </c>
      <c r="D19" s="142">
        <v>-247008.18233000001</v>
      </c>
      <c r="F19" s="136"/>
    </row>
    <row r="20" spans="1:6" x14ac:dyDescent="0.25">
      <c r="A20" s="137" t="s">
        <v>104</v>
      </c>
      <c r="B20" s="138" t="s">
        <v>105</v>
      </c>
      <c r="C20" s="142">
        <v>0</v>
      </c>
      <c r="D20" s="142">
        <v>0</v>
      </c>
      <c r="F20" s="136"/>
    </row>
    <row r="21" spans="1:6" x14ac:dyDescent="0.25">
      <c r="A21" s="137" t="s">
        <v>106</v>
      </c>
      <c r="B21" s="138" t="s">
        <v>107</v>
      </c>
      <c r="C21" s="142">
        <f>SUMIF('[1]ОДДС расшифровка'!A:A,[1]ОДДС!A21,'[1]ОДДС расшифровка'!C:C)</f>
        <v>0</v>
      </c>
      <c r="D21" s="142">
        <v>0</v>
      </c>
      <c r="F21" s="136"/>
    </row>
    <row r="22" spans="1:6" x14ac:dyDescent="0.25">
      <c r="A22" s="137" t="s">
        <v>108</v>
      </c>
      <c r="B22" s="138" t="s">
        <v>109</v>
      </c>
      <c r="C22" s="142">
        <f>SUMIF('[1]ОДДС расшифровка'!A:A,[1]ОДДС!A22,'[1]ОДДС расшифровка'!C:C)</f>
        <v>-145676.91186000002</v>
      </c>
      <c r="D22" s="142">
        <v>-275401.75248000002</v>
      </c>
      <c r="F22" s="136"/>
    </row>
    <row r="23" spans="1:6" x14ac:dyDescent="0.25">
      <c r="A23" s="137" t="s">
        <v>110</v>
      </c>
      <c r="B23" s="138" t="s">
        <v>111</v>
      </c>
      <c r="C23" s="142">
        <f>SUMIF('[1]ОДДС расшифровка'!A:A,[1]ОДДС!A23,'[1]ОДДС расшифровка'!C:C)</f>
        <v>-1657646.7532499998</v>
      </c>
      <c r="D23" s="142">
        <v>-8812262</v>
      </c>
      <c r="F23" s="136"/>
    </row>
    <row r="24" spans="1:6" ht="26.25" x14ac:dyDescent="0.25">
      <c r="A24" s="132" t="s">
        <v>112</v>
      </c>
      <c r="B24" s="133" t="s">
        <v>113</v>
      </c>
      <c r="C24" s="143">
        <f>C7+C15</f>
        <v>164885.9232900003</v>
      </c>
      <c r="D24" s="143">
        <f>D7+D15</f>
        <v>-1287154.9348099977</v>
      </c>
      <c r="F24" s="136"/>
    </row>
    <row r="25" spans="1:6" x14ac:dyDescent="0.25">
      <c r="C25" s="19"/>
      <c r="D25" s="144"/>
      <c r="F25" s="136"/>
    </row>
    <row r="26" spans="1:6" ht="25.5" x14ac:dyDescent="0.25">
      <c r="A26" s="127" t="s">
        <v>78</v>
      </c>
      <c r="B26" s="127" t="s">
        <v>79</v>
      </c>
      <c r="C26" s="128" t="s">
        <v>189</v>
      </c>
      <c r="D26" s="128" t="s">
        <v>52</v>
      </c>
      <c r="F26" s="136"/>
    </row>
    <row r="27" spans="1:6" x14ac:dyDescent="0.25">
      <c r="A27" s="145" t="s">
        <v>114</v>
      </c>
      <c r="B27" s="133"/>
      <c r="C27" s="131"/>
      <c r="D27" s="146"/>
      <c r="F27" s="136"/>
    </row>
    <row r="28" spans="1:6" ht="26.25" x14ac:dyDescent="0.25">
      <c r="A28" s="132" t="s">
        <v>115</v>
      </c>
      <c r="B28" s="133" t="s">
        <v>116</v>
      </c>
      <c r="C28" s="147">
        <f>SUM(C30:C40)</f>
        <v>698767.22723000008</v>
      </c>
      <c r="D28" s="148">
        <f>SUM(D30:D40)</f>
        <v>1314850</v>
      </c>
      <c r="F28" s="136"/>
    </row>
    <row r="29" spans="1:6" x14ac:dyDescent="0.25">
      <c r="A29" s="137" t="s">
        <v>83</v>
      </c>
      <c r="B29" s="138"/>
      <c r="C29" s="149"/>
      <c r="D29" s="150"/>
      <c r="F29" s="136"/>
    </row>
    <row r="30" spans="1:6" x14ac:dyDescent="0.25">
      <c r="A30" s="137" t="s">
        <v>117</v>
      </c>
      <c r="B30" s="138" t="s">
        <v>118</v>
      </c>
      <c r="C30" s="142">
        <f>SUMIF('[1]ОДДС расшифровка'!A:A,[1]ОДДС!A30,'[1]ОДДС расшифровка'!C:C)</f>
        <v>0</v>
      </c>
      <c r="D30" s="151">
        <v>0</v>
      </c>
      <c r="F30" s="136"/>
    </row>
    <row r="31" spans="1:6" x14ac:dyDescent="0.25">
      <c r="A31" s="137" t="s">
        <v>119</v>
      </c>
      <c r="B31" s="138" t="s">
        <v>120</v>
      </c>
      <c r="C31" s="142">
        <f>SUMIF('[1]ОДДС расшифровка'!A:A,[1]ОДДС!A31,'[1]ОДДС расшифровка'!C:C)</f>
        <v>0</v>
      </c>
      <c r="D31" s="151">
        <v>0</v>
      </c>
      <c r="F31" s="136"/>
    </row>
    <row r="32" spans="1:6" x14ac:dyDescent="0.25">
      <c r="A32" s="137" t="s">
        <v>121</v>
      </c>
      <c r="B32" s="138" t="s">
        <v>122</v>
      </c>
      <c r="C32" s="142">
        <f>SUMIF('[1]ОДДС расшифровка'!A:A,[1]ОДДС!A32,'[1]ОДДС расшифровка'!C:C)</f>
        <v>0</v>
      </c>
      <c r="D32" s="151">
        <v>0</v>
      </c>
      <c r="F32" s="136"/>
    </row>
    <row r="33" spans="1:6" ht="39" x14ac:dyDescent="0.25">
      <c r="A33" s="137" t="s">
        <v>123</v>
      </c>
      <c r="B33" s="138" t="s">
        <v>124</v>
      </c>
      <c r="C33" s="142">
        <f>SUMIF('[1]ОДДС расшифровка'!A:A,[1]ОДДС!A33,'[1]ОДДС расшифровка'!C:C)</f>
        <v>0</v>
      </c>
      <c r="D33" s="151">
        <v>0</v>
      </c>
      <c r="F33" s="136"/>
    </row>
    <row r="34" spans="1:6" x14ac:dyDescent="0.25">
      <c r="A34" s="137" t="s">
        <v>125</v>
      </c>
      <c r="B34" s="138" t="s">
        <v>126</v>
      </c>
      <c r="C34" s="142">
        <f>SUMIF('[1]ОДДС расшифровка'!A:A,[1]ОДДС!A34,'[1]ОДДС расшифровка'!C:C)</f>
        <v>0</v>
      </c>
      <c r="D34" s="151">
        <v>65566</v>
      </c>
      <c r="F34" s="136"/>
    </row>
    <row r="35" spans="1:6" ht="26.25" x14ac:dyDescent="0.25">
      <c r="A35" s="137" t="s">
        <v>127</v>
      </c>
      <c r="B35" s="138" t="s">
        <v>128</v>
      </c>
      <c r="C35" s="142">
        <f>SUMIF('[1]ОДДС расшифровка'!A:A,[1]ОДДС!A35,'[1]ОДДС расшифровка'!C:C)</f>
        <v>0</v>
      </c>
      <c r="D35" s="151">
        <v>0</v>
      </c>
      <c r="F35" s="136"/>
    </row>
    <row r="36" spans="1:6" x14ac:dyDescent="0.25">
      <c r="A36" s="137" t="s">
        <v>129</v>
      </c>
      <c r="B36" s="138" t="s">
        <v>130</v>
      </c>
      <c r="C36" s="142">
        <f>SUMIF('[1]ОДДС расшифровка'!A:A,[1]ОДДС!A36,'[1]ОДДС расшифровка'!C:C)</f>
        <v>0</v>
      </c>
      <c r="D36" s="151">
        <v>0</v>
      </c>
      <c r="F36" s="136"/>
    </row>
    <row r="37" spans="1:6" x14ac:dyDescent="0.25">
      <c r="A37" s="137" t="s">
        <v>131</v>
      </c>
      <c r="B37" s="138" t="s">
        <v>132</v>
      </c>
      <c r="C37" s="142">
        <f>SUMIF('[1]ОДДС расшифровка'!A:A,[1]ОДДС!A37,'[1]ОДДС расшифровка'!C:C)</f>
        <v>0</v>
      </c>
      <c r="D37" s="151">
        <v>0</v>
      </c>
      <c r="F37" s="136"/>
    </row>
    <row r="38" spans="1:6" x14ac:dyDescent="0.25">
      <c r="A38" s="137" t="s">
        <v>133</v>
      </c>
      <c r="B38" s="138" t="s">
        <v>134</v>
      </c>
      <c r="C38" s="142">
        <f>SUMIF('[1]ОДДС расшифровка'!A:A,[1]ОДДС!A38,'[1]ОДДС расшифровка'!C:C)</f>
        <v>0</v>
      </c>
      <c r="D38" s="142">
        <v>0</v>
      </c>
      <c r="F38" s="136"/>
    </row>
    <row r="39" spans="1:6" x14ac:dyDescent="0.25">
      <c r="A39" s="137" t="s">
        <v>92</v>
      </c>
      <c r="B39" s="138" t="s">
        <v>135</v>
      </c>
      <c r="C39" s="142">
        <v>0</v>
      </c>
      <c r="D39" s="142">
        <v>0</v>
      </c>
      <c r="F39" s="136"/>
    </row>
    <row r="40" spans="1:6" x14ac:dyDescent="0.25">
      <c r="A40" s="137" t="s">
        <v>197</v>
      </c>
      <c r="B40" s="138" t="s">
        <v>136</v>
      </c>
      <c r="C40" s="142">
        <f>SUMIF('[1]ОДДС расшифровка'!A:A,[1]ОДДС!A40,'[1]ОДДС расшифровка'!C:C)</f>
        <v>698767.22723000008</v>
      </c>
      <c r="D40" s="151">
        <v>1249284</v>
      </c>
      <c r="F40" s="136"/>
    </row>
    <row r="41" spans="1:6" ht="26.25" x14ac:dyDescent="0.25">
      <c r="A41" s="132" t="s">
        <v>137</v>
      </c>
      <c r="B41" s="133" t="s">
        <v>138</v>
      </c>
      <c r="C41" s="143">
        <f>SUM(C43:C53)</f>
        <v>-2456476.3177899998</v>
      </c>
      <c r="D41" s="143">
        <f>SUM(D43:D53)</f>
        <v>-2486011</v>
      </c>
      <c r="F41" s="136"/>
    </row>
    <row r="42" spans="1:6" x14ac:dyDescent="0.25">
      <c r="A42" s="137" t="s">
        <v>83</v>
      </c>
      <c r="B42" s="138"/>
      <c r="C42" s="152"/>
      <c r="D42" s="143"/>
      <c r="F42" s="136"/>
    </row>
    <row r="43" spans="1:6" x14ac:dyDescent="0.25">
      <c r="A43" s="137" t="s">
        <v>139</v>
      </c>
      <c r="B43" s="138" t="s">
        <v>140</v>
      </c>
      <c r="C43" s="142">
        <f>SUMIF('[1]ОДДС расшифровка'!A:A,[1]ОДДС!A43,'[1]ОДДС расшифровка'!C:C)</f>
        <v>-3419.6410699999997</v>
      </c>
      <c r="D43" s="142">
        <v>-777090</v>
      </c>
      <c r="F43" s="136"/>
    </row>
    <row r="44" spans="1:6" x14ac:dyDescent="0.25">
      <c r="A44" s="137" t="s">
        <v>141</v>
      </c>
      <c r="B44" s="138" t="s">
        <v>142</v>
      </c>
      <c r="C44" s="142">
        <f>SUMIF('[1]ОДДС расшифровка'!A:A,[1]ОДДС!A44,'[1]ОДДС расшифровка'!C:C)</f>
        <v>0</v>
      </c>
      <c r="D44" s="142">
        <v>0</v>
      </c>
      <c r="F44" s="136"/>
    </row>
    <row r="45" spans="1:6" x14ac:dyDescent="0.25">
      <c r="A45" s="137" t="s">
        <v>143</v>
      </c>
      <c r="B45" s="138" t="s">
        <v>144</v>
      </c>
      <c r="C45" s="142">
        <f>SUMIF('[1]ОДДС расшифровка'!A:A,[1]ОДДС!A45,'[1]ОДДС расшифровка'!C:C)</f>
        <v>0</v>
      </c>
      <c r="D45" s="142">
        <v>0</v>
      </c>
      <c r="F45" s="136"/>
    </row>
    <row r="46" spans="1:6" ht="39" x14ac:dyDescent="0.25">
      <c r="A46" s="137" t="s">
        <v>145</v>
      </c>
      <c r="B46" s="138" t="s">
        <v>146</v>
      </c>
      <c r="C46" s="142">
        <f>SUMIF('[1]ОДДС расшифровка'!A:A,[1]ОДДС!A46,'[1]ОДДС расшифровка'!C:C)</f>
        <v>0</v>
      </c>
      <c r="D46" s="142">
        <v>0</v>
      </c>
      <c r="F46" s="136"/>
    </row>
    <row r="47" spans="1:6" x14ac:dyDescent="0.25">
      <c r="A47" s="153" t="s">
        <v>147</v>
      </c>
      <c r="B47" s="138" t="s">
        <v>148</v>
      </c>
      <c r="C47" s="142">
        <f>SUMIF('[1]ОДДС расшифровка'!A:A,[1]ОДДС!A47,'[1]ОДДС расшифровка'!C:C)</f>
        <v>-2246900</v>
      </c>
      <c r="D47" s="142">
        <v>-238000</v>
      </c>
      <c r="F47" s="136"/>
    </row>
    <row r="48" spans="1:6" x14ac:dyDescent="0.25">
      <c r="A48" s="137" t="s">
        <v>149</v>
      </c>
      <c r="B48" s="138" t="s">
        <v>150</v>
      </c>
      <c r="C48" s="142">
        <f>SUMIF('[1]ОДДС расшифровка'!A:A,[1]ОДДС!A48,'[1]ОДДС расшифровка'!C:C)</f>
        <v>0</v>
      </c>
      <c r="D48" s="142">
        <v>0</v>
      </c>
      <c r="F48" s="136"/>
    </row>
    <row r="49" spans="1:10" x14ac:dyDescent="0.25">
      <c r="A49" s="137" t="s">
        <v>151</v>
      </c>
      <c r="B49" s="138" t="s">
        <v>152</v>
      </c>
      <c r="C49" s="142">
        <f>SUMIF('[1]ОДДС расшифровка'!A:A,[1]ОДДС!A49,'[1]ОДДС расшифровка'!C:C)</f>
        <v>0</v>
      </c>
      <c r="D49" s="142">
        <v>0</v>
      </c>
      <c r="F49" s="136"/>
    </row>
    <row r="50" spans="1:10" x14ac:dyDescent="0.25">
      <c r="A50" s="137" t="s">
        <v>153</v>
      </c>
      <c r="B50" s="138" t="s">
        <v>154</v>
      </c>
      <c r="C50" s="142">
        <f>SUMIF('[1]ОДДС расшифровка'!A:A,[1]ОДДС!A50,'[1]ОДДС расшифровка'!C:C)</f>
        <v>0</v>
      </c>
      <c r="D50" s="142">
        <v>0</v>
      </c>
      <c r="F50" s="136"/>
    </row>
    <row r="51" spans="1:10" x14ac:dyDescent="0.25">
      <c r="A51" s="137" t="s">
        <v>131</v>
      </c>
      <c r="B51" s="138" t="s">
        <v>155</v>
      </c>
      <c r="C51" s="142">
        <f>SUMIF('[1]ОДДС расшифровка'!A:A,[1]ОДДС!A51,'[1]ОДДС расшифровка'!C:C)</f>
        <v>0</v>
      </c>
      <c r="D51" s="142">
        <v>0</v>
      </c>
      <c r="F51" s="136"/>
    </row>
    <row r="52" spans="1:10" x14ac:dyDescent="0.25">
      <c r="A52" s="137" t="s">
        <v>156</v>
      </c>
      <c r="B52" s="138" t="s">
        <v>157</v>
      </c>
      <c r="C52" s="142">
        <f>SUMIF('[1]ОДДС расшифровка'!A:A,[1]ОДДС!A52,'[1]ОДДС расшифровка'!C:C)</f>
        <v>0</v>
      </c>
      <c r="D52" s="142">
        <v>0</v>
      </c>
      <c r="F52" s="136"/>
    </row>
    <row r="53" spans="1:10" x14ac:dyDescent="0.25">
      <c r="A53" s="137" t="s">
        <v>198</v>
      </c>
      <c r="B53" s="138" t="s">
        <v>158</v>
      </c>
      <c r="C53" s="142">
        <f>SUMIF('[1]ОДДС расшифровка'!A:A,[1]ОДДС!A53,'[1]ОДДС расшифровка'!C:C)</f>
        <v>-206156.67671999999</v>
      </c>
      <c r="D53" s="142">
        <v>-1470921</v>
      </c>
      <c r="F53" s="136"/>
    </row>
    <row r="54" spans="1:10" ht="26.25" x14ac:dyDescent="0.25">
      <c r="A54" s="132" t="s">
        <v>159</v>
      </c>
      <c r="B54" s="133" t="s">
        <v>160</v>
      </c>
      <c r="C54" s="143">
        <f>C28+C41</f>
        <v>-1757709.0905599997</v>
      </c>
      <c r="D54" s="143">
        <f>D28+D41</f>
        <v>-1171161</v>
      </c>
      <c r="F54" s="136"/>
    </row>
    <row r="55" spans="1:10" x14ac:dyDescent="0.25">
      <c r="C55" s="19"/>
      <c r="D55" s="154"/>
      <c r="F55" s="136"/>
    </row>
    <row r="56" spans="1:10" ht="25.5" x14ac:dyDescent="0.25">
      <c r="A56" s="127" t="s">
        <v>78</v>
      </c>
      <c r="B56" s="127" t="s">
        <v>79</v>
      </c>
      <c r="C56" s="128" t="s">
        <v>189</v>
      </c>
      <c r="D56" s="128" t="s">
        <v>52</v>
      </c>
      <c r="F56" s="136"/>
    </row>
    <row r="57" spans="1:10" x14ac:dyDescent="0.25">
      <c r="A57" s="145" t="s">
        <v>161</v>
      </c>
      <c r="B57" s="133"/>
      <c r="C57" s="155"/>
      <c r="D57" s="156"/>
      <c r="F57" s="136"/>
      <c r="J57" s="161" t="s">
        <v>77</v>
      </c>
    </row>
    <row r="58" spans="1:10" ht="26.25" x14ac:dyDescent="0.25">
      <c r="A58" s="132" t="s">
        <v>162</v>
      </c>
      <c r="B58" s="133" t="s">
        <v>163</v>
      </c>
      <c r="C58" s="152">
        <f>SUM(C60:C63)</f>
        <v>9427247.3129700013</v>
      </c>
      <c r="D58" s="143">
        <f>SUM(D60:D63)</f>
        <v>8571950</v>
      </c>
      <c r="F58" s="136"/>
      <c r="H58" t="s">
        <v>77</v>
      </c>
    </row>
    <row r="59" spans="1:10" x14ac:dyDescent="0.25">
      <c r="A59" s="137" t="s">
        <v>83</v>
      </c>
      <c r="B59" s="138"/>
      <c r="C59" s="157"/>
      <c r="D59" s="158"/>
      <c r="F59" s="136"/>
    </row>
    <row r="60" spans="1:10" x14ac:dyDescent="0.25">
      <c r="A60" s="137" t="s">
        <v>164</v>
      </c>
      <c r="B60" s="138" t="s">
        <v>165</v>
      </c>
      <c r="C60" s="142">
        <f>SUMIF('[1]ОДДС расшифровка'!A:A,[1]ОДДС!A60,'[1]ОДДС расшифровка'!C:C)</f>
        <v>0</v>
      </c>
      <c r="D60" s="151">
        <v>459690</v>
      </c>
      <c r="F60" s="136"/>
    </row>
    <row r="61" spans="1:10" x14ac:dyDescent="0.25">
      <c r="A61" s="137" t="s">
        <v>166</v>
      </c>
      <c r="B61" s="138" t="s">
        <v>167</v>
      </c>
      <c r="C61" s="142">
        <f>SUMIF('[1]ОДДС расшифровка'!A:A,[1]ОДДС!A61,'[1]ОДДС расшифровка'!C:C)</f>
        <v>300000</v>
      </c>
      <c r="D61" s="151">
        <v>8112260</v>
      </c>
      <c r="F61" s="136"/>
    </row>
    <row r="62" spans="1:10" x14ac:dyDescent="0.25">
      <c r="A62" s="137" t="s">
        <v>199</v>
      </c>
      <c r="B62" s="138" t="s">
        <v>168</v>
      </c>
      <c r="C62" s="142">
        <f>SUMIF('[1]ОДДС расшифровка'!A:A,[1]ОДДС!A62,'[1]ОДДС расшифровка'!C:C)</f>
        <v>79721.692939999994</v>
      </c>
      <c r="D62" s="143"/>
      <c r="F62" s="136"/>
    </row>
    <row r="63" spans="1:10" x14ac:dyDescent="0.25">
      <c r="A63" s="137" t="s">
        <v>203</v>
      </c>
      <c r="B63" s="138" t="s">
        <v>169</v>
      </c>
      <c r="C63" s="142">
        <f>SUMIF('[1]ОДДС расшифровка'!A:A,[1]ОДДС!A63,'[1]ОДДС расшифровка'!C:C)</f>
        <v>9047525.6200300008</v>
      </c>
      <c r="D63" s="142">
        <v>0</v>
      </c>
      <c r="F63" s="136"/>
    </row>
    <row r="64" spans="1:10" ht="26.25" x14ac:dyDescent="0.25">
      <c r="A64" s="132" t="s">
        <v>170</v>
      </c>
      <c r="B64" s="133">
        <v>100</v>
      </c>
      <c r="C64" s="143">
        <f>SUM(C66:C70)</f>
        <v>-7611313.8522799993</v>
      </c>
      <c r="D64" s="143">
        <f>SUM(D66:D70)</f>
        <v>-4353598</v>
      </c>
      <c r="F64" s="136"/>
    </row>
    <row r="65" spans="1:14" x14ac:dyDescent="0.25">
      <c r="A65" s="137" t="s">
        <v>83</v>
      </c>
      <c r="B65" s="138"/>
      <c r="C65" s="157"/>
      <c r="D65" s="158"/>
      <c r="F65" s="136"/>
    </row>
    <row r="66" spans="1:14" x14ac:dyDescent="0.25">
      <c r="A66" s="137" t="s">
        <v>171</v>
      </c>
      <c r="B66" s="138">
        <v>101</v>
      </c>
      <c r="C66" s="142">
        <f>SUMIF('[1]ОДДС расшифровка'!A:A,[1]ОДДС!A66,'[1]ОДДС расшифровка'!C:C)</f>
        <v>-387031.28947000002</v>
      </c>
      <c r="D66" s="142">
        <v>-1300844</v>
      </c>
      <c r="F66" s="136"/>
    </row>
    <row r="67" spans="1:14" x14ac:dyDescent="0.25">
      <c r="A67" s="137" t="s">
        <v>201</v>
      </c>
      <c r="B67" s="138">
        <v>102</v>
      </c>
      <c r="C67" s="142">
        <f>SUMIF('[1]ОДДС расшифровка'!A:A,[1]ОДДС!A67,'[1]ОДДС расшифровка'!C:C)</f>
        <v>-256387.04959000001</v>
      </c>
      <c r="D67" s="142">
        <v>-1052754</v>
      </c>
      <c r="F67" s="136"/>
    </row>
    <row r="68" spans="1:14" x14ac:dyDescent="0.25">
      <c r="A68" s="137" t="s">
        <v>172</v>
      </c>
      <c r="B68" s="138">
        <v>103</v>
      </c>
      <c r="C68" s="142">
        <f>SUMIF('[1]ОДДС расшифровка'!A:A,[1]ОДДС!A68,'[1]ОДДС расшифровка'!C:C)</f>
        <v>0</v>
      </c>
      <c r="D68" s="142">
        <v>0</v>
      </c>
      <c r="F68" s="136"/>
    </row>
    <row r="69" spans="1:14" x14ac:dyDescent="0.25">
      <c r="A69" s="137" t="s">
        <v>173</v>
      </c>
      <c r="B69" s="138">
        <v>104</v>
      </c>
      <c r="C69" s="142">
        <f>SUMIF('[1]ОДДС расшифровка'!A:A,[1]ОДДС!A69,'[1]ОДДС расшифровка'!C:C)</f>
        <v>0</v>
      </c>
      <c r="D69" s="142">
        <v>0</v>
      </c>
      <c r="F69" s="136"/>
    </row>
    <row r="70" spans="1:14" x14ac:dyDescent="0.25">
      <c r="A70" s="137" t="s">
        <v>202</v>
      </c>
      <c r="B70" s="138">
        <v>105</v>
      </c>
      <c r="C70" s="142">
        <f>SUMIF('[1]ОДДС расшифровка'!A:A,[1]ОДДС!A70,'[1]ОДДС расшифровка'!C:C)</f>
        <v>-6967895.5132199991</v>
      </c>
      <c r="D70" s="142">
        <v>-2000000</v>
      </c>
      <c r="F70" s="136"/>
    </row>
    <row r="71" spans="1:14" ht="26.25" x14ac:dyDescent="0.25">
      <c r="A71" s="132" t="s">
        <v>174</v>
      </c>
      <c r="B71" s="133">
        <v>110</v>
      </c>
      <c r="C71" s="152">
        <f>C58+C64</f>
        <v>1815933.460690002</v>
      </c>
      <c r="D71" s="143">
        <f>D58+D64</f>
        <v>4218352</v>
      </c>
      <c r="F71" s="136"/>
    </row>
    <row r="72" spans="1:14" x14ac:dyDescent="0.25">
      <c r="A72" s="137" t="s">
        <v>175</v>
      </c>
      <c r="B72" s="138">
        <v>120</v>
      </c>
      <c r="C72" s="142">
        <f>SUMIF('[1]ОДДС расшифровка'!A:A,[1]ОДДС!A72,'[1]ОДДС расшифровка'!C:C)</f>
        <v>-5152</v>
      </c>
      <c r="D72" s="158"/>
      <c r="F72" s="136"/>
    </row>
    <row r="73" spans="1:14" ht="26.25" x14ac:dyDescent="0.25">
      <c r="A73" s="137" t="s">
        <v>176</v>
      </c>
      <c r="B73" s="138">
        <v>130</v>
      </c>
      <c r="C73" s="141">
        <f>C24+C54+C71+C72</f>
        <v>217958.29342000256</v>
      </c>
      <c r="D73" s="142">
        <f>D24+D54+D71+D72</f>
        <v>1760036.0651900023</v>
      </c>
      <c r="F73" s="136"/>
    </row>
    <row r="74" spans="1:14" ht="26.25" x14ac:dyDescent="0.25">
      <c r="A74" s="137" t="s">
        <v>177</v>
      </c>
      <c r="B74" s="138"/>
      <c r="C74" s="142">
        <f>SUMIF('[1]ОДДС расшифровка'!A:A,[1]ОДДС!A74,'[1]ОДДС расшифровка'!C:C)</f>
        <v>2939.0736000000002</v>
      </c>
      <c r="D74" s="158">
        <v>-2724</v>
      </c>
      <c r="F74" s="136"/>
    </row>
    <row r="75" spans="1:14" ht="26.25" x14ac:dyDescent="0.25">
      <c r="A75" s="137" t="s">
        <v>178</v>
      </c>
      <c r="B75" s="138">
        <v>140</v>
      </c>
      <c r="C75" s="141">
        <f>D76</f>
        <v>2466005.0651900023</v>
      </c>
      <c r="D75" s="142">
        <v>708693</v>
      </c>
      <c r="F75" s="136"/>
    </row>
    <row r="76" spans="1:14" ht="26.25" x14ac:dyDescent="0.25">
      <c r="A76" s="137" t="s">
        <v>179</v>
      </c>
      <c r="B76" s="138">
        <v>150</v>
      </c>
      <c r="C76" s="159">
        <f>C73+C75+C74</f>
        <v>2686902.4322100049</v>
      </c>
      <c r="D76" s="151">
        <f>D73+D75+D74</f>
        <v>2466005.0651900023</v>
      </c>
      <c r="F76" s="136">
        <f>C76-[1]ОФП!C28</f>
        <v>0.35893000429496169</v>
      </c>
      <c r="H76" s="160"/>
      <c r="K76" s="161" t="s">
        <v>77</v>
      </c>
    </row>
    <row r="77" spans="1:14" x14ac:dyDescent="0.25">
      <c r="C77" s="114"/>
      <c r="D77" s="114"/>
      <c r="J77" s="161" t="s">
        <v>77</v>
      </c>
    </row>
    <row r="78" spans="1:14" x14ac:dyDescent="0.25">
      <c r="C78" s="114"/>
      <c r="D78" s="114"/>
    </row>
    <row r="79" spans="1:14" x14ac:dyDescent="0.25">
      <c r="A79" s="4" t="s">
        <v>180</v>
      </c>
      <c r="C79" s="191" t="s">
        <v>181</v>
      </c>
      <c r="D79" s="191"/>
      <c r="N79" s="161" t="s">
        <v>77</v>
      </c>
    </row>
    <row r="80" spans="1:14" x14ac:dyDescent="0.25">
      <c r="A80" s="163" t="s">
        <v>187</v>
      </c>
      <c r="B80" s="75"/>
      <c r="C80" s="164" t="s">
        <v>48</v>
      </c>
      <c r="D80" s="163"/>
    </row>
    <row r="81" spans="1:4" x14ac:dyDescent="0.25">
      <c r="A81" s="163" t="s">
        <v>49</v>
      </c>
      <c r="B81" s="162"/>
      <c r="C81" s="192" t="s">
        <v>50</v>
      </c>
      <c r="D81" s="192"/>
    </row>
    <row r="86" spans="1:4" x14ac:dyDescent="0.25">
      <c r="D86" s="108"/>
    </row>
  </sheetData>
  <mergeCells count="4">
    <mergeCell ref="A2:C2"/>
    <mergeCell ref="C4:D4"/>
    <mergeCell ref="C79:D79"/>
    <mergeCell ref="C81:D81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ОФП</vt:lpstr>
      <vt:lpstr>ОСД</vt:lpstr>
      <vt:lpstr>Капитал</vt:lpstr>
      <vt:lpstr>ОДДС</vt:lpstr>
      <vt:lpstr>Капитал!Область_печати</vt:lpstr>
      <vt:lpstr>ОДДС!Область_печати</vt:lpstr>
      <vt:lpstr>ОСД!Область_печати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Акмарал Шакиржанова</dc:creator>
  <cp:lastModifiedBy>Акмарал Шакиржанова</cp:lastModifiedBy>
  <cp:lastPrinted>2024-05-04T06:57:37Z</cp:lastPrinted>
  <dcterms:created xsi:type="dcterms:W3CDTF">2015-06-05T18:19:34Z</dcterms:created>
  <dcterms:modified xsi:type="dcterms:W3CDTF">2024-05-04T06:57:43Z</dcterms:modified>
</cp:coreProperties>
</file>