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4\1 кв. 2024\"/>
    </mc:Choice>
  </mc:AlternateContent>
  <bookViews>
    <workbookView xWindow="0" yWindow="0" windowWidth="15360" windowHeight="8205" tabRatio="65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OLE_LINK1" localSheetId="1">Ф2!$F$22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23" i="3" l="1"/>
  <c r="C47" i="3"/>
  <c r="I17" i="4" l="1"/>
  <c r="H20" i="4"/>
  <c r="I20" i="4" l="1"/>
  <c r="I8" i="4"/>
  <c r="I13" i="4"/>
  <c r="C43" i="3" l="1"/>
  <c r="C29" i="3"/>
  <c r="E28" i="2" l="1"/>
  <c r="H11" i="4" l="1"/>
  <c r="F43" i="1" l="1"/>
  <c r="E43" i="1" l="1"/>
  <c r="I21" i="4" l="1"/>
  <c r="C36" i="3" l="1"/>
  <c r="C16" i="3" l="1"/>
  <c r="C28" i="3" s="1"/>
  <c r="C30" i="3" l="1"/>
  <c r="C44" i="3" s="1"/>
  <c r="F41" i="1" l="1"/>
  <c r="D43" i="3" l="1"/>
  <c r="D36" i="3"/>
  <c r="D16" i="3"/>
  <c r="D28" i="3" l="1"/>
  <c r="D30" i="3"/>
  <c r="D44" i="3" s="1"/>
  <c r="E20" i="4"/>
  <c r="E23" i="4" s="1"/>
  <c r="F20" i="4"/>
  <c r="F23" i="4" s="1"/>
  <c r="G15" i="4"/>
  <c r="F15" i="4"/>
  <c r="E15" i="4"/>
  <c r="D15" i="4"/>
  <c r="C15" i="4"/>
  <c r="D48" i="3" l="1"/>
  <c r="I12" i="4"/>
  <c r="I19" i="4"/>
  <c r="I18" i="4"/>
  <c r="I11" i="4"/>
  <c r="F42" i="1" l="1"/>
  <c r="F24" i="1" l="1"/>
  <c r="G20" i="4" l="1"/>
  <c r="D20" i="4"/>
  <c r="D23" i="4" s="1"/>
  <c r="C20" i="4"/>
  <c r="I10" i="4"/>
  <c r="I9" i="4"/>
  <c r="C23" i="4" l="1"/>
  <c r="G23" i="4"/>
  <c r="H14" i="4" l="1"/>
  <c r="H15" i="4" l="1"/>
  <c r="I14" i="4"/>
  <c r="I15" i="4" s="1"/>
  <c r="H23" i="4" l="1"/>
  <c r="I22" i="4"/>
  <c r="I23" i="4" s="1"/>
  <c r="E40" i="1" l="1"/>
  <c r="E41" i="1" s="1"/>
  <c r="E31" i="1"/>
  <c r="E18" i="2" l="1"/>
  <c r="E19" i="2" l="1"/>
  <c r="E16" i="2" l="1"/>
  <c r="E22" i="2" l="1"/>
  <c r="E10" i="2" l="1"/>
  <c r="E15" i="1" l="1"/>
  <c r="E19" i="1" l="1"/>
  <c r="E28" i="1"/>
  <c r="E22" i="1"/>
  <c r="E21" i="1" l="1"/>
  <c r="E17" i="2"/>
  <c r="E10" i="1" l="1"/>
  <c r="E29" i="1" l="1"/>
  <c r="E20" i="1" l="1"/>
  <c r="E16" i="1" l="1"/>
  <c r="E18" i="1" l="1"/>
  <c r="E13" i="2" l="1"/>
  <c r="E9" i="2" l="1"/>
  <c r="E13" i="1"/>
  <c r="E11" i="2"/>
  <c r="E12" i="2" s="1"/>
  <c r="E32" i="1"/>
  <c r="E23" i="2"/>
  <c r="E23" i="1"/>
  <c r="E20" i="2"/>
  <c r="E26" i="2" l="1"/>
  <c r="E27" i="1"/>
  <c r="E9" i="1"/>
  <c r="C48" i="3" s="1"/>
  <c r="E26" i="1"/>
  <c r="E33" i="1" s="1"/>
  <c r="E42" i="1" s="1"/>
  <c r="E14" i="2"/>
  <c r="E15" i="2" s="1"/>
  <c r="E21" i="2" s="1"/>
  <c r="E17" i="1" l="1"/>
  <c r="E24" i="1" s="1"/>
  <c r="E24" i="2" l="1"/>
  <c r="E25" i="2" s="1"/>
  <c r="E27" i="2" s="1"/>
</calcChain>
</file>

<file path=xl/sharedStrings.xml><?xml version="1.0" encoding="utf-8"?>
<sst xmlns="http://schemas.openxmlformats.org/spreadsheetml/2006/main" count="181" uniqueCount="125">
  <si>
    <t>Приме-чание</t>
  </si>
  <si>
    <t>АКТИВЫ</t>
  </si>
  <si>
    <t>Денежные средства и их эквиваленты</t>
  </si>
  <si>
    <t>Счета и депозиты в банках и прочих финансовых институтах</t>
  </si>
  <si>
    <t>Инвестиционные ценные бумаги:</t>
  </si>
  <si>
    <t>Кредиты, выданные клиентам, и долгосрочная дебиторская задолженность от реализации недвижимости в рассрочку</t>
  </si>
  <si>
    <t>Дебиторская задолженность по финансовой аренде</t>
  </si>
  <si>
    <t>Текущий налоговый актив</t>
  </si>
  <si>
    <t>Активы, подлежащие передаче по договорам финансовой аренды</t>
  </si>
  <si>
    <t>Основные средства</t>
  </si>
  <si>
    <t>Инвестиционная собственность</t>
  </si>
  <si>
    <t>Прочие активы</t>
  </si>
  <si>
    <t>Всего активов</t>
  </si>
  <si>
    <t>СОБСТВЕННЫЙ КАПИТАЛ И ОБЯЗАТЕЛЬСТВА</t>
  </si>
  <si>
    <t>Прочие привлеченные средства</t>
  </si>
  <si>
    <t xml:space="preserve">Государственные субсидии </t>
  </si>
  <si>
    <t>Доходы будущих периодов и резервы по выданным гарантиям</t>
  </si>
  <si>
    <t>Отложенное налоговое обязательство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</si>
  <si>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</si>
  <si>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</si>
  <si>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</si>
  <si>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</si>
  <si>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>Эмиссионный доход</t>
  </si>
  <si>
    <t>Собственные акции, выкупленные у акционеров</t>
  </si>
  <si>
    <t>Дополнительно оплаченный капитал</t>
  </si>
  <si>
    <t>Резервный капитал</t>
  </si>
  <si>
    <t xml:space="preserve">Нераспределенная прибыль </t>
  </si>
  <si>
    <t>Всего собственного капитала</t>
  </si>
  <si>
    <t>Всего собственного капитала и обязательств</t>
  </si>
  <si>
    <t>Балансовая стоимость на одну акцию, в тенге</t>
  </si>
  <si>
    <t>(в тыс. тенге)</t>
  </si>
  <si>
    <t>Прочие 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</si>
  <si>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</si>
  <si>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</si>
  <si>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</si>
  <si>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</si>
  <si>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расход</t>
  </si>
  <si>
    <t xml:space="preserve">Чистый доход от операций с иностранной валютой </t>
  </si>
  <si>
    <t xml:space="preserve">Операционный доход </t>
  </si>
  <si>
    <t>Расходы на персонал</t>
  </si>
  <si>
    <t>Прибыль до налогообложения</t>
  </si>
  <si>
    <t>Прибыль и общий совокупный доход за период</t>
  </si>
  <si>
    <t>Базовая и разводненная прибыль на акцию, в тенге</t>
  </si>
  <si>
    <t>18(б)</t>
  </si>
  <si>
    <t>ДВИЖЕНИЕ ДЕНЕЖНЫХ СРЕДСТВ ОТ ОПЕРАЦИОННОЙ ДЕЯТЕЛЬНОСТИ</t>
  </si>
  <si>
    <t xml:space="preserve"> 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</si>
  <si>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</si>
  <si>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</si>
  <si>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</si>
  <si>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</si>
  <si>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 (расходам)</t>
  </si>
  <si>
    <t xml:space="preserve">Расходы на персонал выплаченные </t>
  </si>
  <si>
    <t>Прочие общие и административные расходы выплаченные</t>
  </si>
  <si>
    <t>(Увеличение)/уменьшение операционных активов</t>
  </si>
  <si>
    <t xml:space="preserve">Финансовые активы, оцениваемые по справедливой стоимости, изменения которой отражаются в составе прибыли или убытка за период </t>
  </si>
  <si>
    <t xml:space="preserve">Дебиторская задолженность по финансовой аренде </t>
  </si>
  <si>
    <t>Увеличение/(уменьшение) операционных обязательств</t>
  </si>
  <si>
    <t>Государственные субсидии</t>
  </si>
  <si>
    <t>Доходы будущих периодов по выданным гарантиям</t>
  </si>
  <si>
    <t xml:space="preserve">Увеличение/(уменьшение) денежных средств от операционной деятельности до уплаты вознаграждения и подоходного налога </t>
  </si>
  <si>
    <t>Подоходный налог уплаченный</t>
  </si>
  <si>
    <t>Потоки денежных средств, использованные в операционной деятельности</t>
  </si>
  <si>
    <t>ДВИЖЕНИЕ ДЕНЕЖНЫХ СРЕДСТВ ОТ ИНВЕСТИЦИОННОЙ ДЕЯТЕЛЬНОСТИ</t>
  </si>
  <si>
    <t xml:space="preserve">Приобретение инвестиционных ценных бумаг, оцениваемых по амортизированной стоимости </t>
  </si>
  <si>
    <t>Погашение инвестиционных ценных бумаг, оцениваемых по амортизированной стоимости</t>
  </si>
  <si>
    <t>Продажа инвестиционной собственности</t>
  </si>
  <si>
    <t>Потоки денежных средств, от/(использованных в)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</si>
  <si>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</si>
  <si>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</si>
  <si>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Поступления от выпуска долговых ценных бумаг</t>
  </si>
  <si>
    <t>Дивиденды выплаченные</t>
  </si>
  <si>
    <r>
      <t>Потоки денежных средств, использованные в финансовой деятельности</t>
    </r>
    <r>
      <rPr>
        <sz val="10"/>
        <color theme="1"/>
        <rFont val="Times New Roman"/>
        <family val="1"/>
        <charset val="204"/>
      </rPr>
      <t xml:space="preserve">  </t>
    </r>
  </si>
  <si>
    <t>Чистое увеличение/(уменьшение) денежных средств и их эквивалентов</t>
  </si>
  <si>
    <t>Влияние изменений обменных курсов на величину денежных средств и их эквивалентов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</si>
  <si>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</si>
  <si>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периода</t>
  </si>
  <si>
    <r>
      <t>Денежные средства и их эквиваленты на конец периода</t>
    </r>
    <r>
      <rPr>
        <sz val="10"/>
        <color theme="1"/>
        <rFont val="Times New Roman"/>
        <family val="1"/>
        <charset val="204"/>
      </rPr>
      <t xml:space="preserve"> (Примечание 9)</t>
    </r>
  </si>
  <si>
    <t>__________</t>
  </si>
  <si>
    <t>подпись</t>
  </si>
  <si>
    <t>Сагимкулова Б.Д.</t>
  </si>
  <si>
    <t>Место для печати</t>
  </si>
  <si>
    <t>Наименование статьи</t>
  </si>
  <si>
    <t>Примечание</t>
  </si>
  <si>
    <t xml:space="preserve">Собственные акции, выкупленные 
у акционеров
</t>
  </si>
  <si>
    <t>Общий совокупный доход</t>
  </si>
  <si>
    <t xml:space="preserve">Дивиденды объявленные и выплаченные </t>
  </si>
  <si>
    <t>Взносы в капитал (выпуск акций), связанные с объединением бизнеса</t>
  </si>
  <si>
    <t>(Накопленные убытки)/ нераспреде-ленная прибыль</t>
  </si>
  <si>
    <t xml:space="preserve">Всего </t>
  </si>
  <si>
    <t xml:space="preserve">Сокращенный промежуточный отчет о финансовом положении </t>
  </si>
  <si>
    <t>Сокращенный промежуточный отчет о прибыли или убытке и прочем совокупном доходе</t>
  </si>
  <si>
    <t>Сокращенный промежуточный отчет о движении денежных средств</t>
  </si>
  <si>
    <t xml:space="preserve">Сокращенный промежуточный отчет об изменениях в собственном капитале </t>
  </si>
  <si>
    <t>Прибыль за период, не аудировано</t>
  </si>
  <si>
    <t>Общий совокупный доход за период, не аудировано</t>
  </si>
  <si>
    <t>Средства в банках и прочих финансовых институтах</t>
  </si>
  <si>
    <t xml:space="preserve">Управляющий директор                   </t>
  </si>
  <si>
    <t xml:space="preserve">Главный бухгалтер           </t>
  </si>
  <si>
    <t>Токтаркожа А.Т.</t>
  </si>
  <si>
    <t>Оцениваемые по справедливой стоимости, изменения которой отражаются в составе прибыли или убытка</t>
  </si>
  <si>
    <t>Оцениваемые по амортизированной стоимости</t>
  </si>
  <si>
    <t>Долговые ценные бумаги выпущенные</t>
  </si>
  <si>
    <t>Процентные доходы, рассчитанные с использованием метода эффективной ставки вознаграждения</t>
  </si>
  <si>
    <t xml:space="preserve">Прочие операционные доходы/(расходы) </t>
  </si>
  <si>
    <t>Расход по походном налогу</t>
  </si>
  <si>
    <t>Общие и административные расходы</t>
  </si>
  <si>
    <t>Остаток по состоянию на 31 марта 2023 года, не аудировано</t>
  </si>
  <si>
    <t>Покупка и продажа основных средств и нематериальных активов</t>
  </si>
  <si>
    <t>АО "Казахстанская Жилищная Компания" по состоянию на 31 марта 2024 года</t>
  </si>
  <si>
    <t xml:space="preserve">
Не аудировано
31 марта 2024 года
</t>
  </si>
  <si>
    <t xml:space="preserve">
31 декабря 
2023 года
</t>
  </si>
  <si>
    <t>АО "Казахстанская Жилищная Компания" за три месяца, закончившихся 31 марта 2024 года</t>
  </si>
  <si>
    <t>Погашение прочих привлеченных средств</t>
  </si>
  <si>
    <t xml:space="preserve">Остаток  на 1 января 2023 года  </t>
  </si>
  <si>
    <t>Остаток по состоянию на 1 января 2024 года</t>
  </si>
  <si>
    <t>Остаток по состоянию на 31 марта 2024 года, не аудировано</t>
  </si>
  <si>
    <t>Признание дисконта от первоначального признания инвестиционных ценных бумаг,оцениваемых по амортизированной стоимости, за вычетом налогов</t>
  </si>
  <si>
    <t>Долгосрочные активы, предназначенные для продажи</t>
  </si>
  <si>
    <t>Обязательство перед Акционером</t>
  </si>
  <si>
    <t>Чистая доход от операций по прочим финансовым инструментам, оцениваемым по справедливой стоимости, изменения которой отражаются в составе прибыли или убытка</t>
  </si>
  <si>
    <t>Доходы от выданных гарантий</t>
  </si>
  <si>
    <t>Доходы от воостановления резервов под выданные гарантии</t>
  </si>
  <si>
    <t xml:space="preserve">Доходы от воcстановления обесценения долговым финансовым инструментам  </t>
  </si>
  <si>
    <t>Не аудировано
за три месяца, закончившихся 31 марта 2024 года</t>
  </si>
  <si>
    <t>Не аудировано
за три месяца, закончившихся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</si>
</sst>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₸_-;\-* #,##0.00\ _₸_-;_-* &quot;-&quot;??\ _₸_-;_-@_-"/>
    <numFmt numFmtId="164" formatCode="_(* #,##0_);_(* \(#,##0\);_(* &quot;-&quot;??_);_(@_)"/>
    <numFmt numFmtId="165" formatCode="#,##0;[Red]\ \(#,##0\);\ _-* \-??_?_.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2"/>
    </font>
    <font>
      <sz val="8"/>
      <name val="Arial"/>
      <family val="2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7" fillId="0" borderId="0"/>
    <xf numFmtId="43" fontId="18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4" fillId="0" borderId="0" xfId="0" applyNumberFormat="1" applyFont="1" applyFill="1" applyAlignment="1"/>
    <xf numFmtId="0" fontId="4" fillId="0" borderId="0" xfId="1" applyNumberFormat="1" applyFont="1" applyFill="1" applyAlignment="1">
      <alignment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Protection="1">
      <protection locked="0"/>
    </xf>
    <xf numFmtId="0" fontId="12" fillId="0" borderId="0" xfId="3" applyFont="1" applyFill="1" applyProtection="1">
      <protection locked="0"/>
    </xf>
    <xf numFmtId="0" fontId="5" fillId="0" borderId="0" xfId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12" fillId="0" borderId="1" xfId="4" applyFont="1" applyBorder="1" applyAlignment="1" applyProtection="1">
      <alignment horizontal="center" vertical="center" wrapText="1"/>
      <protection locked="0"/>
    </xf>
    <xf numFmtId="0" fontId="13" fillId="0" borderId="0" xfId="4" applyFill="1" applyProtection="1">
      <protection locked="0"/>
    </xf>
    <xf numFmtId="0" fontId="13" fillId="0" borderId="0" xfId="4" applyFill="1" applyProtection="1"/>
    <xf numFmtId="0" fontId="14" fillId="0" borderId="0" xfId="4" applyFont="1" applyFill="1" applyProtection="1"/>
    <xf numFmtId="0" fontId="10" fillId="0" borderId="1" xfId="4" applyFont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vertical="top" wrapText="1"/>
    </xf>
    <xf numFmtId="0" fontId="16" fillId="0" borderId="1" xfId="4" applyFont="1" applyBorder="1" applyAlignment="1" applyProtection="1">
      <alignment vertical="top" wrapText="1"/>
    </xf>
    <xf numFmtId="0" fontId="7" fillId="0" borderId="1" xfId="4" applyFont="1" applyBorder="1" applyProtection="1"/>
    <xf numFmtId="164" fontId="9" fillId="0" borderId="1" xfId="4" applyNumberFormat="1" applyFont="1" applyFill="1" applyBorder="1" applyAlignment="1" applyProtection="1">
      <alignment horizontal="center"/>
    </xf>
    <xf numFmtId="0" fontId="9" fillId="0" borderId="1" xfId="0" applyFont="1" applyBorder="1"/>
    <xf numFmtId="0" fontId="16" fillId="0" borderId="1" xfId="4" applyFont="1" applyBorder="1" applyAlignment="1" applyProtection="1">
      <alignment wrapText="1"/>
    </xf>
    <xf numFmtId="0" fontId="7" fillId="0" borderId="1" xfId="4" applyFont="1" applyBorder="1" applyAlignment="1" applyProtection="1"/>
    <xf numFmtId="164" fontId="12" fillId="0" borderId="1" xfId="4" applyNumberFormat="1" applyFont="1" applyFill="1" applyBorder="1" applyAlignment="1" applyProtection="1">
      <alignment horizontal="center"/>
    </xf>
    <xf numFmtId="49" fontId="16" fillId="0" borderId="0" xfId="6" applyNumberFormat="1" applyFont="1" applyFill="1" applyProtection="1">
      <protection locked="0"/>
    </xf>
    <xf numFmtId="3" fontId="13" fillId="0" borderId="0" xfId="4" applyNumberFormat="1" applyFill="1" applyProtection="1">
      <protection locked="0"/>
    </xf>
    <xf numFmtId="4" fontId="9" fillId="0" borderId="0" xfId="4" applyNumberFormat="1" applyFont="1" applyFill="1" applyAlignment="1" applyProtection="1">
      <alignment horizontal="right"/>
    </xf>
    <xf numFmtId="3" fontId="12" fillId="0" borderId="1" xfId="5" applyNumberFormat="1" applyFont="1" applyFill="1" applyBorder="1" applyAlignment="1" applyProtection="1">
      <alignment horizontal="right"/>
    </xf>
    <xf numFmtId="3" fontId="10" fillId="0" borderId="1" xfId="5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4" fontId="0" fillId="0" borderId="0" xfId="0" applyNumberFormat="1"/>
    <xf numFmtId="43" fontId="0" fillId="0" borderId="0" xfId="7" applyFont="1"/>
    <xf numFmtId="0" fontId="1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ill="1"/>
    <xf numFmtId="0" fontId="4" fillId="0" borderId="0" xfId="0" applyNumberFormat="1" applyFont="1" applyFill="1" applyAlignment="1">
      <alignment horizontal="center"/>
    </xf>
    <xf numFmtId="0" fontId="7" fillId="0" borderId="0" xfId="0" applyFont="1" applyFill="1" applyAlignment="1" applyProtection="1">
      <alignment horizontal="left" wrapText="1"/>
      <protection locked="0"/>
    </xf>
    <xf numFmtId="0" fontId="12" fillId="0" borderId="0" xfId="4" applyFont="1" applyFill="1" applyAlignment="1" applyProtection="1">
      <alignment horizontal="center"/>
      <protection locked="0"/>
    </xf>
    <xf numFmtId="0" fontId="2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4" fillId="0" borderId="2" xfId="0" applyNumberFormat="1" applyFont="1" applyFill="1" applyBorder="1" applyAlignment="1">
      <alignment horizontal="center" vertical="center" wrapText="1"/>
    </xf>
    <xf numFmtId="165" fontId="10" fillId="0" borderId="1" xfId="5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0" xfId="0" applyNumberFormat="1" applyFont="1" applyFill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9" fillId="0" borderId="0" xfId="2" applyFont="1" applyFill="1" applyAlignment="1">
      <alignment horizontal="center" wrapText="1"/>
    </xf>
    <xf numFmtId="0" fontId="5" fillId="0" borderId="0" xfId="1" applyFill="1"/>
    <xf numFmtId="0" fontId="6" fillId="0" borderId="0" xfId="1" applyFont="1" applyFill="1" applyAlignment="1">
      <alignment horizontal="left"/>
    </xf>
    <xf numFmtId="0" fontId="3" fillId="0" borderId="0" xfId="0" applyFont="1" applyFill="1" applyAlignment="1">
      <alignment vertical="center" wrapText="1"/>
    </xf>
    <xf numFmtId="0" fontId="12" fillId="0" borderId="1" xfId="4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0" fillId="0" borderId="0" xfId="0" applyFont="1" applyFill="1" applyAlignment="1">
      <alignment horizontal="left"/>
    </xf>
    <xf numFmtId="0" fontId="16" fillId="2" borderId="1" xfId="4" applyFont="1" applyFill="1" applyBorder="1" applyAlignment="1" applyProtection="1">
      <alignment vertical="top" wrapText="1"/>
    </xf>
    <xf numFmtId="164" fontId="0" fillId="0" borderId="0" xfId="0" applyNumberFormat="1"/>
    <xf numFmtId="0" fontId="12" fillId="0" borderId="1" xfId="4" applyFont="1" applyFill="1" applyBorder="1" applyAlignment="1" applyProtection="1">
      <alignment horizontal="center" vertical="center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10" fillId="0" borderId="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164" fontId="12" fillId="0" borderId="1" xfId="4" applyNumberFormat="1" applyFont="1" applyFill="1" applyBorder="1" applyAlignment="1" applyProtection="1">
      <alignment horizontal="center"/>
      <protection locked="0"/>
    </xf>
    <xf numFmtId="164" fontId="10" fillId="0" borderId="1" xfId="4" applyNumberFormat="1" applyFont="1" applyFill="1" applyBorder="1" applyAlignment="1" applyProtection="1">
      <alignment horizontal="center"/>
    </xf>
    <xf numFmtId="0" fontId="14" fillId="0" borderId="1" xfId="4" applyFont="1" applyFill="1" applyBorder="1" applyAlignment="1" applyProtection="1">
      <alignment horizontal="center"/>
      <protection locked="0"/>
    </xf>
    <xf numFmtId="164" fontId="9" fillId="0" borderId="1" xfId="4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>
      <alignment horizontal="right" wrapText="1"/>
    </xf>
    <xf numFmtId="49" fontId="12" fillId="0" borderId="0" xfId="4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left"/>
    </xf>
    <xf numFmtId="3" fontId="0" fillId="0" borderId="0" xfId="0" applyNumberFormat="1"/>
    <xf numFmtId="43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12" fillId="0" borderId="0" xfId="4" applyFont="1" applyFill="1" applyAlignment="1" applyProtection="1">
      <alignment horizontal="center"/>
      <protection locked="0"/>
    </xf>
  </cellXfs>
  <cellStyles count="8">
    <cellStyle name="Обычный" xfId="0" builtinId="0"/>
    <cellStyle name="Обычный 2 2" xfId="4"/>
    <cellStyle name="Обычный 23" xfId="1"/>
    <cellStyle name="Обычный 3" xfId="5"/>
    <cellStyle name="Обычный 4" xfId="2"/>
    <cellStyle name="Обычный_Брокеры ежекв (вход)" xfId="3"/>
    <cellStyle name="Обычный_Приложения к Правилам по ИК_рус" xfId="6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79;&#1072;%201%20&#1082;&#1074;.%202024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9;&#1087;&#1088;&#1072;&#1074;&#1083;&#1077;&#1085;&#1095;&#1077;&#1089;&#1082;&#1072;&#1103;%20&#1086;&#1090;&#1095;&#1077;&#1090;&#1085;&#1086;&#1089;&#1090;&#1100;/2024/01.04.2024/&#1059;&#1087;&#1088;&#1072;&#1074;&#1083;&#1077;&#1085;&#1095;&#1077;&#1089;&#1082;&#1072;&#1103;%20&#1086;&#1090;&#1095;&#1077;&#1090;&#1085;&#1086;&#1089;&#1090;&#1100;%2001.04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5;&#1077;&#1090;%20&#1073;&#1072;&#1083;&#1072;&#1085;&#1089;.&#1089;&#1090;&#1086;&#1080;&#1084;&#1086;&#1089;&#1090;&#1080;%201-&#1086;&#1081;%20&#1072;&#1082;&#1094;&#1080;&#1080;_01.04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76;&#1083;&#1103;%20&#1073;&#1080;&#1088;&#1078;&#1080;/2023/1%20&#1082;&#1074;.%202023/&#1088;&#1072;&#1089;&#1095;&#1077;&#1090;%20&#1073;&#1072;&#1083;&#1072;&#1085;&#1089;.&#1089;&#1090;&#1086;&#1080;&#1084;&#1086;&#1089;&#1090;&#1080;%201-&#1086;&#1081;%20&#1072;&#1082;&#1094;&#1080;&#1080;_01.04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8470;3%20&#1079;&#1072;%20&#1082;&#1074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76;&#1083;&#1103;%20&#1073;&#1080;&#1088;&#1078;&#1080;/2023/1%20&#1082;&#1074;.%202023/&#1057;&#1042;&#1054;&#1044;%20&#1079;&#1072;%201%20&#1082;&#1074;.%202023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4"/>
      <sheetName val="TDSheet"/>
      <sheetName val="ОСВ 3"/>
      <sheetName val="1054"/>
      <sheetName val="1259"/>
      <sheetName val="2035"/>
      <sheetName val="2046"/>
      <sheetName val="РЕПО д.р"/>
      <sheetName val="1877"/>
      <sheetName val="2305"/>
      <sheetName val="5608"/>
      <sheetName val="паркинг"/>
      <sheetName val="1662"/>
      <sheetName val="ОС НМА"/>
      <sheetName val="Лист1"/>
    </sheetNames>
    <sheetDataSet>
      <sheetData sheetId="0">
        <row r="6">
          <cell r="N6">
            <v>463296533</v>
          </cell>
        </row>
        <row r="103">
          <cell r="N103">
            <v>69777374</v>
          </cell>
        </row>
        <row r="118">
          <cell r="N118">
            <v>706973941</v>
          </cell>
        </row>
        <row r="828">
          <cell r="N828">
            <v>44177696</v>
          </cell>
        </row>
        <row r="855">
          <cell r="N855">
            <v>12179677</v>
          </cell>
        </row>
        <row r="862">
          <cell r="N862">
            <v>60588007</v>
          </cell>
        </row>
        <row r="882">
          <cell r="N882">
            <v>135290435</v>
          </cell>
        </row>
        <row r="912">
          <cell r="N912">
            <v>9705800</v>
          </cell>
        </row>
        <row r="923">
          <cell r="N923">
            <v>6122583</v>
          </cell>
        </row>
        <row r="935">
          <cell r="N935">
            <v>559485</v>
          </cell>
        </row>
        <row r="960">
          <cell r="N960">
            <v>3767329</v>
          </cell>
        </row>
        <row r="1045">
          <cell r="N1045">
            <v>163864</v>
          </cell>
        </row>
        <row r="1145">
          <cell r="N1145">
            <v>4794317</v>
          </cell>
        </row>
        <row r="1146">
          <cell r="N1146">
            <v>3848341</v>
          </cell>
        </row>
        <row r="1244">
          <cell r="N1244">
            <v>175716</v>
          </cell>
        </row>
        <row r="1469">
          <cell r="N1469">
            <v>37823</v>
          </cell>
        </row>
        <row r="1475">
          <cell r="N1475">
            <v>821423897</v>
          </cell>
        </row>
        <row r="1595">
          <cell r="N1595">
            <v>248570360</v>
          </cell>
        </row>
        <row r="1661">
          <cell r="N1661">
            <v>15631395</v>
          </cell>
        </row>
        <row r="1663">
          <cell r="N1663">
            <v>19673929</v>
          </cell>
        </row>
        <row r="1669">
          <cell r="N1669">
            <v>9230567</v>
          </cell>
        </row>
        <row r="1705">
          <cell r="N1705">
            <v>4691377</v>
          </cell>
        </row>
        <row r="1720">
          <cell r="N1720">
            <v>136738291</v>
          </cell>
        </row>
        <row r="1758">
          <cell r="N1758">
            <v>126528949</v>
          </cell>
        </row>
        <row r="1766">
          <cell r="N1766">
            <v>8734634</v>
          </cell>
        </row>
        <row r="2057">
          <cell r="N2057">
            <v>63297122</v>
          </cell>
        </row>
        <row r="2070">
          <cell r="N2070">
            <v>1599927</v>
          </cell>
        </row>
        <row r="2086">
          <cell r="N2086">
            <v>1935537</v>
          </cell>
        </row>
        <row r="2094">
          <cell r="N2094">
            <v>1101960</v>
          </cell>
        </row>
        <row r="2102">
          <cell r="N2102">
            <v>279547</v>
          </cell>
        </row>
        <row r="2110">
          <cell r="N2110">
            <v>1621078</v>
          </cell>
        </row>
        <row r="2115">
          <cell r="N2115">
            <v>24078805</v>
          </cell>
        </row>
        <row r="2464">
          <cell r="N2464">
            <v>9364451</v>
          </cell>
        </row>
        <row r="2466">
          <cell r="N2466">
            <v>3647</v>
          </cell>
        </row>
        <row r="2472">
          <cell r="N2472">
            <v>-27233753</v>
          </cell>
        </row>
        <row r="2545">
          <cell r="N2545">
            <v>6508</v>
          </cell>
        </row>
        <row r="2558">
          <cell r="N2558">
            <v>-104395</v>
          </cell>
        </row>
        <row r="2589">
          <cell r="N2589">
            <v>689357</v>
          </cell>
        </row>
        <row r="2599">
          <cell r="N2599">
            <v>671090</v>
          </cell>
        </row>
        <row r="2641">
          <cell r="N2641">
            <v>-2</v>
          </cell>
        </row>
        <row r="2648">
          <cell r="N2648">
            <v>0</v>
          </cell>
        </row>
        <row r="2651">
          <cell r="N2651">
            <v>-78265</v>
          </cell>
        </row>
        <row r="2654">
          <cell r="N2654">
            <v>0</v>
          </cell>
        </row>
        <row r="2656">
          <cell r="N2656">
            <v>380466</v>
          </cell>
        </row>
        <row r="2659">
          <cell r="N2659">
            <v>5205297</v>
          </cell>
        </row>
        <row r="2664">
          <cell r="N2664">
            <v>4382399</v>
          </cell>
        </row>
        <row r="2670">
          <cell r="N2670">
            <v>2025801</v>
          </cell>
        </row>
        <row r="2905">
          <cell r="N2905">
            <v>221384</v>
          </cell>
        </row>
        <row r="2945">
          <cell r="M2945">
            <v>1230000</v>
          </cell>
        </row>
        <row r="3165">
          <cell r="N3165">
            <v>-1582242</v>
          </cell>
        </row>
        <row r="3166">
          <cell r="N3166">
            <v>-1087620</v>
          </cell>
        </row>
        <row r="3193">
          <cell r="N3193">
            <v>-738</v>
          </cell>
        </row>
        <row r="3196">
          <cell r="N3196">
            <v>-21524</v>
          </cell>
        </row>
        <row r="3451">
          <cell r="N3451">
            <v>-1301220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1-3"/>
      <sheetName val="4-5"/>
      <sheetName val="6"/>
      <sheetName val="7"/>
      <sheetName val="ГБК"/>
    </sheetNames>
    <sheetDataSet>
      <sheetData sheetId="0">
        <row r="63">
          <cell r="E63">
            <v>5898309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E10">
            <v>15064.750075179987</v>
          </cell>
        </row>
        <row r="30">
          <cell r="E30">
            <v>1204.7841015682473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E19">
            <v>13768.845334093508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Лист2"/>
      <sheetName val="Лист3"/>
    </sheetNames>
    <sheetDataSet>
      <sheetData sheetId="0">
        <row r="12">
          <cell r="M12">
            <v>16342804</v>
          </cell>
        </row>
        <row r="123">
          <cell r="M123">
            <v>-7544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3"/>
      <sheetName val="ОСВ 3"/>
      <sheetName val="1054"/>
      <sheetName val="1259"/>
      <sheetName val="2035"/>
      <sheetName val="2046"/>
    </sheetNames>
    <sheetDataSet>
      <sheetData sheetId="0">
        <row r="6">
          <cell r="N6">
            <v>270898988</v>
          </cell>
        </row>
        <row r="1976">
          <cell r="O1976">
            <v>-911163526.70000005</v>
          </cell>
        </row>
        <row r="1987">
          <cell r="P1987">
            <v>-9737583062.8600006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3"/>
  <sheetViews>
    <sheetView tabSelected="1" zoomScale="85" zoomScaleNormal="85" workbookViewId="0">
      <selection activeCell="E15" sqref="E15"/>
    </sheetView>
  </sheetViews>
  <sheetFormatPr defaultRowHeight="15" x14ac:dyDescent="0.25"/>
  <cols>
    <col min="1" max="1" width="21.5703125" customWidth="1"/>
    <col min="2" max="2" width="24.42578125" customWidth="1"/>
    <col min="3" max="3" width="27.42578125" customWidth="1"/>
    <col min="5" max="6" width="21.5703125" style="48" customWidth="1"/>
    <col min="7" max="7" width="15.42578125" bestFit="1" customWidth="1"/>
  </cols>
  <sheetData>
    <row r="3" spans="1:9" x14ac:dyDescent="0.25">
      <c r="A3" s="89" t="s">
        <v>89</v>
      </c>
      <c r="B3" s="89"/>
      <c r="C3" s="89"/>
      <c r="D3" s="89"/>
      <c r="E3" s="89"/>
      <c r="F3" s="89"/>
      <c r="G3" s="7"/>
      <c r="H3" s="7"/>
      <c r="I3" s="7"/>
    </row>
    <row r="4" spans="1:9" ht="15" customHeight="1" x14ac:dyDescent="0.25">
      <c r="A4" s="96" t="s">
        <v>108</v>
      </c>
      <c r="B4" s="96"/>
      <c r="C4" s="96"/>
      <c r="D4" s="96"/>
      <c r="E4" s="96"/>
      <c r="F4" s="96"/>
      <c r="G4" s="8"/>
      <c r="H4" s="8"/>
      <c r="I4" s="6"/>
    </row>
    <row r="5" spans="1:9" x14ac:dyDescent="0.25">
      <c r="F5" s="42" t="s">
        <v>30</v>
      </c>
    </row>
    <row r="6" spans="1:9" ht="63.75" x14ac:dyDescent="0.25">
      <c r="A6" s="98" t="s">
        <v>81</v>
      </c>
      <c r="B6" s="98"/>
      <c r="C6" s="98"/>
      <c r="D6" s="3" t="s">
        <v>0</v>
      </c>
      <c r="E6" s="43" t="s">
        <v>109</v>
      </c>
      <c r="F6" s="43" t="s">
        <v>110</v>
      </c>
    </row>
    <row r="7" spans="1:9" x14ac:dyDescent="0.25">
      <c r="A7" s="90">
        <v>1</v>
      </c>
      <c r="B7" s="91"/>
      <c r="C7" s="92"/>
      <c r="D7" s="3">
        <v>2</v>
      </c>
      <c r="E7" s="43">
        <v>3</v>
      </c>
      <c r="F7" s="43">
        <v>4</v>
      </c>
    </row>
    <row r="8" spans="1:9" x14ac:dyDescent="0.25">
      <c r="A8" s="88" t="s">
        <v>1</v>
      </c>
      <c r="B8" s="88"/>
      <c r="C8" s="88"/>
      <c r="D8" s="5"/>
      <c r="E8" s="52"/>
      <c r="F8" s="44"/>
    </row>
    <row r="9" spans="1:9" x14ac:dyDescent="0.25">
      <c r="A9" s="87" t="s">
        <v>2</v>
      </c>
      <c r="B9" s="87"/>
      <c r="C9" s="87"/>
      <c r="D9" s="5">
        <v>9</v>
      </c>
      <c r="E9" s="45">
        <f>'[1]01.01.2024'!$N$6</f>
        <v>463296533</v>
      </c>
      <c r="F9" s="45">
        <v>305418549</v>
      </c>
      <c r="I9" s="41"/>
    </row>
    <row r="10" spans="1:9" x14ac:dyDescent="0.25">
      <c r="A10" s="87" t="s">
        <v>95</v>
      </c>
      <c r="B10" s="87"/>
      <c r="C10" s="87"/>
      <c r="D10" s="5">
        <v>10</v>
      </c>
      <c r="E10" s="45">
        <f>'[1]01.01.2024'!$N$103</f>
        <v>69777374</v>
      </c>
      <c r="F10" s="45">
        <v>69064444</v>
      </c>
      <c r="I10" s="41"/>
    </row>
    <row r="11" spans="1:9" x14ac:dyDescent="0.25">
      <c r="A11" s="87" t="s">
        <v>4</v>
      </c>
      <c r="B11" s="87"/>
      <c r="C11" s="87"/>
      <c r="D11" s="5"/>
      <c r="E11" s="45">
        <v>0</v>
      </c>
      <c r="F11" s="45">
        <v>0</v>
      </c>
      <c r="I11" s="41"/>
    </row>
    <row r="12" spans="1:9" ht="25.5" customHeight="1" x14ac:dyDescent="0.25">
      <c r="A12" s="87" t="s">
        <v>99</v>
      </c>
      <c r="B12" s="87"/>
      <c r="C12" s="87"/>
      <c r="D12" s="5"/>
      <c r="E12" s="48">
        <v>0</v>
      </c>
      <c r="F12" s="45">
        <v>0</v>
      </c>
      <c r="I12" s="41"/>
    </row>
    <row r="13" spans="1:9" x14ac:dyDescent="0.25">
      <c r="A13" s="87" t="s">
        <v>100</v>
      </c>
      <c r="B13" s="87"/>
      <c r="C13" s="87"/>
      <c r="D13" s="5">
        <v>11</v>
      </c>
      <c r="E13" s="45">
        <f>'[1]01.01.2024'!$N$118</f>
        <v>706973941</v>
      </c>
      <c r="F13" s="45">
        <v>834169819</v>
      </c>
      <c r="I13" s="41"/>
    </row>
    <row r="14" spans="1:9" ht="27" customHeight="1" x14ac:dyDescent="0.25">
      <c r="A14" s="87" t="s">
        <v>5</v>
      </c>
      <c r="B14" s="87"/>
      <c r="C14" s="87"/>
      <c r="D14" s="5">
        <v>12</v>
      </c>
      <c r="E14" s="48">
        <v>0</v>
      </c>
      <c r="F14" s="45">
        <v>0</v>
      </c>
      <c r="I14" s="41"/>
    </row>
    <row r="15" spans="1:9" ht="24" customHeight="1" x14ac:dyDescent="0.25">
      <c r="A15" s="93" t="s">
        <v>99</v>
      </c>
      <c r="B15" s="94"/>
      <c r="C15" s="95"/>
      <c r="D15" s="5"/>
      <c r="E15" s="45">
        <f>'[1]01.01.2024'!$N$855</f>
        <v>12179677</v>
      </c>
      <c r="F15" s="45">
        <v>11028026</v>
      </c>
      <c r="G15" s="85"/>
      <c r="I15" s="41"/>
    </row>
    <row r="16" spans="1:9" x14ac:dyDescent="0.25">
      <c r="A16" s="93" t="s">
        <v>100</v>
      </c>
      <c r="B16" s="94"/>
      <c r="C16" s="95"/>
      <c r="D16" s="5"/>
      <c r="E16" s="45">
        <f>'[1]01.01.2024'!$N$828+'[1]01.01.2024'!$N$862</f>
        <v>104765703</v>
      </c>
      <c r="F16" s="45">
        <v>105681741</v>
      </c>
      <c r="I16" s="41"/>
    </row>
    <row r="17" spans="1:9" x14ac:dyDescent="0.25">
      <c r="A17" s="87" t="s">
        <v>6</v>
      </c>
      <c r="B17" s="87"/>
      <c r="C17" s="87"/>
      <c r="D17" s="5">
        <v>13</v>
      </c>
      <c r="E17" s="45">
        <f>'[1]01.01.2024'!$N$882</f>
        <v>135290435</v>
      </c>
      <c r="F17" s="45">
        <v>138842941</v>
      </c>
      <c r="I17" s="41"/>
    </row>
    <row r="18" spans="1:9" x14ac:dyDescent="0.25">
      <c r="A18" s="87" t="s">
        <v>7</v>
      </c>
      <c r="B18" s="87"/>
      <c r="C18" s="87"/>
      <c r="D18" s="5"/>
      <c r="E18" s="45">
        <f>'[1]01.01.2024'!$N$912</f>
        <v>9705800</v>
      </c>
      <c r="F18" s="45">
        <v>9603172</v>
      </c>
      <c r="I18" s="41"/>
    </row>
    <row r="19" spans="1:9" x14ac:dyDescent="0.25">
      <c r="A19" s="99" t="s">
        <v>8</v>
      </c>
      <c r="B19" s="99"/>
      <c r="C19" s="99"/>
      <c r="D19" s="5"/>
      <c r="E19" s="45">
        <f>'[1]01.01.2024'!$N$1146</f>
        <v>3848341</v>
      </c>
      <c r="F19" s="45">
        <v>300471</v>
      </c>
      <c r="I19" s="41"/>
    </row>
    <row r="20" spans="1:9" x14ac:dyDescent="0.25">
      <c r="A20" s="87" t="s">
        <v>9</v>
      </c>
      <c r="B20" s="87"/>
      <c r="C20" s="87"/>
      <c r="D20" s="5"/>
      <c r="E20" s="45">
        <f>'[1]01.01.2024'!$N$960</f>
        <v>3767329</v>
      </c>
      <c r="F20" s="45">
        <v>3795842</v>
      </c>
      <c r="I20" s="41"/>
    </row>
    <row r="21" spans="1:9" x14ac:dyDescent="0.25">
      <c r="A21" s="87" t="s">
        <v>10</v>
      </c>
      <c r="B21" s="87"/>
      <c r="C21" s="87"/>
      <c r="D21" s="5"/>
      <c r="E21" s="45">
        <f>'[1]01.01.2024'!$N$923</f>
        <v>6122583</v>
      </c>
      <c r="F21" s="45">
        <v>6586560</v>
      </c>
      <c r="I21" s="41"/>
    </row>
    <row r="22" spans="1:9" x14ac:dyDescent="0.25">
      <c r="A22" s="87" t="s">
        <v>117</v>
      </c>
      <c r="B22" s="87"/>
      <c r="C22" s="87"/>
      <c r="D22" s="5"/>
      <c r="E22" s="45">
        <f>'[1]01.01.2024'!$N$1469</f>
        <v>37823</v>
      </c>
      <c r="F22" s="45">
        <v>125389</v>
      </c>
      <c r="I22" s="41"/>
    </row>
    <row r="23" spans="1:9" x14ac:dyDescent="0.25">
      <c r="A23" s="87" t="s">
        <v>11</v>
      </c>
      <c r="B23" s="87"/>
      <c r="C23" s="87"/>
      <c r="D23" s="5"/>
      <c r="E23" s="45">
        <f>'[1]01.01.2024'!$N$1045+'[1]01.01.2024'!$N$1145-'[1]01.01.2024'!$N$1146+'[1]01.01.2024'!$N$935-'[1]01.01.2024'!$N$1244+'[1]01.01.2024'!$N$1244</f>
        <v>1669325</v>
      </c>
      <c r="F23" s="45">
        <v>1578063</v>
      </c>
      <c r="G23" s="85"/>
      <c r="I23" s="41"/>
    </row>
    <row r="24" spans="1:9" x14ac:dyDescent="0.25">
      <c r="A24" s="88" t="s">
        <v>12</v>
      </c>
      <c r="B24" s="88"/>
      <c r="C24" s="88"/>
      <c r="D24" s="5"/>
      <c r="E24" s="46">
        <f>SUM(E9:E23)</f>
        <v>1517434864</v>
      </c>
      <c r="F24" s="46">
        <f>SUM(F9:F23)</f>
        <v>1486195017</v>
      </c>
      <c r="I24" s="41"/>
    </row>
    <row r="25" spans="1:9" x14ac:dyDescent="0.25">
      <c r="A25" s="88" t="s">
        <v>13</v>
      </c>
      <c r="B25" s="88"/>
      <c r="C25" s="88"/>
      <c r="D25" s="5"/>
      <c r="E25" s="53"/>
      <c r="F25" s="47"/>
      <c r="I25" s="41"/>
    </row>
    <row r="26" spans="1:9" x14ac:dyDescent="0.25">
      <c r="A26" s="87" t="s">
        <v>101</v>
      </c>
      <c r="B26" s="87"/>
      <c r="C26" s="87"/>
      <c r="D26" s="5">
        <v>14</v>
      </c>
      <c r="E26" s="45">
        <f>'[1]01.01.2024'!$N$1475</f>
        <v>821423897</v>
      </c>
      <c r="F26" s="45">
        <v>807471686</v>
      </c>
      <c r="I26" s="41"/>
    </row>
    <row r="27" spans="1:9" x14ac:dyDescent="0.25">
      <c r="A27" s="87" t="s">
        <v>14</v>
      </c>
      <c r="B27" s="87"/>
      <c r="C27" s="87"/>
      <c r="D27" s="5">
        <v>15</v>
      </c>
      <c r="E27" s="45">
        <f>'[1]01.01.2024'!$N$1595</f>
        <v>248570360</v>
      </c>
      <c r="F27" s="45">
        <v>244788616</v>
      </c>
      <c r="I27" s="41"/>
    </row>
    <row r="28" spans="1:9" x14ac:dyDescent="0.25">
      <c r="A28" s="87" t="s">
        <v>15</v>
      </c>
      <c r="B28" s="87"/>
      <c r="C28" s="87"/>
      <c r="D28" s="5">
        <v>16</v>
      </c>
      <c r="E28" s="45">
        <f>'[1]01.01.2024'!$N$1758+'[1]01.01.2024'!$N$1766</f>
        <v>135263583</v>
      </c>
      <c r="F28" s="45">
        <v>138309016</v>
      </c>
      <c r="I28" s="41"/>
    </row>
    <row r="29" spans="1:9" x14ac:dyDescent="0.25">
      <c r="A29" s="87" t="s">
        <v>16</v>
      </c>
      <c r="B29" s="87"/>
      <c r="C29" s="87"/>
      <c r="D29" s="5">
        <v>17</v>
      </c>
      <c r="E29" s="45">
        <f>'[1]01.01.2024'!$N$1663</f>
        <v>19673929</v>
      </c>
      <c r="F29" s="45">
        <v>24922025</v>
      </c>
      <c r="I29" s="41"/>
    </row>
    <row r="30" spans="1:9" x14ac:dyDescent="0.25">
      <c r="A30" s="87" t="s">
        <v>118</v>
      </c>
      <c r="B30" s="87"/>
      <c r="C30" s="87"/>
      <c r="D30" s="5"/>
      <c r="E30" s="45">
        <v>4691377</v>
      </c>
      <c r="F30" s="45">
        <v>4691377</v>
      </c>
      <c r="I30" s="41"/>
    </row>
    <row r="31" spans="1:9" x14ac:dyDescent="0.25">
      <c r="A31" s="87" t="s">
        <v>17</v>
      </c>
      <c r="B31" s="87"/>
      <c r="C31" s="87"/>
      <c r="D31" s="5"/>
      <c r="E31" s="45">
        <f>'[1]01.01.2024'!$N$1661</f>
        <v>15631395</v>
      </c>
      <c r="F31" s="45">
        <v>14330174</v>
      </c>
      <c r="I31" s="41"/>
    </row>
    <row r="32" spans="1:9" x14ac:dyDescent="0.25">
      <c r="A32" s="87" t="s">
        <v>18</v>
      </c>
      <c r="B32" s="87"/>
      <c r="C32" s="87"/>
      <c r="D32" s="5"/>
      <c r="E32" s="45">
        <f>'[1]01.01.2024'!$N$1669+'[1]01.01.2024'!$N$1720-'[1]01.01.2024'!$N$1758-'[1]01.01.2024'!$N$1766-'[1]01.01.2024'!$N$1705</f>
        <v>6013898</v>
      </c>
      <c r="F32" s="45">
        <v>6757273</v>
      </c>
      <c r="I32" s="41"/>
    </row>
    <row r="33" spans="1:9" x14ac:dyDescent="0.25">
      <c r="A33" s="88" t="s">
        <v>19</v>
      </c>
      <c r="B33" s="88"/>
      <c r="C33" s="88"/>
      <c r="D33" s="5"/>
      <c r="E33" s="46">
        <f>SUM(E26:E32)</f>
        <v>1251268439</v>
      </c>
      <c r="F33" s="46">
        <f>SUM(F26:F32)</f>
        <v>1241270167</v>
      </c>
      <c r="I33" s="41"/>
    </row>
    <row r="34" spans="1:9" x14ac:dyDescent="0.25">
      <c r="A34" s="88" t="s">
        <v>20</v>
      </c>
      <c r="B34" s="88"/>
      <c r="C34" s="88"/>
      <c r="D34" s="5">
        <v>18</v>
      </c>
      <c r="E34" s="47"/>
      <c r="F34" s="47"/>
      <c r="I34" s="41"/>
    </row>
    <row r="35" spans="1:9" x14ac:dyDescent="0.25">
      <c r="A35" s="87" t="s">
        <v>21</v>
      </c>
      <c r="B35" s="87"/>
      <c r="C35" s="87"/>
      <c r="D35" s="5"/>
      <c r="E35" s="45">
        <v>193432016</v>
      </c>
      <c r="F35" s="45">
        <v>193432016</v>
      </c>
      <c r="I35" s="41"/>
    </row>
    <row r="36" spans="1:9" x14ac:dyDescent="0.25">
      <c r="A36" s="87" t="s">
        <v>22</v>
      </c>
      <c r="B36" s="87"/>
      <c r="C36" s="87"/>
      <c r="D36" s="5"/>
      <c r="E36" s="45">
        <v>12661</v>
      </c>
      <c r="F36" s="45">
        <v>12661</v>
      </c>
      <c r="I36" s="41"/>
    </row>
    <row r="37" spans="1:9" x14ac:dyDescent="0.25">
      <c r="A37" s="87" t="s">
        <v>23</v>
      </c>
      <c r="B37" s="87"/>
      <c r="C37" s="87"/>
      <c r="D37" s="5"/>
      <c r="E37" s="45">
        <v>-2597522</v>
      </c>
      <c r="F37" s="45">
        <v>-2597522</v>
      </c>
      <c r="I37" s="41"/>
    </row>
    <row r="38" spans="1:9" x14ac:dyDescent="0.25">
      <c r="A38" s="87" t="s">
        <v>24</v>
      </c>
      <c r="B38" s="87"/>
      <c r="C38" s="87"/>
      <c r="D38" s="5"/>
      <c r="E38" s="45">
        <v>3389392</v>
      </c>
      <c r="F38" s="45">
        <v>3389392</v>
      </c>
      <c r="I38" s="41"/>
    </row>
    <row r="39" spans="1:9" x14ac:dyDescent="0.25">
      <c r="A39" s="87" t="s">
        <v>25</v>
      </c>
      <c r="B39" s="87"/>
      <c r="C39" s="87"/>
      <c r="D39" s="5"/>
      <c r="E39" s="45">
        <v>2734447</v>
      </c>
      <c r="F39" s="45">
        <v>2734447</v>
      </c>
      <c r="I39" s="41"/>
    </row>
    <row r="40" spans="1:9" x14ac:dyDescent="0.25">
      <c r="A40" s="87" t="s">
        <v>26</v>
      </c>
      <c r="B40" s="87"/>
      <c r="C40" s="87"/>
      <c r="D40" s="5"/>
      <c r="E40" s="45">
        <f>'[1]01.01.2024'!$N$2057+[2]Ф1!$E$63</f>
        <v>69195431</v>
      </c>
      <c r="F40" s="45">
        <v>47953856</v>
      </c>
      <c r="I40" s="41"/>
    </row>
    <row r="41" spans="1:9" x14ac:dyDescent="0.25">
      <c r="A41" s="88" t="s">
        <v>27</v>
      </c>
      <c r="B41" s="88"/>
      <c r="C41" s="88"/>
      <c r="D41" s="5"/>
      <c r="E41" s="46">
        <f>SUM(E35:E40)</f>
        <v>266166425</v>
      </c>
      <c r="F41" s="46">
        <f>SUM(F35:F40)</f>
        <v>244924850</v>
      </c>
      <c r="I41" s="41"/>
    </row>
    <row r="42" spans="1:9" x14ac:dyDescent="0.25">
      <c r="A42" s="88" t="s">
        <v>28</v>
      </c>
      <c r="B42" s="88"/>
      <c r="C42" s="88"/>
      <c r="D42" s="5"/>
      <c r="E42" s="46">
        <f>E33+E41</f>
        <v>1517434864</v>
      </c>
      <c r="F42" s="46">
        <f>F33+F41</f>
        <v>1486195017</v>
      </c>
      <c r="I42" s="41"/>
    </row>
    <row r="43" spans="1:9" x14ac:dyDescent="0.25">
      <c r="A43" s="88" t="s">
        <v>29</v>
      </c>
      <c r="B43" s="88"/>
      <c r="C43" s="88"/>
      <c r="D43" s="5"/>
      <c r="E43" s="54">
        <f>[3]Лист1!$E$10</f>
        <v>15064.750075179987</v>
      </c>
      <c r="F43" s="54">
        <f>[4]Лист1!$E$19</f>
        <v>13768.845334093508</v>
      </c>
      <c r="I43" s="41"/>
    </row>
    <row r="44" spans="1:9" x14ac:dyDescent="0.25">
      <c r="E44" s="55"/>
    </row>
    <row r="45" spans="1:9" x14ac:dyDescent="0.25">
      <c r="F45" s="55"/>
    </row>
    <row r="46" spans="1:9" x14ac:dyDescent="0.25">
      <c r="A46" s="97" t="s">
        <v>96</v>
      </c>
      <c r="B46" s="97"/>
      <c r="C46" s="9" t="s">
        <v>77</v>
      </c>
      <c r="D46" s="10" t="s">
        <v>79</v>
      </c>
      <c r="F46" s="55"/>
      <c r="G46" s="6"/>
    </row>
    <row r="47" spans="1:9" x14ac:dyDescent="0.25">
      <c r="A47" s="13"/>
      <c r="B47" s="13"/>
      <c r="C47" s="9" t="s">
        <v>78</v>
      </c>
      <c r="D47" s="10"/>
      <c r="G47" s="6"/>
    </row>
    <row r="49" spans="1:7" x14ac:dyDescent="0.25">
      <c r="A49" s="12" t="s">
        <v>97</v>
      </c>
      <c r="B49" s="12"/>
      <c r="C49" s="9" t="s">
        <v>77</v>
      </c>
      <c r="D49" s="10" t="s">
        <v>98</v>
      </c>
      <c r="G49" s="11"/>
    </row>
    <row r="50" spans="1:7" x14ac:dyDescent="0.25">
      <c r="A50" s="12"/>
      <c r="B50" s="12"/>
      <c r="C50" s="9" t="s">
        <v>78</v>
      </c>
      <c r="D50" s="10"/>
      <c r="G50" s="12"/>
    </row>
    <row r="51" spans="1:7" x14ac:dyDescent="0.25">
      <c r="A51" s="12"/>
      <c r="B51" s="12"/>
      <c r="C51" s="12"/>
      <c r="D51" s="10"/>
      <c r="G51" s="12"/>
    </row>
    <row r="52" spans="1:7" x14ac:dyDescent="0.25">
      <c r="A52" s="14"/>
      <c r="B52" s="13"/>
      <c r="C52" s="15"/>
      <c r="D52" s="10"/>
      <c r="G52" s="6"/>
    </row>
    <row r="53" spans="1:7" x14ac:dyDescent="0.25">
      <c r="A53" s="14" t="s">
        <v>80</v>
      </c>
      <c r="B53" s="13"/>
      <c r="C53" s="16"/>
      <c r="D53" s="17"/>
      <c r="G53" s="6"/>
    </row>
  </sheetData>
  <mergeCells count="41">
    <mergeCell ref="A46:B46"/>
    <mergeCell ref="A20:C20"/>
    <mergeCell ref="A6:C6"/>
    <mergeCell ref="A8:C8"/>
    <mergeCell ref="A9:C9"/>
    <mergeCell ref="A10:C10"/>
    <mergeCell ref="A11:C11"/>
    <mergeCell ref="A12:C12"/>
    <mergeCell ref="A13:C13"/>
    <mergeCell ref="A14:C14"/>
    <mergeCell ref="A17:C17"/>
    <mergeCell ref="A18:C18"/>
    <mergeCell ref="A19:C19"/>
    <mergeCell ref="A43:C43"/>
    <mergeCell ref="A37:C37"/>
    <mergeCell ref="A36:C36"/>
    <mergeCell ref="A21:C21"/>
    <mergeCell ref="A15:C15"/>
    <mergeCell ref="A16:C16"/>
    <mergeCell ref="A4:F4"/>
    <mergeCell ref="A33:C33"/>
    <mergeCell ref="A3:F3"/>
    <mergeCell ref="A7:C7"/>
    <mergeCell ref="A34:C34"/>
    <mergeCell ref="A35:C35"/>
    <mergeCell ref="A40:C40"/>
    <mergeCell ref="A41:C41"/>
    <mergeCell ref="A42:C42"/>
    <mergeCell ref="A22:C22"/>
    <mergeCell ref="A23:C23"/>
    <mergeCell ref="A24:C24"/>
    <mergeCell ref="A25:C25"/>
    <mergeCell ref="A26:C26"/>
    <mergeCell ref="A30:C30"/>
    <mergeCell ref="A38:C38"/>
    <mergeCell ref="A39:C39"/>
    <mergeCell ref="A27:C27"/>
    <mergeCell ref="A28:C28"/>
    <mergeCell ref="A29:C29"/>
    <mergeCell ref="A31:C31"/>
    <mergeCell ref="A32:C32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Normal="100" workbookViewId="0">
      <selection activeCell="K20" sqref="K20"/>
    </sheetView>
  </sheetViews>
  <sheetFormatPr defaultRowHeight="15" x14ac:dyDescent="0.25"/>
  <cols>
    <col min="1" max="1" width="20.42578125" customWidth="1"/>
    <col min="2" max="2" width="13.28515625" customWidth="1"/>
    <col min="3" max="3" width="28.7109375" customWidth="1"/>
    <col min="4" max="4" width="8.5703125" customWidth="1"/>
    <col min="5" max="6" width="18.7109375" style="48" customWidth="1"/>
    <col min="7" max="7" width="12.42578125" customWidth="1"/>
    <col min="8" max="8" width="10.7109375" bestFit="1" customWidth="1"/>
  </cols>
  <sheetData>
    <row r="3" spans="1:9" x14ac:dyDescent="0.25">
      <c r="A3" s="100" t="s">
        <v>90</v>
      </c>
      <c r="B3" s="100"/>
      <c r="C3" s="100"/>
      <c r="D3" s="100"/>
      <c r="E3" s="100"/>
      <c r="F3" s="100"/>
      <c r="G3" s="20"/>
      <c r="H3" s="20"/>
    </row>
    <row r="4" spans="1:9" x14ac:dyDescent="0.25">
      <c r="A4" s="100" t="s">
        <v>111</v>
      </c>
      <c r="B4" s="100"/>
      <c r="C4" s="100"/>
      <c r="D4" s="100"/>
      <c r="E4" s="100"/>
      <c r="F4" s="100"/>
      <c r="G4" s="20"/>
      <c r="H4" s="20"/>
    </row>
    <row r="5" spans="1:9" x14ac:dyDescent="0.25">
      <c r="C5" s="19"/>
      <c r="D5" s="19"/>
      <c r="E5" s="60"/>
      <c r="F5" s="49"/>
      <c r="G5" s="19"/>
      <c r="H5" s="19"/>
    </row>
    <row r="6" spans="1:9" x14ac:dyDescent="0.25">
      <c r="F6" s="42" t="s">
        <v>30</v>
      </c>
    </row>
    <row r="7" spans="1:9" ht="51" x14ac:dyDescent="0.25">
      <c r="A7" s="98" t="s">
        <v>81</v>
      </c>
      <c r="B7" s="98"/>
      <c r="C7" s="98"/>
      <c r="D7" s="4" t="s">
        <v>0</v>
      </c>
      <c r="E7" s="56" t="s">
        <v>123</v>
      </c>
      <c r="F7" s="56" t="s">
        <v>124</v>
      </c>
      <c r="G7" s="1"/>
    </row>
    <row r="8" spans="1:9" x14ac:dyDescent="0.25">
      <c r="A8" s="101">
        <v>1</v>
      </c>
      <c r="B8" s="102"/>
      <c r="C8" s="103"/>
      <c r="D8" s="3">
        <v>2</v>
      </c>
      <c r="E8" s="43">
        <v>3</v>
      </c>
      <c r="F8" s="43">
        <v>4</v>
      </c>
      <c r="G8" s="18"/>
    </row>
    <row r="9" spans="1:9" ht="25.5" customHeight="1" x14ac:dyDescent="0.25">
      <c r="A9" s="87" t="s">
        <v>102</v>
      </c>
      <c r="B9" s="87"/>
      <c r="C9" s="87"/>
      <c r="D9" s="5"/>
      <c r="E9" s="45">
        <f>'[1]01.01.2024'!$N$2070+'[1]01.01.2024'!$N$2086+'[1]01.01.2024'!$N$2102+'[1]01.01.2024'!$N$2110+'[1]01.01.2024'!$N$2115+'[1]01.01.2024'!$N$2464+'[1]01.01.2024'!$N$2466</f>
        <v>38882992</v>
      </c>
      <c r="F9" s="45">
        <v>36335366</v>
      </c>
      <c r="G9" s="2"/>
      <c r="I9" s="40"/>
    </row>
    <row r="10" spans="1:9" x14ac:dyDescent="0.25">
      <c r="A10" s="87" t="s">
        <v>31</v>
      </c>
      <c r="B10" s="87"/>
      <c r="C10" s="87"/>
      <c r="D10" s="5"/>
      <c r="E10" s="45">
        <f>'[1]01.01.2024'!$N$2094+'[1]01.01.2024'!$N$2670</f>
        <v>3127761</v>
      </c>
      <c r="F10" s="45">
        <v>3272571</v>
      </c>
      <c r="G10" s="2"/>
      <c r="I10" s="40"/>
    </row>
    <row r="11" spans="1:9" x14ac:dyDescent="0.25">
      <c r="A11" s="87" t="s">
        <v>32</v>
      </c>
      <c r="B11" s="87"/>
      <c r="C11" s="87"/>
      <c r="D11" s="5"/>
      <c r="E11" s="45">
        <f>'[1]01.01.2024'!$N$2472</f>
        <v>-27233753</v>
      </c>
      <c r="F11" s="45">
        <v>-26017426</v>
      </c>
      <c r="G11" s="2"/>
      <c r="I11" s="40"/>
    </row>
    <row r="12" spans="1:9" x14ac:dyDescent="0.25">
      <c r="A12" s="88" t="s">
        <v>33</v>
      </c>
      <c r="B12" s="88"/>
      <c r="C12" s="88"/>
      <c r="D12" s="5">
        <v>4</v>
      </c>
      <c r="E12" s="54">
        <f>SUM(E9:E11)</f>
        <v>14777000</v>
      </c>
      <c r="F12" s="54">
        <v>13590511</v>
      </c>
      <c r="G12" s="2"/>
      <c r="I12" s="40"/>
    </row>
    <row r="13" spans="1:9" x14ac:dyDescent="0.25">
      <c r="A13" s="87" t="s">
        <v>34</v>
      </c>
      <c r="B13" s="87"/>
      <c r="C13" s="87"/>
      <c r="D13" s="5"/>
      <c r="E13" s="45">
        <f>'[1]01.01.2024'!$N$2545</f>
        <v>6508</v>
      </c>
      <c r="F13" s="45">
        <v>10918</v>
      </c>
      <c r="G13" s="2"/>
      <c r="I13" s="40"/>
    </row>
    <row r="14" spans="1:9" x14ac:dyDescent="0.25">
      <c r="A14" s="87" t="s">
        <v>35</v>
      </c>
      <c r="B14" s="87"/>
      <c r="C14" s="87"/>
      <c r="D14" s="5"/>
      <c r="E14" s="45">
        <f>'[1]01.01.2024'!$N$2558</f>
        <v>-104395</v>
      </c>
      <c r="F14" s="45">
        <v>-108931</v>
      </c>
      <c r="G14" s="2"/>
      <c r="I14" s="40"/>
    </row>
    <row r="15" spans="1:9" x14ac:dyDescent="0.25">
      <c r="A15" s="88" t="s">
        <v>36</v>
      </c>
      <c r="B15" s="88"/>
      <c r="C15" s="88"/>
      <c r="D15" s="5"/>
      <c r="E15" s="54">
        <f>SUM(E13:E14)</f>
        <v>-97887</v>
      </c>
      <c r="F15" s="54">
        <v>-98013</v>
      </c>
      <c r="G15" s="2"/>
      <c r="I15" s="40"/>
    </row>
    <row r="16" spans="1:9" x14ac:dyDescent="0.25">
      <c r="A16" s="87" t="s">
        <v>37</v>
      </c>
      <c r="B16" s="87"/>
      <c r="C16" s="87"/>
      <c r="D16" s="5"/>
      <c r="E16" s="45">
        <f>'[1]01.01.2024'!$N$2599+'[1]01.01.2024'!$N$2648</f>
        <v>671090</v>
      </c>
      <c r="F16" s="45">
        <v>2017487</v>
      </c>
      <c r="G16" s="2"/>
      <c r="I16" s="40"/>
    </row>
    <row r="17" spans="1:9" ht="40.5" customHeight="1" x14ac:dyDescent="0.25">
      <c r="A17" s="87" t="s">
        <v>119</v>
      </c>
      <c r="B17" s="87"/>
      <c r="C17" s="87"/>
      <c r="D17" s="5"/>
      <c r="E17" s="45">
        <f>'[1]01.01.2024'!$N$2589+'[1]01.01.2024'!$N$2651+'[1]01.01.2024'!$N$2654+'[1]01.01.2024'!$N$2641</f>
        <v>611090</v>
      </c>
      <c r="F17" s="45">
        <v>620883</v>
      </c>
      <c r="G17" s="2"/>
      <c r="I17" s="40"/>
    </row>
    <row r="18" spans="1:9" x14ac:dyDescent="0.25">
      <c r="A18" s="87" t="s">
        <v>120</v>
      </c>
      <c r="B18" s="87"/>
      <c r="C18" s="87"/>
      <c r="D18" s="5">
        <v>6</v>
      </c>
      <c r="E18" s="45">
        <f>'[1]01.01.2024'!$N$2656</f>
        <v>380466</v>
      </c>
      <c r="F18" s="45">
        <v>422910</v>
      </c>
      <c r="G18" s="2"/>
      <c r="I18" s="40"/>
    </row>
    <row r="19" spans="1:9" ht="26.25" customHeight="1" x14ac:dyDescent="0.25">
      <c r="A19" s="93" t="s">
        <v>121</v>
      </c>
      <c r="B19" s="94"/>
      <c r="C19" s="95"/>
      <c r="D19" s="5"/>
      <c r="E19" s="45">
        <f>'[1]01.01.2024'!$N$2659</f>
        <v>5205297</v>
      </c>
      <c r="F19" s="45">
        <v>2511914</v>
      </c>
      <c r="I19" s="40"/>
    </row>
    <row r="20" spans="1:9" ht="15" customHeight="1" x14ac:dyDescent="0.25">
      <c r="A20" s="87" t="s">
        <v>103</v>
      </c>
      <c r="B20" s="87"/>
      <c r="C20" s="87"/>
      <c r="D20" s="5">
        <v>7</v>
      </c>
      <c r="E20" s="45">
        <f>'[1]01.01.2024'!$N$2664-'[1]01.01.2024'!$N$2670+ROUND('[1]01.01.2024'!$M$2945/1000,)-1</f>
        <v>2357827</v>
      </c>
      <c r="F20" s="45">
        <v>-74390</v>
      </c>
      <c r="I20" s="40"/>
    </row>
    <row r="21" spans="1:9" ht="25.5" customHeight="1" x14ac:dyDescent="0.25">
      <c r="A21" s="88" t="s">
        <v>38</v>
      </c>
      <c r="B21" s="88"/>
      <c r="C21" s="88"/>
      <c r="D21" s="5"/>
      <c r="E21" s="54">
        <f>SUM(E16:E20)+E12+E15</f>
        <v>23904883</v>
      </c>
      <c r="F21" s="54">
        <v>18991302</v>
      </c>
      <c r="I21" s="40"/>
    </row>
    <row r="22" spans="1:9" ht="25.5" customHeight="1" x14ac:dyDescent="0.25">
      <c r="A22" s="87" t="s">
        <v>122</v>
      </c>
      <c r="B22" s="87"/>
      <c r="C22" s="87"/>
      <c r="D22" s="5">
        <v>5</v>
      </c>
      <c r="E22" s="45">
        <f>'[1]01.01.2024'!$N$2905-ROUND('[1]01.01.2024'!$M$2945/1000,)</f>
        <v>220154</v>
      </c>
      <c r="F22" s="45">
        <v>346634</v>
      </c>
      <c r="I22" s="40"/>
    </row>
    <row r="23" spans="1:9" x14ac:dyDescent="0.25">
      <c r="A23" s="87" t="s">
        <v>39</v>
      </c>
      <c r="B23" s="87"/>
      <c r="C23" s="87"/>
      <c r="D23" s="5"/>
      <c r="E23" s="45">
        <f>'[1]01.01.2024'!$N$3166-'[1]01.01.2024'!$N$3193-'[1]01.01.2024'!$N$3196</f>
        <v>-1065358</v>
      </c>
      <c r="F23" s="45">
        <v>-815407</v>
      </c>
      <c r="I23" s="40"/>
    </row>
    <row r="24" spans="1:9" x14ac:dyDescent="0.25">
      <c r="A24" s="87" t="s">
        <v>105</v>
      </c>
      <c r="B24" s="87"/>
      <c r="C24" s="87"/>
      <c r="D24" s="5"/>
      <c r="E24" s="45">
        <f>'[1]01.01.2024'!$N$3165-E23</f>
        <v>-516884</v>
      </c>
      <c r="F24" s="45">
        <v>-376819</v>
      </c>
      <c r="I24" s="40"/>
    </row>
    <row r="25" spans="1:9" x14ac:dyDescent="0.25">
      <c r="A25" s="88" t="s">
        <v>40</v>
      </c>
      <c r="B25" s="88"/>
      <c r="C25" s="88"/>
      <c r="D25" s="5"/>
      <c r="E25" s="54">
        <f>SUM(E22:E24)+E21</f>
        <v>22542795</v>
      </c>
      <c r="F25" s="54">
        <v>18145710</v>
      </c>
      <c r="I25" s="40"/>
    </row>
    <row r="26" spans="1:9" x14ac:dyDescent="0.25">
      <c r="A26" s="87" t="s">
        <v>104</v>
      </c>
      <c r="B26" s="87"/>
      <c r="C26" s="87"/>
      <c r="D26" s="5">
        <v>8</v>
      </c>
      <c r="E26" s="45">
        <f>'[1]01.01.2024'!$N$3451</f>
        <v>-1301220</v>
      </c>
      <c r="F26" s="45">
        <v>-651169</v>
      </c>
      <c r="I26" s="40"/>
    </row>
    <row r="27" spans="1:9" x14ac:dyDescent="0.25">
      <c r="A27" s="88" t="s">
        <v>41</v>
      </c>
      <c r="B27" s="88"/>
      <c r="C27" s="88"/>
      <c r="D27" s="5"/>
      <c r="E27" s="57">
        <f>E25+E26</f>
        <v>21241575</v>
      </c>
      <c r="F27" s="57">
        <v>17494541</v>
      </c>
      <c r="I27" s="40"/>
    </row>
    <row r="28" spans="1:9" x14ac:dyDescent="0.25">
      <c r="A28" s="87" t="s">
        <v>42</v>
      </c>
      <c r="B28" s="87"/>
      <c r="C28" s="87"/>
      <c r="D28" s="5" t="s">
        <v>43</v>
      </c>
      <c r="E28" s="45">
        <f>[3]Лист1!$E$30</f>
        <v>1204.7841015682473</v>
      </c>
      <c r="F28" s="58">
        <v>992.25904204532208</v>
      </c>
      <c r="I28" s="40"/>
    </row>
    <row r="30" spans="1:9" x14ac:dyDescent="0.25">
      <c r="E30" s="64"/>
    </row>
    <row r="31" spans="1:9" ht="26.25" customHeight="1" x14ac:dyDescent="0.25">
      <c r="E31" s="64"/>
    </row>
    <row r="32" spans="1:9" x14ac:dyDescent="0.25">
      <c r="A32" s="97" t="s">
        <v>96</v>
      </c>
      <c r="B32" s="97"/>
      <c r="C32" s="9" t="s">
        <v>77</v>
      </c>
      <c r="D32" s="10" t="s">
        <v>79</v>
      </c>
    </row>
    <row r="33" spans="1:4" x14ac:dyDescent="0.25">
      <c r="A33" s="13"/>
      <c r="B33" s="13"/>
      <c r="C33" s="9" t="s">
        <v>78</v>
      </c>
      <c r="D33" s="10"/>
    </row>
    <row r="34" spans="1:4" x14ac:dyDescent="0.25">
      <c r="A34" s="14"/>
      <c r="B34" s="13"/>
      <c r="C34" s="15"/>
      <c r="D34" s="10"/>
    </row>
    <row r="35" spans="1:4" x14ac:dyDescent="0.25">
      <c r="A35" s="12" t="s">
        <v>97</v>
      </c>
      <c r="B35" s="12"/>
      <c r="C35" s="9" t="s">
        <v>77</v>
      </c>
      <c r="D35" s="10" t="s">
        <v>98</v>
      </c>
    </row>
    <row r="36" spans="1:4" x14ac:dyDescent="0.25">
      <c r="A36" s="12"/>
      <c r="B36" s="12"/>
      <c r="C36" s="9" t="s">
        <v>78</v>
      </c>
      <c r="D36" s="10"/>
    </row>
    <row r="37" spans="1:4" x14ac:dyDescent="0.25">
      <c r="A37" s="12"/>
      <c r="B37" s="12"/>
      <c r="C37" s="12"/>
      <c r="D37" s="10"/>
    </row>
    <row r="38" spans="1:4" x14ac:dyDescent="0.25">
      <c r="A38" s="14" t="s">
        <v>80</v>
      </c>
      <c r="B38" s="13"/>
      <c r="C38" s="16"/>
      <c r="D38" s="17"/>
    </row>
  </sheetData>
  <mergeCells count="25">
    <mergeCell ref="A32:B32"/>
    <mergeCell ref="A8:C8"/>
    <mergeCell ref="A9:C9"/>
    <mergeCell ref="A10:C10"/>
    <mergeCell ref="A26:C26"/>
    <mergeCell ref="A27:C27"/>
    <mergeCell ref="A24:C24"/>
    <mergeCell ref="A25:C25"/>
    <mergeCell ref="A23:C23"/>
    <mergeCell ref="A28:C28"/>
    <mergeCell ref="A21:C21"/>
    <mergeCell ref="A22:C22"/>
    <mergeCell ref="A3:F3"/>
    <mergeCell ref="A4:F4"/>
    <mergeCell ref="A17:C17"/>
    <mergeCell ref="A18:C18"/>
    <mergeCell ref="A20:C20"/>
    <mergeCell ref="A11:C11"/>
    <mergeCell ref="A12:C12"/>
    <mergeCell ref="A13:C13"/>
    <mergeCell ref="A14:C14"/>
    <mergeCell ref="A15:C15"/>
    <mergeCell ref="A16:C16"/>
    <mergeCell ref="A7:C7"/>
    <mergeCell ref="A19:C19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zoomScale="85" zoomScaleNormal="85" workbookViewId="0">
      <selection activeCell="H18" sqref="H18"/>
    </sheetView>
  </sheetViews>
  <sheetFormatPr defaultRowHeight="15" x14ac:dyDescent="0.25"/>
  <cols>
    <col min="1" max="1" width="71.140625" style="48" customWidth="1"/>
    <col min="2" max="2" width="12.5703125" style="48" bestFit="1" customWidth="1"/>
    <col min="3" max="4" width="21.42578125" style="48" customWidth="1"/>
    <col min="5" max="6" width="9.140625" style="48"/>
    <col min="7" max="7" width="10.85546875" bestFit="1" customWidth="1"/>
    <col min="8" max="8" width="16.28515625" customWidth="1"/>
  </cols>
  <sheetData>
    <row r="2" spans="1:8" x14ac:dyDescent="0.25">
      <c r="A2" s="104" t="s">
        <v>91</v>
      </c>
      <c r="B2" s="104"/>
      <c r="C2" s="104"/>
      <c r="D2" s="104"/>
    </row>
    <row r="3" spans="1:8" x14ac:dyDescent="0.25">
      <c r="A3" s="105" t="s">
        <v>111</v>
      </c>
      <c r="B3" s="105"/>
      <c r="C3" s="105"/>
      <c r="D3" s="105"/>
    </row>
    <row r="4" spans="1:8" x14ac:dyDescent="0.25">
      <c r="A4" s="51"/>
      <c r="B4" s="51"/>
      <c r="C4" s="51"/>
      <c r="D4" s="51"/>
    </row>
    <row r="5" spans="1:8" x14ac:dyDescent="0.25">
      <c r="A5" s="68"/>
      <c r="B5" s="62"/>
      <c r="C5" s="62"/>
      <c r="D5" s="42" t="s">
        <v>30</v>
      </c>
    </row>
    <row r="6" spans="1:8" ht="51" x14ac:dyDescent="0.25">
      <c r="A6" s="69" t="s">
        <v>81</v>
      </c>
      <c r="B6" s="69" t="s">
        <v>82</v>
      </c>
      <c r="C6" s="63" t="s">
        <v>123</v>
      </c>
      <c r="D6" s="63" t="s">
        <v>124</v>
      </c>
    </row>
    <row r="7" spans="1:8" x14ac:dyDescent="0.25">
      <c r="A7" s="69">
        <v>1</v>
      </c>
      <c r="B7" s="69">
        <v>2</v>
      </c>
      <c r="C7" s="63">
        <v>3</v>
      </c>
      <c r="D7" s="63">
        <v>4</v>
      </c>
    </row>
    <row r="8" spans="1:8" x14ac:dyDescent="0.25">
      <c r="A8" s="52" t="s">
        <v>44</v>
      </c>
      <c r="B8" s="70"/>
      <c r="C8" s="52"/>
      <c r="D8" s="52" t="s">
        <v>45</v>
      </c>
    </row>
    <row r="9" spans="1:8" x14ac:dyDescent="0.25">
      <c r="A9" s="44" t="s">
        <v>46</v>
      </c>
      <c r="B9" s="44"/>
      <c r="C9" s="45">
        <v>16342804</v>
      </c>
      <c r="D9" s="45">
        <v>16731786</v>
      </c>
      <c r="E9" s="55"/>
      <c r="G9" s="41"/>
      <c r="H9" s="86"/>
    </row>
    <row r="10" spans="1:8" x14ac:dyDescent="0.25">
      <c r="A10" s="44" t="s">
        <v>47</v>
      </c>
      <c r="B10" s="44"/>
      <c r="C10" s="45">
        <v>-8807837</v>
      </c>
      <c r="D10" s="45">
        <v>-8807828</v>
      </c>
      <c r="G10" s="41"/>
      <c r="H10" s="86"/>
    </row>
    <row r="11" spans="1:8" x14ac:dyDescent="0.25">
      <c r="A11" s="44" t="s">
        <v>48</v>
      </c>
      <c r="B11" s="44"/>
      <c r="C11" s="45">
        <v>8278</v>
      </c>
      <c r="D11" s="45">
        <v>16975</v>
      </c>
      <c r="G11" s="41"/>
      <c r="H11" s="86"/>
    </row>
    <row r="12" spans="1:8" x14ac:dyDescent="0.25">
      <c r="A12" s="44" t="s">
        <v>49</v>
      </c>
      <c r="B12" s="44"/>
      <c r="C12" s="45">
        <v>-70041</v>
      </c>
      <c r="D12" s="45">
        <v>-109502</v>
      </c>
      <c r="G12" s="41"/>
      <c r="H12" s="86"/>
    </row>
    <row r="13" spans="1:8" x14ac:dyDescent="0.25">
      <c r="A13" s="44" t="s">
        <v>50</v>
      </c>
      <c r="B13" s="44"/>
      <c r="C13" s="45">
        <v>-409118</v>
      </c>
      <c r="D13" s="45">
        <v>47936</v>
      </c>
      <c r="G13" s="41"/>
      <c r="H13" s="86"/>
    </row>
    <row r="14" spans="1:8" x14ac:dyDescent="0.25">
      <c r="A14" s="44" t="s">
        <v>51</v>
      </c>
      <c r="B14" s="44"/>
      <c r="C14" s="45">
        <v>-897971</v>
      </c>
      <c r="D14" s="45">
        <v>-753388</v>
      </c>
      <c r="G14" s="41"/>
      <c r="H14" s="86"/>
    </row>
    <row r="15" spans="1:8" x14ac:dyDescent="0.25">
      <c r="A15" s="44" t="s">
        <v>52</v>
      </c>
      <c r="B15" s="44"/>
      <c r="C15" s="45">
        <v>-705161</v>
      </c>
      <c r="D15" s="45">
        <v>-596394</v>
      </c>
      <c r="G15" s="41"/>
      <c r="H15" s="86"/>
    </row>
    <row r="16" spans="1:8" x14ac:dyDescent="0.25">
      <c r="A16" s="52"/>
      <c r="B16" s="52"/>
      <c r="C16" s="37">
        <f>SUM(C9:C15)</f>
        <v>5460954</v>
      </c>
      <c r="D16" s="37">
        <f>SUM(D9:D15)</f>
        <v>6529585</v>
      </c>
      <c r="G16" s="41"/>
      <c r="H16" s="86"/>
    </row>
    <row r="17" spans="1:8" x14ac:dyDescent="0.25">
      <c r="A17" s="52" t="s">
        <v>53</v>
      </c>
      <c r="B17" s="52"/>
      <c r="C17" s="61"/>
      <c r="D17" s="45"/>
      <c r="G17" s="41"/>
      <c r="H17" s="86"/>
    </row>
    <row r="18" spans="1:8" x14ac:dyDescent="0.25">
      <c r="A18" s="44" t="s">
        <v>3</v>
      </c>
      <c r="B18" s="44"/>
      <c r="C18" s="45">
        <v>32</v>
      </c>
      <c r="D18" s="45">
        <v>0</v>
      </c>
      <c r="G18" s="41"/>
      <c r="H18" s="86"/>
    </row>
    <row r="19" spans="1:8" ht="25.5" x14ac:dyDescent="0.25">
      <c r="A19" s="44" t="s">
        <v>54</v>
      </c>
      <c r="B19" s="44"/>
      <c r="C19" s="45">
        <v>53</v>
      </c>
      <c r="D19" s="45">
        <v>2974</v>
      </c>
      <c r="G19" s="41"/>
      <c r="H19" s="86"/>
    </row>
    <row r="20" spans="1:8" ht="25.5" x14ac:dyDescent="0.25">
      <c r="A20" s="44" t="s">
        <v>5</v>
      </c>
      <c r="B20" s="44"/>
      <c r="C20" s="45">
        <v>2751642</v>
      </c>
      <c r="D20" s="45">
        <v>27535481</v>
      </c>
      <c r="G20" s="41"/>
      <c r="H20" s="86"/>
    </row>
    <row r="21" spans="1:8" x14ac:dyDescent="0.25">
      <c r="A21" s="44" t="s">
        <v>8</v>
      </c>
      <c r="B21" s="44"/>
      <c r="C21" s="45">
        <v>-3555161</v>
      </c>
      <c r="D21" s="45">
        <v>-67332</v>
      </c>
      <c r="G21" s="41"/>
      <c r="H21" s="86"/>
    </row>
    <row r="22" spans="1:8" x14ac:dyDescent="0.25">
      <c r="A22" s="44" t="s">
        <v>55</v>
      </c>
      <c r="B22" s="44"/>
      <c r="C22" s="45">
        <v>3597781</v>
      </c>
      <c r="D22" s="45">
        <v>3505342</v>
      </c>
      <c r="E22" s="55"/>
      <c r="G22" s="41"/>
      <c r="H22" s="86"/>
    </row>
    <row r="23" spans="1:8" x14ac:dyDescent="0.25">
      <c r="A23" s="44" t="s">
        <v>11</v>
      </c>
      <c r="B23" s="44"/>
      <c r="C23" s="45">
        <f>546228-27723</f>
        <v>518505</v>
      </c>
      <c r="D23" s="45">
        <v>188658</v>
      </c>
      <c r="G23" s="41"/>
      <c r="H23" s="86"/>
    </row>
    <row r="24" spans="1:8" x14ac:dyDescent="0.25">
      <c r="A24" s="52" t="s">
        <v>56</v>
      </c>
      <c r="B24" s="52"/>
      <c r="C24" s="45"/>
      <c r="D24" s="45"/>
      <c r="E24" s="55"/>
      <c r="G24" s="41"/>
      <c r="H24" s="86"/>
    </row>
    <row r="25" spans="1:8" x14ac:dyDescent="0.25">
      <c r="A25" s="44" t="s">
        <v>57</v>
      </c>
      <c r="B25" s="44"/>
      <c r="C25" s="45">
        <v>102247</v>
      </c>
      <c r="D25" s="45">
        <v>-132150</v>
      </c>
      <c r="G25" s="41"/>
      <c r="H25" s="86"/>
    </row>
    <row r="26" spans="1:8" x14ac:dyDescent="0.25">
      <c r="A26" s="44" t="s">
        <v>58</v>
      </c>
      <c r="B26" s="44"/>
      <c r="C26" s="45">
        <v>378201</v>
      </c>
      <c r="D26" s="45">
        <v>258799</v>
      </c>
      <c r="G26" s="41"/>
      <c r="H26" s="86"/>
    </row>
    <row r="27" spans="1:8" x14ac:dyDescent="0.25">
      <c r="A27" s="44" t="s">
        <v>18</v>
      </c>
      <c r="B27" s="44"/>
      <c r="C27" s="45">
        <v>-141727</v>
      </c>
      <c r="D27" s="45">
        <v>-17890</v>
      </c>
      <c r="G27" s="41"/>
      <c r="H27" s="86"/>
    </row>
    <row r="28" spans="1:8" ht="25.5" x14ac:dyDescent="0.25">
      <c r="A28" s="52" t="s">
        <v>59</v>
      </c>
      <c r="B28" s="52"/>
      <c r="C28" s="38">
        <f>SUM(C16:C27)</f>
        <v>9112527</v>
      </c>
      <c r="D28" s="38">
        <f>SUM(D16:D27)</f>
        <v>37803467</v>
      </c>
      <c r="G28" s="41"/>
      <c r="H28" s="86"/>
    </row>
    <row r="29" spans="1:8" x14ac:dyDescent="0.25">
      <c r="A29" s="44" t="s">
        <v>60</v>
      </c>
      <c r="B29" s="44"/>
      <c r="C29" s="45">
        <f>[5]TDSheet!$M$123</f>
        <v>-7544</v>
      </c>
      <c r="D29" s="45">
        <v>-22072</v>
      </c>
      <c r="G29" s="41"/>
      <c r="H29" s="86"/>
    </row>
    <row r="30" spans="1:8" x14ac:dyDescent="0.25">
      <c r="A30" s="52" t="s">
        <v>61</v>
      </c>
      <c r="B30" s="52"/>
      <c r="C30" s="38">
        <f>C28+C29</f>
        <v>9104983</v>
      </c>
      <c r="D30" s="38">
        <f>D28+D29</f>
        <v>37781395</v>
      </c>
      <c r="G30" s="41"/>
      <c r="H30" s="86"/>
    </row>
    <row r="31" spans="1:8" ht="25.5" customHeight="1" x14ac:dyDescent="0.25">
      <c r="A31" s="52" t="s">
        <v>62</v>
      </c>
      <c r="B31" s="52"/>
      <c r="C31" s="54"/>
      <c r="D31" s="45"/>
      <c r="G31" s="41"/>
      <c r="H31" s="86"/>
    </row>
    <row r="32" spans="1:8" ht="25.5" x14ac:dyDescent="0.25">
      <c r="A32" s="44" t="s">
        <v>63</v>
      </c>
      <c r="B32" s="70"/>
      <c r="C32" s="45">
        <v>23265.998889999868</v>
      </c>
      <c r="D32" s="45">
        <v>-15000000</v>
      </c>
      <c r="G32" s="41"/>
      <c r="H32" s="86"/>
    </row>
    <row r="33" spans="1:8" ht="25.5" x14ac:dyDescent="0.25">
      <c r="A33" s="44" t="s">
        <v>64</v>
      </c>
      <c r="B33" s="70"/>
      <c r="C33" s="45">
        <v>147356424</v>
      </c>
      <c r="D33" s="45">
        <v>3571624</v>
      </c>
      <c r="G33" s="41"/>
      <c r="H33" s="86"/>
    </row>
    <row r="34" spans="1:8" x14ac:dyDescent="0.25">
      <c r="A34" s="44" t="s">
        <v>107</v>
      </c>
      <c r="B34" s="70"/>
      <c r="C34" s="45">
        <v>-242499</v>
      </c>
      <c r="D34" s="45">
        <v>-380418</v>
      </c>
      <c r="G34" s="41"/>
      <c r="H34" s="86"/>
    </row>
    <row r="35" spans="1:8" x14ac:dyDescent="0.25">
      <c r="A35" s="44" t="s">
        <v>65</v>
      </c>
      <c r="B35" s="70"/>
      <c r="C35" s="45">
        <v>511483</v>
      </c>
      <c r="D35" s="45"/>
      <c r="G35" s="41"/>
      <c r="H35" s="86"/>
    </row>
    <row r="36" spans="1:8" ht="24.75" customHeight="1" x14ac:dyDescent="0.25">
      <c r="A36" s="52" t="s">
        <v>66</v>
      </c>
      <c r="B36" s="70"/>
      <c r="C36" s="38">
        <f>SUM(C32:C35)</f>
        <v>147648673.99889001</v>
      </c>
      <c r="D36" s="38">
        <f>SUM(D32:D35)</f>
        <v>-11808794</v>
      </c>
      <c r="G36" s="41"/>
      <c r="H36" s="86"/>
    </row>
    <row r="37" spans="1:8" x14ac:dyDescent="0.25">
      <c r="A37" s="44"/>
      <c r="B37" s="70"/>
      <c r="C37" s="45"/>
      <c r="D37" s="45"/>
      <c r="G37" s="41"/>
      <c r="H37" s="86"/>
    </row>
    <row r="38" spans="1:8" x14ac:dyDescent="0.25">
      <c r="A38" s="52" t="s">
        <v>67</v>
      </c>
      <c r="B38" s="70"/>
      <c r="C38" s="45"/>
      <c r="D38" s="45"/>
      <c r="G38" s="41"/>
      <c r="H38" s="86"/>
    </row>
    <row r="39" spans="1:8" x14ac:dyDescent="0.25">
      <c r="A39" s="44" t="s">
        <v>68</v>
      </c>
      <c r="B39" s="70"/>
      <c r="C39" s="45">
        <v>1153662</v>
      </c>
      <c r="D39" s="45"/>
      <c r="G39" s="41"/>
      <c r="H39" s="86"/>
    </row>
    <row r="40" spans="1:8" x14ac:dyDescent="0.25">
      <c r="A40" s="44" t="s">
        <v>112</v>
      </c>
      <c r="B40" s="70"/>
      <c r="C40" s="45">
        <v>-4377</v>
      </c>
      <c r="D40" s="45"/>
      <c r="G40" s="41"/>
      <c r="H40" s="86"/>
    </row>
    <row r="41" spans="1:8" x14ac:dyDescent="0.25">
      <c r="A41" s="44" t="s">
        <v>69</v>
      </c>
      <c r="B41" s="70"/>
      <c r="C41" s="45"/>
      <c r="D41" s="45"/>
      <c r="G41" s="41"/>
      <c r="H41" s="86"/>
    </row>
    <row r="42" spans="1:8" x14ac:dyDescent="0.25">
      <c r="A42" s="44" t="s">
        <v>70</v>
      </c>
      <c r="B42" s="70"/>
      <c r="C42" s="45"/>
      <c r="D42" s="45"/>
      <c r="G42" s="41"/>
      <c r="H42" s="86"/>
    </row>
    <row r="43" spans="1:8" x14ac:dyDescent="0.25">
      <c r="A43" s="52" t="s">
        <v>71</v>
      </c>
      <c r="B43" s="70"/>
      <c r="C43" s="38">
        <f>SUM(C39:C42)</f>
        <v>1149285</v>
      </c>
      <c r="D43" s="38">
        <f>SUM(D39:D42)</f>
        <v>0</v>
      </c>
      <c r="G43" s="41"/>
      <c r="H43" s="86"/>
    </row>
    <row r="44" spans="1:8" x14ac:dyDescent="0.25">
      <c r="A44" s="52" t="s">
        <v>72</v>
      </c>
      <c r="B44" s="70"/>
      <c r="C44" s="38">
        <f>C30+C36+C43</f>
        <v>157902941.99889001</v>
      </c>
      <c r="D44" s="38">
        <f>D30+D36+D43</f>
        <v>25972601</v>
      </c>
      <c r="G44" s="41"/>
      <c r="H44" s="86"/>
    </row>
    <row r="45" spans="1:8" ht="25.5" x14ac:dyDescent="0.25">
      <c r="A45" s="44" t="s">
        <v>73</v>
      </c>
      <c r="B45" s="70"/>
      <c r="C45" s="45">
        <v>-483</v>
      </c>
      <c r="D45" s="45">
        <v>-31</v>
      </c>
      <c r="G45" s="41"/>
      <c r="H45" s="86"/>
    </row>
    <row r="46" spans="1:8" ht="25.5" x14ac:dyDescent="0.25">
      <c r="A46" s="44" t="s">
        <v>74</v>
      </c>
      <c r="B46" s="70"/>
      <c r="C46" s="45">
        <v>-24475</v>
      </c>
      <c r="D46" s="45">
        <v>46742</v>
      </c>
      <c r="G46" s="41"/>
      <c r="H46" s="86"/>
    </row>
    <row r="47" spans="1:8" x14ac:dyDescent="0.25">
      <c r="A47" s="44" t="s">
        <v>75</v>
      </c>
      <c r="B47" s="70"/>
      <c r="C47" s="45">
        <f>Ф1!F9</f>
        <v>305418549</v>
      </c>
      <c r="D47" s="45">
        <v>245237171</v>
      </c>
      <c r="G47" s="41"/>
      <c r="H47" s="86"/>
    </row>
    <row r="48" spans="1:8" x14ac:dyDescent="0.25">
      <c r="A48" s="52" t="s">
        <v>76</v>
      </c>
      <c r="B48" s="70"/>
      <c r="C48" s="38">
        <f>Ф1!E9</f>
        <v>463296533</v>
      </c>
      <c r="D48" s="38">
        <f>SUM(D44:D47)</f>
        <v>271256483</v>
      </c>
      <c r="G48" s="41"/>
      <c r="H48" s="86"/>
    </row>
    <row r="49" spans="1:7" x14ac:dyDescent="0.25">
      <c r="C49" s="55"/>
      <c r="D49" s="55"/>
      <c r="G49" s="41"/>
    </row>
    <row r="50" spans="1:7" x14ac:dyDescent="0.25">
      <c r="C50" s="64"/>
      <c r="D50" s="64"/>
    </row>
    <row r="51" spans="1:7" x14ac:dyDescent="0.25">
      <c r="C51" s="55"/>
    </row>
    <row r="52" spans="1:7" x14ac:dyDescent="0.25">
      <c r="A52" s="50" t="s">
        <v>96</v>
      </c>
      <c r="B52" s="50"/>
      <c r="C52" s="65" t="s">
        <v>77</v>
      </c>
      <c r="D52" s="71" t="s">
        <v>79</v>
      </c>
    </row>
    <row r="53" spans="1:7" x14ac:dyDescent="0.25">
      <c r="A53" s="13"/>
      <c r="B53" s="13"/>
      <c r="C53" s="65" t="s">
        <v>78</v>
      </c>
      <c r="D53" s="71"/>
    </row>
    <row r="54" spans="1:7" x14ac:dyDescent="0.25">
      <c r="A54" s="50"/>
      <c r="B54" s="50"/>
      <c r="C54" s="50"/>
      <c r="D54" s="71"/>
    </row>
    <row r="55" spans="1:7" x14ac:dyDescent="0.25">
      <c r="A55" s="50" t="s">
        <v>97</v>
      </c>
      <c r="B55" s="50"/>
      <c r="C55" s="65" t="s">
        <v>77</v>
      </c>
      <c r="D55" s="71" t="s">
        <v>98</v>
      </c>
    </row>
    <row r="56" spans="1:7" x14ac:dyDescent="0.25">
      <c r="A56" s="13"/>
      <c r="B56" s="13"/>
      <c r="C56" s="65" t="s">
        <v>78</v>
      </c>
      <c r="D56" s="71"/>
    </row>
    <row r="57" spans="1:7" x14ac:dyDescent="0.25">
      <c r="A57" s="14"/>
      <c r="B57" s="13"/>
      <c r="C57" s="66"/>
      <c r="D57" s="71"/>
    </row>
    <row r="58" spans="1:7" x14ac:dyDescent="0.25">
      <c r="A58" s="14" t="s">
        <v>80</v>
      </c>
      <c r="B58" s="13"/>
      <c r="C58" s="67"/>
      <c r="D58" s="6"/>
    </row>
  </sheetData>
  <mergeCells count="2">
    <mergeCell ref="A2:D2"/>
    <mergeCell ref="A3:D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zoomScaleNormal="100" workbookViewId="0">
      <selection activeCell="J9" sqref="J9"/>
    </sheetView>
  </sheetViews>
  <sheetFormatPr defaultRowHeight="15" x14ac:dyDescent="0.25"/>
  <cols>
    <col min="1" max="1" width="59.85546875" customWidth="1"/>
    <col min="2" max="2" width="11" style="48" bestFit="1" customWidth="1"/>
    <col min="3" max="3" width="12" style="48" bestFit="1" customWidth="1"/>
    <col min="4" max="4" width="12.42578125" style="48" customWidth="1"/>
    <col min="5" max="5" width="15.85546875" style="48" bestFit="1" customWidth="1"/>
    <col min="6" max="6" width="15.28515625" style="48" customWidth="1"/>
    <col min="7" max="7" width="11" style="48" bestFit="1" customWidth="1"/>
    <col min="8" max="8" width="13.140625" style="48" customWidth="1"/>
    <col min="9" max="9" width="12" style="48" bestFit="1" customWidth="1"/>
    <col min="10" max="10" width="16.5703125" bestFit="1" customWidth="1"/>
    <col min="11" max="11" width="12" bestFit="1" customWidth="1"/>
  </cols>
  <sheetData>
    <row r="2" spans="1:9" x14ac:dyDescent="0.25">
      <c r="A2" s="104" t="s">
        <v>92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105" t="s">
        <v>111</v>
      </c>
      <c r="B3" s="105"/>
      <c r="C3" s="105"/>
      <c r="D3" s="105"/>
      <c r="E3" s="105"/>
      <c r="F3" s="105"/>
      <c r="G3" s="105"/>
      <c r="H3" s="105"/>
      <c r="I3" s="105"/>
    </row>
    <row r="4" spans="1:9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9" x14ac:dyDescent="0.25">
      <c r="A5" s="23"/>
      <c r="B5" s="24"/>
      <c r="C5" s="24"/>
      <c r="D5" s="24"/>
      <c r="E5" s="24"/>
      <c r="F5" s="24"/>
      <c r="G5" s="23"/>
      <c r="H5" s="23"/>
      <c r="I5" s="36" t="s">
        <v>30</v>
      </c>
    </row>
    <row r="6" spans="1:9" ht="63.75" x14ac:dyDescent="0.25">
      <c r="A6" s="21" t="s">
        <v>81</v>
      </c>
      <c r="B6" s="74" t="s">
        <v>82</v>
      </c>
      <c r="C6" s="69" t="s">
        <v>21</v>
      </c>
      <c r="D6" s="69" t="s">
        <v>22</v>
      </c>
      <c r="E6" s="69" t="s">
        <v>83</v>
      </c>
      <c r="F6" s="69" t="s">
        <v>24</v>
      </c>
      <c r="G6" s="69" t="s">
        <v>25</v>
      </c>
      <c r="H6" s="75" t="s">
        <v>87</v>
      </c>
      <c r="I6" s="75" t="s">
        <v>88</v>
      </c>
    </row>
    <row r="7" spans="1:9" x14ac:dyDescent="0.25">
      <c r="A7" s="25">
        <v>1</v>
      </c>
      <c r="B7" s="76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</row>
    <row r="8" spans="1:9" x14ac:dyDescent="0.25">
      <c r="A8" s="26" t="s">
        <v>113</v>
      </c>
      <c r="B8" s="77"/>
      <c r="C8" s="78">
        <v>193432016</v>
      </c>
      <c r="D8" s="78">
        <v>12661</v>
      </c>
      <c r="E8" s="54">
        <v>-2597522</v>
      </c>
      <c r="F8" s="78">
        <v>3389392</v>
      </c>
      <c r="G8" s="78">
        <v>2734447</v>
      </c>
      <c r="H8" s="79">
        <v>46205967</v>
      </c>
      <c r="I8" s="78">
        <f>SUM(C8:H8)</f>
        <v>243176961</v>
      </c>
    </row>
    <row r="9" spans="1:9" x14ac:dyDescent="0.25">
      <c r="A9" s="26" t="s">
        <v>84</v>
      </c>
      <c r="B9" s="77"/>
      <c r="C9" s="78"/>
      <c r="D9" s="78"/>
      <c r="E9" s="78"/>
      <c r="F9" s="78"/>
      <c r="G9" s="78"/>
      <c r="H9" s="78"/>
      <c r="I9" s="78">
        <f t="shared" ref="I9:I14" si="0">SUM(C9:H9)</f>
        <v>0</v>
      </c>
    </row>
    <row r="10" spans="1:9" x14ac:dyDescent="0.25">
      <c r="A10" s="27" t="s">
        <v>93</v>
      </c>
      <c r="B10" s="80"/>
      <c r="C10" s="78"/>
      <c r="D10" s="78"/>
      <c r="E10" s="78"/>
      <c r="F10" s="78"/>
      <c r="G10" s="78"/>
      <c r="H10" s="29">
        <v>17494541</v>
      </c>
      <c r="I10" s="78">
        <f t="shared" si="0"/>
        <v>17494541</v>
      </c>
    </row>
    <row r="11" spans="1:9" x14ac:dyDescent="0.25">
      <c r="A11" s="28" t="s">
        <v>94</v>
      </c>
      <c r="B11" s="80"/>
      <c r="C11" s="78"/>
      <c r="D11" s="78"/>
      <c r="E11" s="78"/>
      <c r="F11" s="78"/>
      <c r="G11" s="78"/>
      <c r="H11" s="33">
        <f>SUM(H9:H10)</f>
        <v>17494541</v>
      </c>
      <c r="I11" s="78">
        <f t="shared" si="0"/>
        <v>17494541</v>
      </c>
    </row>
    <row r="12" spans="1:9" x14ac:dyDescent="0.25">
      <c r="A12" s="30" t="s">
        <v>85</v>
      </c>
      <c r="B12" s="80"/>
      <c r="C12" s="78"/>
      <c r="D12" s="78"/>
      <c r="E12" s="78"/>
      <c r="F12" s="78"/>
      <c r="G12" s="78"/>
      <c r="H12" s="45"/>
      <c r="I12" s="78">
        <f t="shared" si="0"/>
        <v>0</v>
      </c>
    </row>
    <row r="13" spans="1:9" x14ac:dyDescent="0.25">
      <c r="A13" s="31" t="s">
        <v>86</v>
      </c>
      <c r="B13" s="80"/>
      <c r="C13" s="81"/>
      <c r="D13" s="78"/>
      <c r="E13" s="78"/>
      <c r="F13" s="45"/>
      <c r="G13" s="78"/>
      <c r="I13" s="78">
        <f t="shared" si="0"/>
        <v>0</v>
      </c>
    </row>
    <row r="14" spans="1:9" ht="39" x14ac:dyDescent="0.25">
      <c r="A14" s="31" t="s">
        <v>116</v>
      </c>
      <c r="B14" s="80"/>
      <c r="C14" s="81"/>
      <c r="D14" s="78"/>
      <c r="E14" s="78"/>
      <c r="F14" s="45"/>
      <c r="G14" s="78"/>
      <c r="H14" s="45">
        <f>-ROUND(('[6]01.01.2023'!$O$1976-'[6]01.01.2023'!$P$1987)/1000,)</f>
        <v>-8826420</v>
      </c>
      <c r="I14" s="78">
        <f t="shared" si="0"/>
        <v>-8826420</v>
      </c>
    </row>
    <row r="15" spans="1:9" x14ac:dyDescent="0.25">
      <c r="A15" s="26" t="s">
        <v>106</v>
      </c>
      <c r="B15" s="80"/>
      <c r="C15" s="33">
        <f>SUM(C8:C13)</f>
        <v>193432016</v>
      </c>
      <c r="D15" s="33">
        <f>SUM(D8:D13)</f>
        <v>12661</v>
      </c>
      <c r="E15" s="82">
        <f>SUM(E8:E13)</f>
        <v>-2597522</v>
      </c>
      <c r="F15" s="33">
        <f>SUM(F8:F13)</f>
        <v>3389392</v>
      </c>
      <c r="G15" s="33">
        <f>SUM(G8:G13)</f>
        <v>2734447</v>
      </c>
      <c r="H15" s="33">
        <f>SUM(H8,H11,H12,H14)</f>
        <v>54874088</v>
      </c>
      <c r="I15" s="33">
        <f>SUM(I8,I11,I12,I14)</f>
        <v>251845082</v>
      </c>
    </row>
    <row r="16" spans="1:9" x14ac:dyDescent="0.25">
      <c r="A16" s="26"/>
      <c r="B16" s="80"/>
      <c r="C16" s="33"/>
      <c r="D16" s="33"/>
      <c r="E16" s="33"/>
      <c r="F16" s="33"/>
      <c r="G16" s="33"/>
      <c r="H16" s="33"/>
      <c r="I16" s="78"/>
    </row>
    <row r="17" spans="1:10" x14ac:dyDescent="0.25">
      <c r="A17" s="26" t="s">
        <v>114</v>
      </c>
      <c r="B17" s="80"/>
      <c r="C17" s="33">
        <v>193432016</v>
      </c>
      <c r="D17" s="33">
        <v>12661</v>
      </c>
      <c r="E17" s="54">
        <v>-2597522</v>
      </c>
      <c r="F17" s="78">
        <v>3389392</v>
      </c>
      <c r="G17" s="33">
        <v>2734447</v>
      </c>
      <c r="H17" s="79">
        <v>47953856</v>
      </c>
      <c r="I17" s="78">
        <f>SUM(C17:H17)</f>
        <v>244924850</v>
      </c>
    </row>
    <row r="18" spans="1:10" x14ac:dyDescent="0.25">
      <c r="A18" s="26" t="s">
        <v>84</v>
      </c>
      <c r="B18" s="80"/>
      <c r="C18" s="33"/>
      <c r="D18" s="33"/>
      <c r="E18" s="78"/>
      <c r="F18" s="78"/>
      <c r="G18" s="33"/>
      <c r="H18" s="29"/>
      <c r="I18" s="78">
        <f t="shared" ref="I18:I21" si="1">SUM(C18:H18)</f>
        <v>0</v>
      </c>
    </row>
    <row r="19" spans="1:10" x14ac:dyDescent="0.25">
      <c r="A19" s="27" t="s">
        <v>93</v>
      </c>
      <c r="B19" s="80"/>
      <c r="C19" s="78"/>
      <c r="D19" s="78"/>
      <c r="E19" s="78"/>
      <c r="F19" s="78"/>
      <c r="G19" s="78"/>
      <c r="H19" s="29">
        <v>21241575</v>
      </c>
      <c r="I19" s="78">
        <f t="shared" si="1"/>
        <v>21241575</v>
      </c>
      <c r="J19" s="73"/>
    </row>
    <row r="20" spans="1:10" x14ac:dyDescent="0.25">
      <c r="A20" s="28" t="s">
        <v>94</v>
      </c>
      <c r="B20" s="80"/>
      <c r="C20" s="33">
        <f t="shared" ref="C20:G20" si="2">SUM(C18:C19)</f>
        <v>0</v>
      </c>
      <c r="D20" s="33">
        <f t="shared" si="2"/>
        <v>0</v>
      </c>
      <c r="E20" s="33">
        <f t="shared" si="2"/>
        <v>0</v>
      </c>
      <c r="F20" s="33">
        <f t="shared" si="2"/>
        <v>0</v>
      </c>
      <c r="G20" s="33">
        <f t="shared" si="2"/>
        <v>0</v>
      </c>
      <c r="H20" s="33">
        <f>SUM(H18:H19)</f>
        <v>21241575</v>
      </c>
      <c r="I20" s="78">
        <f>SUM(C20:H20)</f>
        <v>21241575</v>
      </c>
    </row>
    <row r="21" spans="1:10" x14ac:dyDescent="0.25">
      <c r="A21" s="27" t="s">
        <v>85</v>
      </c>
      <c r="B21" s="80"/>
      <c r="C21" s="81"/>
      <c r="D21" s="81"/>
      <c r="E21" s="78"/>
      <c r="F21" s="78"/>
      <c r="G21" s="78"/>
      <c r="H21" s="45"/>
      <c r="I21" s="78">
        <f t="shared" si="1"/>
        <v>0</v>
      </c>
    </row>
    <row r="22" spans="1:10" ht="38.25" x14ac:dyDescent="0.25">
      <c r="A22" s="72" t="s">
        <v>116</v>
      </c>
      <c r="B22" s="80"/>
      <c r="C22" s="81"/>
      <c r="D22" s="81"/>
      <c r="E22" s="78"/>
      <c r="F22" s="78"/>
      <c r="G22" s="81"/>
      <c r="H22" s="45"/>
      <c r="I22" s="78">
        <f>SUM(C22:H22)</f>
        <v>0</v>
      </c>
    </row>
    <row r="23" spans="1:10" x14ac:dyDescent="0.25">
      <c r="A23" s="32" t="s">
        <v>115</v>
      </c>
      <c r="B23" s="77"/>
      <c r="C23" s="33">
        <f>SUM(C17,C20,C21)</f>
        <v>193432016</v>
      </c>
      <c r="D23" s="33">
        <f t="shared" ref="D23:F23" si="3">SUM(D17,D20,D21)</f>
        <v>12661</v>
      </c>
      <c r="E23" s="54">
        <f t="shared" si="3"/>
        <v>-2597522</v>
      </c>
      <c r="F23" s="33">
        <f t="shared" si="3"/>
        <v>3389392</v>
      </c>
      <c r="G23" s="33">
        <f>SUM(G17,G20,G21,G22)</f>
        <v>2734447</v>
      </c>
      <c r="H23" s="33">
        <f>SUM(H17,H20,H21,H22)</f>
        <v>69195431</v>
      </c>
      <c r="I23" s="33">
        <f>SUM(I17,I20,I21,I22)</f>
        <v>266166425</v>
      </c>
    </row>
    <row r="24" spans="1:10" x14ac:dyDescent="0.25">
      <c r="A24" s="34"/>
      <c r="B24" s="22"/>
      <c r="C24" s="35"/>
      <c r="D24" s="35"/>
      <c r="E24" s="35"/>
      <c r="F24" s="35"/>
      <c r="G24" s="35"/>
      <c r="H24" s="35"/>
      <c r="I24" s="35"/>
    </row>
    <row r="25" spans="1:10" x14ac:dyDescent="0.25">
      <c r="A25" s="34"/>
      <c r="B25" s="22"/>
      <c r="C25" s="35"/>
      <c r="D25" s="35"/>
      <c r="E25" s="35"/>
      <c r="F25" s="35"/>
      <c r="G25" s="35"/>
      <c r="H25" s="35"/>
      <c r="I25" s="35"/>
    </row>
    <row r="26" spans="1:10" x14ac:dyDescent="0.25">
      <c r="A26" s="12"/>
      <c r="B26" s="59"/>
      <c r="C26" s="59"/>
      <c r="D26" s="59"/>
      <c r="E26" s="83"/>
      <c r="F26" s="6"/>
      <c r="G26" s="84"/>
      <c r="H26" s="22"/>
      <c r="I26" s="22"/>
    </row>
    <row r="27" spans="1:10" ht="15" customHeight="1" x14ac:dyDescent="0.25">
      <c r="A27" s="11" t="s">
        <v>96</v>
      </c>
      <c r="B27" s="11"/>
      <c r="C27" s="65" t="s">
        <v>77</v>
      </c>
      <c r="D27" s="65"/>
      <c r="E27" s="71" t="s">
        <v>79</v>
      </c>
      <c r="F27" s="6"/>
      <c r="G27" s="6"/>
      <c r="H27" s="22"/>
      <c r="I27" s="22"/>
    </row>
    <row r="28" spans="1:10" x14ac:dyDescent="0.25">
      <c r="A28" s="13"/>
      <c r="B28" s="13"/>
      <c r="C28" s="65" t="s">
        <v>78</v>
      </c>
      <c r="D28" s="65"/>
      <c r="E28" s="6"/>
      <c r="F28" s="6"/>
      <c r="G28" s="6"/>
      <c r="H28" s="35"/>
      <c r="I28" s="35"/>
    </row>
    <row r="29" spans="1:10" x14ac:dyDescent="0.25">
      <c r="A29" s="14"/>
      <c r="B29" s="13"/>
      <c r="C29" s="66"/>
      <c r="D29" s="66"/>
      <c r="E29" s="6"/>
      <c r="F29" s="6"/>
      <c r="G29" s="6"/>
      <c r="H29" s="22"/>
      <c r="I29" s="22"/>
    </row>
    <row r="30" spans="1:10" x14ac:dyDescent="0.25">
      <c r="A30" s="39" t="s">
        <v>97</v>
      </c>
      <c r="B30" s="59"/>
      <c r="C30" s="65" t="s">
        <v>77</v>
      </c>
      <c r="D30" s="71"/>
      <c r="E30" s="71" t="s">
        <v>98</v>
      </c>
      <c r="F30" s="11"/>
      <c r="G30" s="84"/>
      <c r="H30" s="35"/>
      <c r="I30" s="35"/>
    </row>
    <row r="31" spans="1:10" x14ac:dyDescent="0.25">
      <c r="A31" s="12"/>
      <c r="B31" s="59"/>
      <c r="C31" s="65" t="s">
        <v>78</v>
      </c>
      <c r="D31" s="65"/>
      <c r="E31" s="6"/>
      <c r="F31" s="59"/>
      <c r="G31" s="84"/>
      <c r="H31" s="22"/>
      <c r="I31" s="22"/>
    </row>
    <row r="32" spans="1:10" x14ac:dyDescent="0.25">
      <c r="A32" s="12"/>
      <c r="B32" s="59"/>
      <c r="C32" s="59"/>
      <c r="D32" s="59"/>
      <c r="E32" s="6"/>
      <c r="F32" s="59"/>
      <c r="G32" s="84"/>
      <c r="H32" s="22"/>
      <c r="I32" s="22"/>
    </row>
    <row r="33" spans="1:9" x14ac:dyDescent="0.25">
      <c r="A33" s="14" t="s">
        <v>80</v>
      </c>
      <c r="B33" s="13"/>
      <c r="C33" s="67"/>
      <c r="D33" s="67"/>
      <c r="E33" s="6"/>
      <c r="F33" s="6"/>
      <c r="G33" s="6"/>
      <c r="H33" s="22"/>
      <c r="I33" s="22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О. Сарсебаева</dc:creator>
  <cp:lastModifiedBy>Жуманова Шолпан</cp:lastModifiedBy>
  <cp:lastPrinted>2023-05-04T09:54:36Z</cp:lastPrinted>
  <dcterms:created xsi:type="dcterms:W3CDTF">2021-12-02T06:30:48Z</dcterms:created>
  <dcterms:modified xsi:type="dcterms:W3CDTF">2024-05-12T11:11:29Z</dcterms:modified>
</cp:coreProperties>
</file>