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Buh\Отчетность\Квартальные отчеты\для биржи\2022\01.04.2022\"/>
    </mc:Choice>
  </mc:AlternateContent>
  <bookViews>
    <workbookView xWindow="0" yWindow="0" windowWidth="28800" windowHeight="1128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OLE_LINK1" localSheetId="1">Ф2!$F$21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8" i="1" l="1"/>
  <c r="C15" i="3" l="1"/>
  <c r="C13" i="3"/>
  <c r="D41" i="3" l="1"/>
  <c r="C24" i="3"/>
  <c r="D40" i="3" l="1"/>
  <c r="D43" i="3" s="1"/>
  <c r="C21" i="3"/>
  <c r="D21" i="3"/>
  <c r="C22" i="3"/>
  <c r="D22" i="3"/>
  <c r="C20" i="3" l="1"/>
  <c r="I16" i="4" l="1"/>
  <c r="I8" i="4"/>
  <c r="C18" i="3" l="1"/>
  <c r="D47" i="3" l="1"/>
  <c r="D46" i="3"/>
  <c r="D36" i="3"/>
  <c r="D35" i="3"/>
  <c r="D34" i="3"/>
  <c r="D33" i="3"/>
  <c r="D30" i="3"/>
  <c r="D28" i="3"/>
  <c r="D27" i="3"/>
  <c r="D26" i="3"/>
  <c r="D24" i="3"/>
  <c r="D23" i="3"/>
  <c r="D20" i="3"/>
  <c r="D19" i="3"/>
  <c r="D18" i="3"/>
  <c r="D15" i="3"/>
  <c r="D14" i="3"/>
  <c r="D13" i="3"/>
  <c r="D12" i="3"/>
  <c r="D11" i="3"/>
  <c r="D10" i="3"/>
  <c r="D9" i="3"/>
  <c r="D16" i="3" s="1"/>
  <c r="D29" i="3" l="1"/>
  <c r="D31" i="3" s="1"/>
  <c r="C47" i="3"/>
  <c r="C46" i="3"/>
  <c r="C41" i="3"/>
  <c r="C35" i="3"/>
  <c r="C30" i="3"/>
  <c r="C28" i="3"/>
  <c r="C27" i="3"/>
  <c r="C26" i="3"/>
  <c r="C23" i="3"/>
  <c r="C19" i="3"/>
  <c r="C14" i="3"/>
  <c r="C12" i="3"/>
  <c r="C11" i="3"/>
  <c r="C10" i="3"/>
  <c r="C9" i="3"/>
  <c r="C16" i="3" l="1"/>
  <c r="E16" i="2"/>
  <c r="E33" i="1"/>
  <c r="E32" i="1"/>
  <c r="E31" i="1"/>
  <c r="E30" i="1"/>
  <c r="E29" i="1"/>
  <c r="E25" i="1"/>
  <c r="E24" i="1"/>
  <c r="E23" i="1"/>
  <c r="E22" i="1"/>
  <c r="E21" i="1"/>
  <c r="E20" i="1"/>
  <c r="C29" i="3" l="1"/>
  <c r="C31" i="3" s="1"/>
  <c r="E41" i="1"/>
  <c r="F41" i="1" l="1"/>
  <c r="F40" i="1"/>
  <c r="F38" i="1"/>
  <c r="F37" i="1"/>
  <c r="F39" i="1"/>
  <c r="F36" i="1"/>
  <c r="F30" i="1"/>
  <c r="F28" i="1"/>
  <c r="F29" i="1"/>
  <c r="F31" i="1"/>
  <c r="F32" i="1"/>
  <c r="F33" i="1"/>
  <c r="F34" i="1" l="1"/>
  <c r="F10" i="1" l="1"/>
  <c r="F12" i="1"/>
  <c r="F13" i="1"/>
  <c r="F17" i="1"/>
  <c r="F18" i="1"/>
  <c r="F20" i="1"/>
  <c r="F21" i="1"/>
  <c r="F22" i="1"/>
  <c r="F23" i="1"/>
  <c r="F25" i="1"/>
  <c r="F9" i="1"/>
  <c r="F26" i="1" l="1"/>
  <c r="C43" i="3"/>
  <c r="D37" i="3"/>
  <c r="C37" i="3"/>
  <c r="F42" i="1" l="1"/>
  <c r="F43" i="1" s="1"/>
  <c r="E42" i="1"/>
  <c r="E34" i="1"/>
  <c r="C45" i="3"/>
  <c r="D45" i="3"/>
  <c r="E43" i="1" l="1"/>
  <c r="I20" i="4"/>
  <c r="H19" i="4"/>
  <c r="H21" i="4" s="1"/>
  <c r="G19" i="4"/>
  <c r="F19" i="4"/>
  <c r="F21" i="4" s="1"/>
  <c r="E19" i="4"/>
  <c r="D19" i="4"/>
  <c r="C19" i="4"/>
  <c r="C21" i="4" s="1"/>
  <c r="I18" i="4"/>
  <c r="I17" i="4"/>
  <c r="H14" i="4"/>
  <c r="G14" i="4"/>
  <c r="G21" i="4" s="1"/>
  <c r="F14" i="4"/>
  <c r="E14" i="4"/>
  <c r="E21" i="4" s="1"/>
  <c r="D14" i="4"/>
  <c r="C14" i="4"/>
  <c r="I13" i="4"/>
  <c r="I12" i="4"/>
  <c r="I11" i="4"/>
  <c r="I10" i="4"/>
  <c r="I9" i="4"/>
  <c r="I19" i="4" l="1"/>
  <c r="I14" i="4"/>
  <c r="I21" i="4"/>
  <c r="D21" i="4"/>
  <c r="F22" i="2" l="1"/>
  <c r="F18" i="2" l="1"/>
  <c r="F16" i="2" l="1"/>
  <c r="F17" i="2" l="1"/>
  <c r="F13" i="2" l="1"/>
  <c r="F11" i="2"/>
  <c r="F23" i="2"/>
  <c r="F26" i="2" l="1"/>
  <c r="F24" i="2"/>
  <c r="F14" i="2" l="1"/>
  <c r="F15" i="2" s="1"/>
  <c r="F21" i="2" l="1"/>
  <c r="F10" i="2" l="1"/>
  <c r="F9" i="2" l="1"/>
  <c r="F12" i="2" s="1"/>
  <c r="F19" i="2"/>
  <c r="F20" i="2" l="1"/>
  <c r="F25" i="2" s="1"/>
  <c r="F27" i="2" s="1"/>
  <c r="E15" i="1" l="1"/>
  <c r="E17" i="2" l="1"/>
  <c r="E21" i="2" l="1"/>
  <c r="E22" i="2" l="1"/>
  <c r="E18" i="2" l="1"/>
  <c r="E18" i="1" l="1"/>
  <c r="E10" i="2" l="1"/>
  <c r="E23" i="2"/>
  <c r="E19" i="2" l="1"/>
  <c r="E12" i="1"/>
  <c r="E9" i="2"/>
  <c r="E12" i="2" s="1"/>
  <c r="E13" i="2"/>
  <c r="E10" i="1"/>
  <c r="E11" i="2"/>
  <c r="E26" i="2" l="1"/>
  <c r="E13" i="1"/>
  <c r="E14" i="2" l="1"/>
  <c r="E15" i="2" s="1"/>
  <c r="E20" i="2" s="1"/>
  <c r="E17" i="1" l="1"/>
  <c r="E9" i="1" l="1"/>
  <c r="E26" i="1" s="1"/>
  <c r="E24" i="2" l="1"/>
  <c r="E25" i="2" s="1"/>
  <c r="E27" i="2" l="1"/>
</calcChain>
</file>

<file path=xl/sharedStrings.xml><?xml version="1.0" encoding="utf-8"?>
<sst xmlns="http://schemas.openxmlformats.org/spreadsheetml/2006/main" count="184" uniqueCount="128">
  <si>
    <t>Приме-чание</t>
  </si>
  <si>
    <t>АКТИВЫ</t>
  </si>
  <si>
    <t>Денежные средства и их эквиваленты</t>
  </si>
  <si>
    <t>Счета и депозиты в банках и прочих финансовых институтах</t>
  </si>
  <si>
    <t>Инвестиционные ценные бумаги:</t>
  </si>
  <si>
    <t>- Оцениваемые по справедливой стоимости, изменения которой отражаются в составе прибыли или убытка</t>
  </si>
  <si>
    <t>- Оцениваемые по амортизированной стоимости</t>
  </si>
  <si>
    <t>Кредиты, выданные клиентам, и долгосрочная дебиторская задолженность от реализации недвижимости в рассрочку</t>
  </si>
  <si>
    <t>Дебиторская задолженность по финансовой аренде</t>
  </si>
  <si>
    <t>Текущий налоговый актив</t>
  </si>
  <si>
    <t>Авансы, уплаченные за приобретение и строительство объектов недвижимости</t>
  </si>
  <si>
    <t>-</t>
  </si>
  <si>
    <t>Активы, подлежащие передаче по договорам финансовой аренды</t>
  </si>
  <si>
    <t>Незавершенное строительство</t>
  </si>
  <si>
    <t>Основные средства</t>
  </si>
  <si>
    <t>Инвестиционная собственность</t>
  </si>
  <si>
    <t>Долгосрочные активы, предназначенные для продажи</t>
  </si>
  <si>
    <t>Прочие активы</t>
  </si>
  <si>
    <t>Всего активов</t>
  </si>
  <si>
    <t>СОБСТВЕННЫЙ КАПИТАЛ И ОБЯЗАТЕЛЬСТВА</t>
  </si>
  <si>
    <t xml:space="preserve">Долговые ценные бумаги выпущенные </t>
  </si>
  <si>
    <t>Прочие привлеченные средства</t>
  </si>
  <si>
    <t xml:space="preserve">Государственные субсидии </t>
  </si>
  <si>
    <t>Доходы будущих периодов и резервы по выданным гарантиям</t>
  </si>
  <si>
    <t>Отложенное налоговое обязательство</t>
  </si>
  <si>
    <t>Прочие обязательства</t>
  </si>
  <si>
    <t>Всего обязательств</t>
  </si>
  <si>
    <t>Собственный капитал</t>
  </si>
  <si>
    <t>Акционерный капитал</t>
  </si>
  <si>
    <t>Эмиссионный доход</t>
  </si>
  <si>
    <t>Собственные акции, выкупленные у акционеров</t>
  </si>
  <si>
    <t>Дополнительно оплаченный капитал</t>
  </si>
  <si>
    <t>Резервный капитал</t>
  </si>
  <si>
    <t xml:space="preserve">Нераспределенная прибыль </t>
  </si>
  <si>
    <t>Всего собственного капитала</t>
  </si>
  <si>
    <t>Всего собственного капитала и обязательств</t>
  </si>
  <si>
    <t>Балансовая стоимость на одну акцию, в тенге</t>
  </si>
  <si>
    <t>(в тыс. тенге)</t>
  </si>
  <si>
    <t xml:space="preserve">Процентные доходы, рассчитанные с использованием метода эффективной ставки вознаграждения </t>
  </si>
  <si>
    <t>Прочие процентные доходы</t>
  </si>
  <si>
    <t>Процентные расходы</t>
  </si>
  <si>
    <t xml:space="preserve">Чистый процентный доход </t>
  </si>
  <si>
    <t>Комиссионные доходы</t>
  </si>
  <si>
    <t>Комиссионные расходы</t>
  </si>
  <si>
    <t>Чистый комиссионный расход</t>
  </si>
  <si>
    <t xml:space="preserve">Чистый доход от операций с иностранной валютой </t>
  </si>
  <si>
    <t>Чистые заработанные страховые премии</t>
  </si>
  <si>
    <t>Прочие операционные доходы/(расходы)</t>
  </si>
  <si>
    <t xml:space="preserve">Операционный доход </t>
  </si>
  <si>
    <t xml:space="preserve">Доходы от воcстановления убытков/ (убытки) от обесценения долговых финансовых инструментов  </t>
  </si>
  <si>
    <t>Резервы по выданным гарантиям</t>
  </si>
  <si>
    <t>Расходы на персонал</t>
  </si>
  <si>
    <t>Общие административные расходы</t>
  </si>
  <si>
    <t>Прибыль до налогообложения</t>
  </si>
  <si>
    <t>Расход по подоходному налогу</t>
  </si>
  <si>
    <t>Прибыль и общий совокупный доход за период</t>
  </si>
  <si>
    <t>Базовая и разводненная прибыль на акцию, в тенге</t>
  </si>
  <si>
    <t>18(б)</t>
  </si>
  <si>
    <t>ДВИЖЕНИЕ ДЕНЕЖНЫХ СРЕДСТВ ОТ ОПЕРАЦИОННОЙ ДЕЯТЕЛЬНОСТИ</t>
  </si>
  <si>
    <t xml:space="preserve"> 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</si>
  <si>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</si>
  <si>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</si>
  <si>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</si>
  <si>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</si>
  <si>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Поступления по прочим доходам (расходам)</t>
  </si>
  <si>
    <t xml:space="preserve">Расходы на персонал выплаченные </t>
  </si>
  <si>
    <t>Прочие общие и административные расходы выплаченные</t>
  </si>
  <si>
    <t>(Увеличение)/уменьшение операционных активов</t>
  </si>
  <si>
    <t xml:space="preserve">Финансовые активы, оцениваемые по справедливой стоимости, изменения которой отражаются в составе прибыли или убытка за период </t>
  </si>
  <si>
    <t xml:space="preserve">Дебиторская задолженность по финансовой аренде </t>
  </si>
  <si>
    <t>Увеличение/(уменьшение) операционных обязательств</t>
  </si>
  <si>
    <t>Государственные субсидии</t>
  </si>
  <si>
    <t>Доходы будущих периодов по выданным гарантиям</t>
  </si>
  <si>
    <t xml:space="preserve">Увеличение/(уменьшение) денежных средств от операционной деятельности до уплаты вознаграждения и подоходного налога </t>
  </si>
  <si>
    <t>Подоходный налог уплаченный</t>
  </si>
  <si>
    <t>Потоки денежных средств, использованные в операционной деятельности</t>
  </si>
  <si>
    <t>ДВИЖЕНИЕ ДЕНЕЖНЫХ СРЕДСТВ ОТ ИНВЕСТИЦИОННОЙ ДЕЯТЕЛЬНОСТИ</t>
  </si>
  <si>
    <t xml:space="preserve">Приобретение инвестиционных ценных бумаг, оцениваемых по амортизированной стоимости </t>
  </si>
  <si>
    <t>Погашение инвестиционных ценных бумаг, оцениваемых по амортизированной стоимости</t>
  </si>
  <si>
    <t>Покупка основных средств и нематериальных активов</t>
  </si>
  <si>
    <t>Продажа инвестиционной собственности</t>
  </si>
  <si>
    <t>Потоки денежных средств, от/(использованных в)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</si>
  <si>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</si>
  <si>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</si>
  <si>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Поступления от выпуска долговых ценных бумаг</t>
  </si>
  <si>
    <t>Дивиденды выплаченные</t>
  </si>
  <si>
    <r>
      <t>Потоки денежных средств, использованные в финансовой деятельности</t>
    </r>
    <r>
      <rPr>
        <sz val="10"/>
        <color theme="1"/>
        <rFont val="Times New Roman"/>
        <family val="1"/>
        <charset val="204"/>
      </rPr>
      <t xml:space="preserve">  </t>
    </r>
  </si>
  <si>
    <t>Чистое увеличение/(уменьшение) денежных средств и их эквивалентов</t>
  </si>
  <si>
    <t>Влияние изменений обменных курсов на величину денежных средств и их эквивалентов</t>
  </si>
  <si>
    <t>Влияние изменений ожидаемых кредитных убытков на денежные средства и их эквиваленты</t>
  </si>
  <si>
    <t>Денежные средства и их эквиваленты на начало периода</t>
  </si>
  <si>
    <r>
      <t>Денежные средства и их эквиваленты на конец периода</t>
    </r>
    <r>
      <rPr>
        <sz val="10"/>
        <color theme="1"/>
        <rFont val="Times New Roman"/>
        <family val="1"/>
        <charset val="204"/>
      </rPr>
      <t xml:space="preserve"> (Примечание 9)</t>
    </r>
  </si>
  <si>
    <t>__________</t>
  </si>
  <si>
    <t>подпись</t>
  </si>
  <si>
    <t>Сагимкулова Б.Д.</t>
  </si>
  <si>
    <t>Место для печати</t>
  </si>
  <si>
    <t>Наименование статьи</t>
  </si>
  <si>
    <t>Примечание</t>
  </si>
  <si>
    <t xml:space="preserve">Собственные акции, выкупленные 
у акционеров
</t>
  </si>
  <si>
    <t>Общий совокупный доход</t>
  </si>
  <si>
    <t xml:space="preserve">Дивиденды объявленные и выплаченные </t>
  </si>
  <si>
    <t>Взносы в капитал (выпуск акций), связанные с объединением бизнеса</t>
  </si>
  <si>
    <t>Дополни-тельно оплаченный капитал</t>
  </si>
  <si>
    <t>(Накопленные убытки)/ нераспреде-ленная прибыль</t>
  </si>
  <si>
    <t xml:space="preserve">Всего </t>
  </si>
  <si>
    <t xml:space="preserve">Сокращенный промежуточный отчет о финансовом положении </t>
  </si>
  <si>
    <t>Сокращенный промежуточный отчет о прибыли или убытке и прочем совокупном доходе</t>
  </si>
  <si>
    <t>Сокращенный промежуточный отчет о движении денежных средств</t>
  </si>
  <si>
    <t xml:space="preserve">Сокращенный промежуточный отчет об изменениях в собственном капитале </t>
  </si>
  <si>
    <t>Прибыль за период, не аудировано</t>
  </si>
  <si>
    <t>Общий совокупный доход за период, не аудировано</t>
  </si>
  <si>
    <t>18 (а)</t>
  </si>
  <si>
    <t>АО "Казахстанская Жилищная Компания" по состоянию на 31 марта 2022 года</t>
  </si>
  <si>
    <t xml:space="preserve">
Не аудировано
31 марта 2022 года
тыс. тенге
</t>
  </si>
  <si>
    <t xml:space="preserve">Не аудировано
31 декабря 
2021 года
тыс. тенге
</t>
  </si>
  <si>
    <t xml:space="preserve">Заместитель Председателя Правления                   </t>
  </si>
  <si>
    <t xml:space="preserve">Остаток  на 1 января 2021 года  </t>
  </si>
  <si>
    <t>Остаток по состоянию на 31 марта 2021 года, не аудировано</t>
  </si>
  <si>
    <t>Остаток по состоянию на 1 января 2022 года</t>
  </si>
  <si>
    <t>Остаток по состоянию на 31 марта 2022 года, не аудировано</t>
  </si>
  <si>
    <t>Не аудировано
три месяца, закончившихся 31 марта 2022 года</t>
  </si>
  <si>
    <t>Не аудировано
три месяца, закончившихся 31 марта 2021 года</t>
  </si>
  <si>
    <t>АО "Казахстанская Жилищная Компания" за три месяца, закончившихся 31 марта 2022 года</t>
  </si>
  <si>
    <t xml:space="preserve">Заместитель главного бухгалтера           </t>
  </si>
  <si>
    <t>Жуманова Ш.</t>
  </si>
  <si>
    <t xml:space="preserve">Заместитель главного бухгалтера            </t>
  </si>
  <si>
    <t>Средства в банках и прочих финансовых институтах</t>
  </si>
  <si>
    <t xml:space="preserve">Чистая реализованная прибыль от операций с инвестиционными ценными бумагами, оцениваемыми по справедливой стоимости, изменения которой отражаются в составе прибыли или убытка за период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</si>
</sst>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#,##0;[Red]\ \(#,##0\);\ _-* \-??_?_.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2"/>
    </font>
    <font>
      <sz val="8"/>
      <name val="Arial"/>
      <family val="2"/>
    </font>
    <font>
      <sz val="10"/>
      <name val="Times New Roman"/>
      <family val="2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7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4" fillId="0" borderId="0" xfId="0" applyNumberFormat="1" applyFont="1" applyFill="1" applyAlignment="1"/>
    <xf numFmtId="0" fontId="4" fillId="0" borderId="0" xfId="1" applyNumberFormat="1" applyFont="1" applyFill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2" applyFont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11" fillId="0" borderId="0" xfId="0" applyFont="1" applyFill="1" applyProtection="1">
      <protection locked="0"/>
    </xf>
    <xf numFmtId="0" fontId="12" fillId="0" borderId="0" xfId="3" applyFont="1" applyFill="1" applyProtection="1">
      <protection locked="0"/>
    </xf>
    <xf numFmtId="0" fontId="5" fillId="0" borderId="0" xfId="1"/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3" fontId="1" fillId="0" borderId="1" xfId="0" applyNumberFormat="1" applyFont="1" applyBorder="1" applyAlignment="1">
      <alignment horizontal="right" vertical="center" wrapText="1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2" fillId="0" borderId="0" xfId="4" applyFont="1" applyAlignment="1" applyProtection="1">
      <alignment horizontal="center"/>
      <protection locked="0"/>
    </xf>
    <xf numFmtId="0" fontId="13" fillId="0" borderId="0" xfId="4" applyFill="1" applyProtection="1">
      <protection locked="0"/>
    </xf>
    <xf numFmtId="0" fontId="13" fillId="0" borderId="0" xfId="4" applyFill="1" applyProtection="1"/>
    <xf numFmtId="0" fontId="14" fillId="0" borderId="0" xfId="4" applyFont="1" applyFill="1" applyProtection="1"/>
    <xf numFmtId="0" fontId="12" fillId="0" borderId="1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vertical="top" wrapText="1"/>
    </xf>
    <xf numFmtId="0" fontId="9" fillId="0" borderId="1" xfId="4" applyFont="1" applyBorder="1" applyAlignment="1" applyProtection="1">
      <alignment horizontal="center"/>
      <protection locked="0"/>
    </xf>
    <xf numFmtId="164" fontId="12" fillId="0" borderId="1" xfId="4" applyNumberFormat="1" applyFont="1" applyBorder="1" applyAlignment="1" applyProtection="1">
      <alignment horizontal="center"/>
      <protection locked="0"/>
    </xf>
    <xf numFmtId="164" fontId="12" fillId="2" borderId="1" xfId="4" applyNumberFormat="1" applyFont="1" applyFill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vertical="top" wrapText="1"/>
    </xf>
    <xf numFmtId="0" fontId="14" fillId="0" borderId="1" xfId="4" applyFont="1" applyBorder="1" applyAlignment="1" applyProtection="1">
      <alignment horizontal="center"/>
      <protection locked="0"/>
    </xf>
    <xf numFmtId="0" fontId="7" fillId="0" borderId="1" xfId="4" applyFont="1" applyBorder="1" applyProtection="1"/>
    <xf numFmtId="164" fontId="9" fillId="0" borderId="1" xfId="4" applyNumberFormat="1" applyFont="1" applyFill="1" applyBorder="1" applyAlignment="1" applyProtection="1">
      <alignment horizontal="center"/>
    </xf>
    <xf numFmtId="0" fontId="9" fillId="0" borderId="1" xfId="0" applyFont="1" applyBorder="1"/>
    <xf numFmtId="164" fontId="9" fillId="0" borderId="1" xfId="4" applyNumberFormat="1" applyFont="1" applyBorder="1" applyAlignment="1" applyProtection="1">
      <alignment horizontal="center"/>
      <protection locked="0"/>
    </xf>
    <xf numFmtId="0" fontId="16" fillId="0" borderId="1" xfId="4" applyFont="1" applyBorder="1" applyAlignment="1" applyProtection="1">
      <alignment wrapText="1"/>
    </xf>
    <xf numFmtId="164" fontId="12" fillId="0" borderId="1" xfId="4" applyNumberFormat="1" applyFont="1" applyBorder="1" applyAlignment="1" applyProtection="1">
      <alignment horizontal="center"/>
    </xf>
    <xf numFmtId="164" fontId="12" fillId="3" borderId="1" xfId="4" applyNumberFormat="1" applyFont="1" applyFill="1" applyBorder="1" applyAlignment="1" applyProtection="1">
      <alignment horizontal="center"/>
      <protection locked="0"/>
    </xf>
    <xf numFmtId="164" fontId="10" fillId="0" borderId="1" xfId="4" applyNumberFormat="1" applyFont="1" applyBorder="1" applyAlignment="1" applyProtection="1">
      <alignment horizontal="center"/>
    </xf>
    <xf numFmtId="164" fontId="9" fillId="0" borderId="1" xfId="4" applyNumberFormat="1" applyFont="1" applyBorder="1" applyAlignment="1" applyProtection="1">
      <alignment horizontal="center"/>
    </xf>
    <xf numFmtId="164" fontId="13" fillId="0" borderId="1" xfId="4" applyNumberFormat="1" applyBorder="1" applyAlignment="1" applyProtection="1">
      <alignment horizontal="center"/>
      <protection locked="0"/>
    </xf>
    <xf numFmtId="164" fontId="12" fillId="0" borderId="0" xfId="4" applyNumberFormat="1" applyFont="1" applyBorder="1" applyAlignment="1" applyProtection="1">
      <alignment horizontal="center"/>
      <protection locked="0"/>
    </xf>
    <xf numFmtId="0" fontId="7" fillId="0" borderId="1" xfId="4" applyFont="1" applyBorder="1" applyAlignment="1" applyProtection="1"/>
    <xf numFmtId="164" fontId="12" fillId="0" borderId="1" xfId="4" applyNumberFormat="1" applyFont="1" applyFill="1" applyBorder="1" applyAlignment="1" applyProtection="1">
      <alignment horizontal="center"/>
    </xf>
    <xf numFmtId="49" fontId="16" fillId="0" borderId="0" xfId="6" applyNumberFormat="1" applyFont="1" applyFill="1" applyProtection="1">
      <protection locked="0"/>
    </xf>
    <xf numFmtId="3" fontId="13" fillId="0" borderId="0" xfId="4" applyNumberFormat="1" applyFill="1" applyProtection="1">
      <protection locked="0"/>
    </xf>
    <xf numFmtId="49" fontId="12" fillId="0" borderId="0" xfId="4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/>
    </xf>
    <xf numFmtId="4" fontId="9" fillId="0" borderId="0" xfId="4" applyNumberFormat="1" applyFont="1" applyFill="1" applyAlignment="1" applyProtection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0" fontId="10" fillId="0" borderId="1" xfId="4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3" fontId="12" fillId="0" borderId="1" xfId="5" applyNumberFormat="1" applyFont="1" applyFill="1" applyBorder="1" applyAlignment="1" applyProtection="1">
      <alignment horizontal="right"/>
    </xf>
    <xf numFmtId="3" fontId="10" fillId="0" borderId="1" xfId="5" applyNumberFormat="1" applyFont="1" applyBorder="1" applyAlignment="1" applyProtection="1">
      <alignment horizontal="right"/>
      <protection locked="0"/>
    </xf>
    <xf numFmtId="3" fontId="10" fillId="0" borderId="1" xfId="5" applyNumberFormat="1" applyFont="1" applyFill="1" applyBorder="1" applyAlignment="1" applyProtection="1">
      <alignment horizontal="right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5" fontId="10" fillId="2" borderId="1" xfId="5" applyNumberFormat="1" applyFont="1" applyFill="1" applyBorder="1" applyAlignment="1">
      <alignment vertical="center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12" fillId="0" borderId="0" xfId="4" applyFont="1" applyAlignment="1" applyProtection="1">
      <alignment horizontal="center"/>
      <protection locked="0"/>
    </xf>
    <xf numFmtId="0" fontId="12" fillId="0" borderId="0" xfId="4" applyFont="1" applyFill="1" applyAlignment="1" applyProtection="1">
      <alignment horizontal="center"/>
      <protection locked="0"/>
    </xf>
  </cellXfs>
  <cellStyles count="7">
    <cellStyle name="Обычный" xfId="0" builtinId="0"/>
    <cellStyle name="Обычный 2 2" xfId="4"/>
    <cellStyle name="Обычный 23" xfId="1"/>
    <cellStyle name="Обычный 3" xfId="5"/>
    <cellStyle name="Обычный 4" xfId="2"/>
    <cellStyle name="Обычный_Брокеры ежекв (вход)" xfId="3"/>
    <cellStyle name="Обычный_Приложения к Правилам по ИК_рус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79;&#1072;%201%20&#1082;&#1074;%202022%20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53;&#1041;%20&#1056;&#1050;/01.01.2022_f1_g_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41;&#1072;&#1081;&#1090;&#1077;&#1088;&#1077;&#1082;/&#1041;&#1072;&#1081;&#1090;&#1077;&#1088;&#1077;&#1082;-&#1057;&#1059;&#1054;/2022/1%20&#1082;&#1074;.%202022%20&#1075;/&#1057;&#1042;&#1054;&#1044;%20&#1079;&#1072;%201%20&#1082;&#1074;%202022%20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41;&#1072;&#1081;&#1090;&#1077;&#1088;&#1077;&#1082;/&#1041;&#1072;&#1081;&#1090;&#1077;&#1088;&#1077;&#1082;-&#1057;&#1059;&#1054;/2021/1%20&#1082;&#1074;.%202021%20&#1075;/&#1057;&#1042;&#1054;&#1044;%20&#1079;&#1072;%202021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4;&#1090;&#1095;&#1077;&#1090;%20&#1086;%20&#1076;&#1074;&#1080;&#1078;&#1077;&#1085;&#1080;&#1080;%20&#1076;&#1077;&#1085;&#1077;&#1075;/2022/&#1044;&#1044;&#1057;%20&#1079;&#1072;%2003%20&#1084;&#1077;&#1089;&#1103;&#1094;&#1072;%202022%20&#10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4;&#1090;&#1095;&#1077;&#1090;%20&#1086;%20&#1076;&#1074;&#1080;&#1078;&#1077;&#1085;&#1080;&#1080;%20&#1076;&#1077;&#1085;&#1077;&#1075;/2021/03/&#8470;3%201%20&#1082;&#1074;&#1072;&#1088;&#1090;&#1072;&#1083;%202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41;&#1072;&#1081;&#1090;&#1077;&#1088;&#1077;&#1082;/&#1041;&#1072;&#1081;&#1090;&#1077;&#1088;&#1077;&#1082;-&#1057;&#1059;&#1054;/2022/1%20&#1082;&#1074;.%202022%20&#1075;/&#1060;&#1086;&#1088;&#1084;&#1099;%20&#1041;&#1072;&#1081;&#1090;&#1077;&#1088;&#1077;&#1082;_1&#1082;&#1074;2022_&#1092;&#1080;&#1085;&#1072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41;&#1072;&#1081;&#1090;&#1077;&#1088;&#1077;&#1082;/&#1041;&#1072;&#1081;&#1090;&#1077;&#1088;&#1077;&#1082;-&#1057;&#1059;&#1054;/2021/1%20&#1082;&#1074;.%202021%20&#1075;/&#1060;&#1086;&#1088;&#1084;&#1099;%20&#1041;&#1072;&#1081;&#1090;&#1077;&#1088;&#1077;&#1082;_1&#1082;&#1074;2021_&#1092;&#1080;&#1085;&#1072;&#1083;%20&#8212;%20&#1086;&#1090;&#1087;&#1088;&#1072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РЕПО"/>
      <sheetName val="РЕПО доход"/>
      <sheetName val="ОСВ 3"/>
      <sheetName val="1054"/>
      <sheetName val="1259"/>
      <sheetName val="5742"/>
      <sheetName val="Лист2"/>
      <sheetName val="Лист3"/>
      <sheetName val="5922"/>
      <sheetName val="Гарантия"/>
      <sheetName val="Лист1"/>
      <sheetName val="Лист4"/>
      <sheetName val="3580"/>
      <sheetName val="1877"/>
    </sheetNames>
    <sheetDataSet>
      <sheetData sheetId="0">
        <row r="6">
          <cell r="N6">
            <v>290472440</v>
          </cell>
        </row>
        <row r="98">
          <cell r="N98">
            <v>6803465</v>
          </cell>
        </row>
        <row r="131">
          <cell r="N131">
            <v>2000477</v>
          </cell>
        </row>
        <row r="144">
          <cell r="N144">
            <v>818822800</v>
          </cell>
        </row>
        <row r="910">
          <cell r="N910">
            <v>65875987</v>
          </cell>
        </row>
        <row r="940">
          <cell r="N940">
            <v>4131821</v>
          </cell>
        </row>
        <row r="945">
          <cell r="N945">
            <v>17141782</v>
          </cell>
        </row>
        <row r="950">
          <cell r="N950">
            <v>80695861</v>
          </cell>
        </row>
        <row r="955">
          <cell r="N955">
            <v>144130</v>
          </cell>
        </row>
        <row r="957">
          <cell r="N957">
            <v>-11634178</v>
          </cell>
        </row>
        <row r="962">
          <cell r="N962">
            <v>2675664</v>
          </cell>
        </row>
        <row r="967">
          <cell r="N967">
            <v>27405</v>
          </cell>
        </row>
        <row r="969">
          <cell r="N969">
            <v>-6144766</v>
          </cell>
        </row>
        <row r="974">
          <cell r="N974">
            <v>151452752</v>
          </cell>
        </row>
        <row r="1005">
          <cell r="N1005">
            <v>3639108</v>
          </cell>
        </row>
        <row r="2081">
          <cell r="N2081">
            <v>2615260</v>
          </cell>
        </row>
        <row r="2093">
          <cell r="N2093">
            <v>1687475</v>
          </cell>
        </row>
        <row r="2104">
          <cell r="N2104">
            <v>531942</v>
          </cell>
        </row>
        <row r="2106">
          <cell r="N2106">
            <v>1319143</v>
          </cell>
        </row>
        <row r="2114">
          <cell r="N2114">
            <v>480218</v>
          </cell>
        </row>
        <row r="2119">
          <cell r="N2119">
            <v>1252360</v>
          </cell>
        </row>
        <row r="2127">
          <cell r="N2127">
            <v>48820</v>
          </cell>
        </row>
        <row r="2131">
          <cell r="N2131">
            <v>23840422</v>
          </cell>
        </row>
        <row r="2500">
          <cell r="N2500">
            <v>3662742</v>
          </cell>
        </row>
        <row r="2502">
          <cell r="N2502">
            <v>1467</v>
          </cell>
        </row>
        <row r="2508">
          <cell r="N2508">
            <v>-24964631</v>
          </cell>
        </row>
        <row r="2581">
          <cell r="N2581">
            <v>13721</v>
          </cell>
        </row>
        <row r="2593">
          <cell r="N2593">
            <v>-148692</v>
          </cell>
        </row>
        <row r="2646">
          <cell r="N2646">
            <v>-67380</v>
          </cell>
        </row>
        <row r="2653">
          <cell r="N2653">
            <v>733085</v>
          </cell>
        </row>
        <row r="2656">
          <cell r="N2656">
            <v>2449330</v>
          </cell>
        </row>
        <row r="2660">
          <cell r="N2660">
            <v>-2870</v>
          </cell>
        </row>
        <row r="2664">
          <cell r="N2664">
            <v>-3695</v>
          </cell>
        </row>
        <row r="2666">
          <cell r="N2666">
            <v>-727</v>
          </cell>
        </row>
        <row r="2668">
          <cell r="N2668">
            <v>2004529</v>
          </cell>
        </row>
        <row r="2786">
          <cell r="N2786">
            <v>186568</v>
          </cell>
        </row>
        <row r="2790">
          <cell r="N2790">
            <v>4283</v>
          </cell>
        </row>
        <row r="2795">
          <cell r="N2795">
            <v>-1068</v>
          </cell>
        </row>
        <row r="2797">
          <cell r="N2797">
            <v>67124</v>
          </cell>
        </row>
        <row r="2801">
          <cell r="N2801">
            <v>1194443</v>
          </cell>
        </row>
        <row r="2805">
          <cell r="N2805">
            <v>-196401</v>
          </cell>
        </row>
        <row r="2851">
          <cell r="N2851">
            <v>-148095</v>
          </cell>
        </row>
        <row r="3265">
          <cell r="N3265">
            <v>-1138893</v>
          </cell>
        </row>
        <row r="3267">
          <cell r="N3267">
            <v>-332662</v>
          </cell>
        </row>
        <row r="3274">
          <cell r="N3274">
            <v>-164700</v>
          </cell>
        </row>
        <row r="3278">
          <cell r="N3278">
            <v>-17655</v>
          </cell>
        </row>
        <row r="3280">
          <cell r="N3280">
            <v>-133909</v>
          </cell>
        </row>
        <row r="3282">
          <cell r="N3282">
            <v>-67072</v>
          </cell>
        </row>
        <row r="3287">
          <cell r="N3287">
            <v>-59284</v>
          </cell>
        </row>
        <row r="3518">
          <cell r="N3518">
            <v>-939649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g"/>
      <sheetName val="templates"/>
    </sheetNames>
    <sheetDataSet>
      <sheetData sheetId="0">
        <row r="1">
          <cell r="A1" t="str">
            <v>Приложение 1
к Правилам представления финансовой
отчетности финансовыми организациями</v>
          </cell>
        </row>
        <row r="3">
          <cell r="A3" t="str">
            <v>Форма, предназначенная для сбора административных данных</v>
          </cell>
        </row>
        <row r="5">
          <cell r="A5" t="str">
            <v xml:space="preserve">Представляется: в Национальный Банк Республики Казахстан, территориальный филиал Национального Банка Республики Казахстан.
</v>
          </cell>
        </row>
        <row r="6">
          <cell r="A6" t="str">
            <v>Форма административных данных размещена на интернет-ресурсе: www.nationalbank.kz.</v>
          </cell>
        </row>
        <row r="8">
          <cell r="A8" t="str">
            <v>Бухгалтерский баланс (отдельный)</v>
          </cell>
        </row>
        <row r="9">
          <cell r="A9" t="str">
            <v>Индекс формы административных данных: Ф1.</v>
          </cell>
        </row>
        <row r="10">
          <cell r="A10" t="str">
            <v>Периодичность: ежегодная /ежеквартальная.</v>
          </cell>
        </row>
        <row r="11">
          <cell r="A11" t="str">
            <v>Отчетный период: по состоянию на  01.01.2022</v>
          </cell>
        </row>
        <row r="12">
          <cell r="A12" t="str">
            <v>Круг лиц представляющих информацию: 
перечень организаций, установленных Постановлением Правления Национального Банка Республики Казахстан от 28 января 2016 года № 41 «Об утверждении Правил представления финансовой отчетности финансовыми организациями».</v>
          </cell>
        </row>
        <row r="13">
          <cell r="A13" t="str">
            <v>Срок представления: 
1) ежегодно в срок до 30 (тридцатого) апреля (включительно) года, следующего за отчетным годом;
2) ежеквартально не позднее 60 (шестидесяти) календарных дней, следующих за отчетным кварталом.</v>
          </cell>
        </row>
        <row r="18">
          <cell r="A18" t="str">
            <v>(в тысячах тенге)</v>
          </cell>
        </row>
        <row r="19">
          <cell r="A19" t="str">
            <v>Наименование статей</v>
          </cell>
          <cell r="B19" t="str">
            <v>01.01.2022</v>
          </cell>
          <cell r="C19" t="str">
            <v>01.01.2021</v>
          </cell>
        </row>
        <row r="20">
          <cell r="A20" t="str">
            <v>1</v>
          </cell>
          <cell r="B20" t="str">
            <v>2</v>
          </cell>
          <cell r="C20" t="str">
            <v>3</v>
          </cell>
        </row>
        <row r="22">
          <cell r="A22" t="str">
            <v>Денежные средства и их эквиваленты</v>
          </cell>
          <cell r="B22">
            <v>100684841</v>
          </cell>
          <cell r="C22">
            <v>63619060</v>
          </cell>
        </row>
        <row r="23">
          <cell r="A23" t="str">
            <v>Средства в банках и прочих финансовых институтах</v>
          </cell>
          <cell r="B23">
            <v>80722166</v>
          </cell>
          <cell r="C23">
            <v>69728933</v>
          </cell>
        </row>
        <row r="24">
          <cell r="A24" t="str">
            <v>Инвестиционные ценные бумаги</v>
          </cell>
          <cell r="B24">
            <v>931040627</v>
          </cell>
          <cell r="C24">
            <v>920819991</v>
          </cell>
        </row>
        <row r="25">
          <cell r="A25" t="str">
            <v>- оцениваемые по справедливой стоимости, изменения которой отражаются в составе прибыли или убытка</v>
          </cell>
          <cell r="B25">
            <v>2079816</v>
          </cell>
          <cell r="C25">
            <v>2932039</v>
          </cell>
        </row>
        <row r="26">
          <cell r="A26" t="str">
            <v>- оцениваемые по амортизированной стоимости</v>
          </cell>
          <cell r="B26">
            <v>928960811</v>
          </cell>
          <cell r="C26">
            <v>917887952</v>
          </cell>
        </row>
        <row r="27">
          <cell r="A27" t="str">
            <v>Кредиты, выданные клиентам, и долгосрочная дебиторская задолженность от реализации недвижимости в рассрочку</v>
          </cell>
          <cell r="B27">
            <v>139249237</v>
          </cell>
          <cell r="C27">
            <v>135292670</v>
          </cell>
        </row>
        <row r="28">
          <cell r="A28" t="str">
            <v>- оцениваемые по справедливой стоимости, изменения которой отражаются в составе прибыли или убытка</v>
          </cell>
          <cell r="B28">
            <v>3599878</v>
          </cell>
          <cell r="C28">
            <v>0</v>
          </cell>
        </row>
        <row r="29">
          <cell r="A29" t="str">
            <v>- оцениваемые по амортизированной стоимости</v>
          </cell>
          <cell r="B29">
            <v>135649359</v>
          </cell>
          <cell r="C29">
            <v>135292670</v>
          </cell>
        </row>
        <row r="30">
          <cell r="A30" t="str">
            <v>Дебиторская задолженность по финансовой аренде</v>
          </cell>
          <cell r="B30">
            <v>153630813</v>
          </cell>
          <cell r="C30">
            <v>164270564</v>
          </cell>
        </row>
        <row r="31">
          <cell r="A31" t="str">
            <v>Текущий налоговый актив</v>
          </cell>
          <cell r="B31">
            <v>3485872</v>
          </cell>
          <cell r="C31">
            <v>2843520</v>
          </cell>
        </row>
        <row r="32">
          <cell r="A32" t="str">
            <v>Авансы, уплаченные за приобретение и строительство объектов недвижимости</v>
          </cell>
          <cell r="B32">
            <v>0</v>
          </cell>
          <cell r="C32">
            <v>147859</v>
          </cell>
        </row>
        <row r="33">
          <cell r="A33" t="str">
            <v>Активы, подлежащие передаче по договорам финансовой аренды</v>
          </cell>
          <cell r="B33">
            <v>3029851</v>
          </cell>
          <cell r="C33">
            <v>4121178</v>
          </cell>
        </row>
        <row r="34">
          <cell r="A34" t="str">
            <v>Незавершенное строительство</v>
          </cell>
          <cell r="B34">
            <v>986751</v>
          </cell>
          <cell r="C34">
            <v>1883436</v>
          </cell>
        </row>
        <row r="35">
          <cell r="A35" t="str">
            <v>Основные средства</v>
          </cell>
          <cell r="B35">
            <v>3627824</v>
          </cell>
          <cell r="C35">
            <v>4867901</v>
          </cell>
        </row>
        <row r="36">
          <cell r="A36" t="str">
            <v>Инвестиционная собственность</v>
          </cell>
          <cell r="B36">
            <v>6750175</v>
          </cell>
          <cell r="C36">
            <v>5834999</v>
          </cell>
        </row>
        <row r="37">
          <cell r="A37" t="str">
            <v>Долгосрочные активы, предназначенные для продажи (или выбывающие группы)</v>
          </cell>
          <cell r="B37">
            <v>240529</v>
          </cell>
          <cell r="C37">
            <v>306540</v>
          </cell>
        </row>
        <row r="38">
          <cell r="A38" t="str">
            <v>Прочие активы</v>
          </cell>
          <cell r="B38">
            <v>1187868</v>
          </cell>
          <cell r="C38">
            <v>1201557</v>
          </cell>
        </row>
        <row r="39">
          <cell r="A39" t="str">
            <v>Итого активы</v>
          </cell>
          <cell r="B39">
            <v>1424636554</v>
          </cell>
          <cell r="C39">
            <v>1374938208</v>
          </cell>
        </row>
        <row r="41">
          <cell r="A41" t="str">
            <v>Долговые ценные бумаги выпущенные</v>
          </cell>
          <cell r="B41">
            <v>755618219</v>
          </cell>
          <cell r="C41">
            <v>738066735</v>
          </cell>
        </row>
        <row r="42">
          <cell r="A42" t="str">
            <v>Прочие привлеченные средства</v>
          </cell>
          <cell r="B42">
            <v>218164832</v>
          </cell>
          <cell r="C42">
            <v>208647686</v>
          </cell>
        </row>
        <row r="43">
          <cell r="A43" t="str">
            <v>Доходы будущих периодов</v>
          </cell>
          <cell r="B43">
            <v>182324636</v>
          </cell>
          <cell r="C43">
            <v>197563476</v>
          </cell>
        </row>
        <row r="44">
          <cell r="A44" t="str">
            <v>Доходы будущих периодов и резервы по выданным гарантиям</v>
          </cell>
          <cell r="B44">
            <v>18403082</v>
          </cell>
          <cell r="C44">
            <v>13456567</v>
          </cell>
        </row>
        <row r="45">
          <cell r="A45" t="str">
            <v>Отложенное налоговое обязательство</v>
          </cell>
          <cell r="B45">
            <v>20102307</v>
          </cell>
          <cell r="C45">
            <v>11098775</v>
          </cell>
        </row>
        <row r="46">
          <cell r="A46" t="str">
            <v>Прочие обязательства</v>
          </cell>
          <cell r="B46">
            <v>10218646</v>
          </cell>
          <cell r="C46">
            <v>5853535</v>
          </cell>
        </row>
        <row r="47">
          <cell r="A47" t="str">
            <v>Итого обязательства</v>
          </cell>
          <cell r="B47">
            <v>1204831722</v>
          </cell>
          <cell r="C47">
            <v>1174686774</v>
          </cell>
        </row>
        <row r="49">
          <cell r="A49" t="str">
            <v>Акционерный капитал</v>
          </cell>
          <cell r="B49">
            <v>193432016</v>
          </cell>
          <cell r="C49">
            <v>193432016</v>
          </cell>
        </row>
        <row r="50">
          <cell r="A50" t="str">
            <v>Эмиссионный доход</v>
          </cell>
          <cell r="B50">
            <v>12661</v>
          </cell>
          <cell r="C50">
            <v>12661</v>
          </cell>
        </row>
        <row r="51">
          <cell r="A51" t="str">
            <v>Выкупленные собственные акции</v>
          </cell>
          <cell r="B51">
            <v>-2597522</v>
          </cell>
          <cell r="C51">
            <v>-2597522</v>
          </cell>
        </row>
        <row r="52">
          <cell r="A52" t="str">
            <v>Дополнительно оплаченный капитал</v>
          </cell>
          <cell r="B52">
            <v>3389392</v>
          </cell>
          <cell r="C52">
            <v>3389392</v>
          </cell>
        </row>
        <row r="53">
          <cell r="A53" t="str">
            <v xml:space="preserve">Резервный капитал </v>
          </cell>
          <cell r="B53">
            <v>2734447</v>
          </cell>
          <cell r="C53">
            <v>2734447</v>
          </cell>
        </row>
        <row r="54">
          <cell r="A54" t="str">
            <v>Накопленные убытки</v>
          </cell>
          <cell r="B54">
            <v>22833838</v>
          </cell>
          <cell r="C54">
            <v>3280440</v>
          </cell>
        </row>
        <row r="55">
          <cell r="A55" t="str">
            <v>Итого капитал</v>
          </cell>
          <cell r="B55">
            <v>219804832</v>
          </cell>
          <cell r="C55">
            <v>200251434</v>
          </cell>
        </row>
        <row r="57">
          <cell r="A57" t="str">
            <v>Итого обязательства и капитал</v>
          </cell>
          <cell r="B57">
            <v>1424636554</v>
          </cell>
          <cell r="C57">
            <v>1374938208</v>
          </cell>
        </row>
        <row r="59">
          <cell r="A59" t="str">
            <v>Примечание:</v>
          </cell>
        </row>
        <row r="60">
          <cell r="A60" t="str">
            <v xml:space="preserve"> </v>
          </cell>
        </row>
        <row r="62">
          <cell r="A62" t="str">
            <v>Наименование</v>
          </cell>
          <cell r="B62" t="str">
            <v>АО "Казахстанская Жилищная Компания"</v>
          </cell>
          <cell r="D62" t="str">
            <v>Адрес</v>
          </cell>
          <cell r="E62" t="str">
            <v>г. Нур-Султан, пр. Мангилик Ел, 55А</v>
          </cell>
        </row>
        <row r="64">
          <cell r="A64" t="str">
            <v>Телефон</v>
          </cell>
          <cell r="B64" t="str">
            <v>(7172) 79-75-75</v>
          </cell>
        </row>
        <row r="66">
          <cell r="A66" t="str">
            <v>Адрес электронной почты</v>
          </cell>
          <cell r="B66" t="str">
            <v>asarsebaeva@khc.kz</v>
          </cell>
        </row>
        <row r="67">
          <cell r="A67" t="str">
            <v>Исполнитель</v>
          </cell>
          <cell r="C67" t="str">
            <v>Сарсебаева А.О.</v>
          </cell>
          <cell r="E67" t="str">
            <v>__________</v>
          </cell>
          <cell r="F67" t="str">
            <v>(7172) 79-75-75 вн. 2229</v>
          </cell>
        </row>
        <row r="68">
          <cell r="C68" t="str">
            <v>фамилия,  имя, отчество (при его наличии)</v>
          </cell>
          <cell r="E68" t="str">
            <v xml:space="preserve">подпись
</v>
          </cell>
          <cell r="F68" t="str">
            <v>телефон</v>
          </cell>
        </row>
        <row r="69">
          <cell r="A69" t="str">
            <v>Главный бухгалтер</v>
          </cell>
          <cell r="C69" t="str">
            <v>Тоқтарқожа А.Т.</v>
          </cell>
          <cell r="E69" t="str">
            <v>__________</v>
          </cell>
          <cell r="F69" t="str">
            <v/>
          </cell>
        </row>
        <row r="70">
          <cell r="C70" t="str">
            <v>фамилия,  имя, отчество (при его наличии)</v>
          </cell>
          <cell r="E70" t="str">
            <v>подпись</v>
          </cell>
          <cell r="F70" t="str">
            <v>дата</v>
          </cell>
        </row>
        <row r="71">
          <cell r="A71" t="str">
            <v>Руководитель или лицо, исполняющее его 
обязанности</v>
          </cell>
          <cell r="C71" t="str">
            <v>Сагимкулова Б.Д.</v>
          </cell>
          <cell r="E71" t="str">
            <v>__________</v>
          </cell>
        </row>
        <row r="72">
          <cell r="C72" t="str">
            <v>фамилия,  имя, отчество (при его наличии)</v>
          </cell>
          <cell r="E72" t="str">
            <v>подпись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РЕПО"/>
      <sheetName val="РЕПО доход"/>
      <sheetName val="ОСВ 3"/>
      <sheetName val="1054"/>
      <sheetName val="1259"/>
      <sheetName val="5742"/>
      <sheetName val="Лист2"/>
      <sheetName val="Лист3"/>
      <sheetName val="5922"/>
      <sheetName val="Гарантия"/>
      <sheetName val="Лист1"/>
      <sheetName val="Лист4"/>
      <sheetName val="3580"/>
      <sheetName val="1877"/>
    </sheetNames>
    <sheetDataSet>
      <sheetData sheetId="0">
        <row r="7">
          <cell r="N7">
            <v>42286462</v>
          </cell>
        </row>
        <row r="1016">
          <cell r="N1016">
            <v>6725234</v>
          </cell>
        </row>
        <row r="1025">
          <cell r="N1025">
            <v>339589</v>
          </cell>
        </row>
        <row r="1052">
          <cell r="N1052">
            <v>3596580</v>
          </cell>
        </row>
        <row r="1141">
          <cell r="N1141">
            <v>42928</v>
          </cell>
        </row>
        <row r="1255">
          <cell r="N1255">
            <v>2873793</v>
          </cell>
        </row>
        <row r="1256">
          <cell r="N1256">
            <v>1163228</v>
          </cell>
        </row>
        <row r="1349">
          <cell r="N1349">
            <v>986751</v>
          </cell>
        </row>
        <row r="1550">
          <cell r="N1550">
            <v>230566</v>
          </cell>
        </row>
        <row r="1556">
          <cell r="N1556">
            <v>767931403</v>
          </cell>
        </row>
        <row r="1616">
          <cell r="N1616">
            <v>221826989</v>
          </cell>
        </row>
        <row r="1678">
          <cell r="N1678">
            <v>21041957</v>
          </cell>
        </row>
        <row r="1680">
          <cell r="N1680">
            <v>15712089</v>
          </cell>
        </row>
        <row r="1686">
          <cell r="N1686">
            <v>4326633</v>
          </cell>
        </row>
        <row r="1732">
          <cell r="N1732">
            <v>174548542</v>
          </cell>
        </row>
        <row r="1765">
          <cell r="N1765">
            <v>156720388</v>
          </cell>
        </row>
        <row r="1772">
          <cell r="N1772">
            <v>14658877</v>
          </cell>
        </row>
        <row r="2065">
          <cell r="M2065">
            <v>12596976430.1</v>
          </cell>
        </row>
        <row r="2068">
          <cell r="N2068">
            <v>24957855</v>
          </cell>
        </row>
        <row r="2628">
          <cell r="N2628">
            <v>240162</v>
          </cell>
        </row>
      </sheetData>
      <sheetData sheetId="1">
        <row r="82">
          <cell r="E82">
            <v>18349750</v>
          </cell>
        </row>
      </sheetData>
      <sheetData sheetId="2">
        <row r="721">
          <cell r="R721">
            <v>540925</v>
          </cell>
        </row>
      </sheetData>
      <sheetData sheetId="3"/>
      <sheetData sheetId="4">
        <row r="14">
          <cell r="E14">
            <v>-14520.130000000001</v>
          </cell>
        </row>
      </sheetData>
      <sheetData sheetId="5">
        <row r="17">
          <cell r="E17">
            <v>-83897.459999999992</v>
          </cell>
        </row>
      </sheetData>
      <sheetData sheetId="6"/>
      <sheetData sheetId="7"/>
      <sheetData sheetId="8"/>
      <sheetData sheetId="9"/>
      <sheetData sheetId="10">
        <row r="9">
          <cell r="D9">
            <v>45170</v>
          </cell>
        </row>
      </sheetData>
      <sheetData sheetId="11"/>
      <sheetData sheetId="12">
        <row r="9">
          <cell r="H9">
            <v>39319675.090000004</v>
          </cell>
        </row>
      </sheetData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TDSheet"/>
      <sheetName val="РЕПО"/>
      <sheetName val="Депозиты"/>
      <sheetName val="портфель цб"/>
      <sheetName val="займы"/>
      <sheetName val="ОСВ 3"/>
      <sheetName val="5922"/>
      <sheetName val="5748"/>
      <sheetName val="курс.разн"/>
      <sheetName val="ГБК"/>
      <sheetName val="Ценные бумаги"/>
    </sheetNames>
    <sheetDataSet>
      <sheetData sheetId="0">
        <row r="1924">
          <cell r="N1924">
            <v>2542157</v>
          </cell>
        </row>
        <row r="1937">
          <cell r="N1937">
            <v>1340859</v>
          </cell>
        </row>
        <row r="1945">
          <cell r="N1945">
            <v>1391475</v>
          </cell>
        </row>
        <row r="1952">
          <cell r="N1952">
            <v>348406</v>
          </cell>
        </row>
        <row r="1958">
          <cell r="N1958">
            <v>1368838</v>
          </cell>
        </row>
        <row r="1968">
          <cell r="N1968">
            <v>70760</v>
          </cell>
        </row>
        <row r="1973">
          <cell r="N1973">
            <v>25295301</v>
          </cell>
        </row>
        <row r="2290">
          <cell r="N2290">
            <v>1183812</v>
          </cell>
        </row>
        <row r="2292">
          <cell r="N2292">
            <v>42068</v>
          </cell>
        </row>
        <row r="2295">
          <cell r="N2295">
            <v>-24283264</v>
          </cell>
        </row>
        <row r="2353">
          <cell r="N2353">
            <v>18616</v>
          </cell>
        </row>
        <row r="2364">
          <cell r="N2364">
            <v>-147000</v>
          </cell>
        </row>
        <row r="2400">
          <cell r="N2400">
            <v>7123</v>
          </cell>
        </row>
        <row r="2415">
          <cell r="N2415">
            <v>66255</v>
          </cell>
        </row>
        <row r="2424">
          <cell r="N2424">
            <v>437219</v>
          </cell>
        </row>
        <row r="2427">
          <cell r="N2427">
            <v>-1855564</v>
          </cell>
        </row>
        <row r="2433">
          <cell r="N2433">
            <v>244325</v>
          </cell>
        </row>
        <row r="2448">
          <cell r="N2448">
            <v>0</v>
          </cell>
        </row>
        <row r="2450">
          <cell r="N2450">
            <v>1974903</v>
          </cell>
        </row>
        <row r="2564">
          <cell r="N2564">
            <v>0</v>
          </cell>
        </row>
        <row r="2566">
          <cell r="N2566">
            <v>219165</v>
          </cell>
        </row>
        <row r="2569">
          <cell r="N2569">
            <v>4155</v>
          </cell>
        </row>
        <row r="2573">
          <cell r="N2573">
            <v>-1878</v>
          </cell>
        </row>
        <row r="2575">
          <cell r="N2575">
            <v>174336</v>
          </cell>
        </row>
        <row r="2578">
          <cell r="N2578">
            <v>-201384</v>
          </cell>
        </row>
        <row r="2605">
          <cell r="N2605">
            <v>1887282</v>
          </cell>
        </row>
        <row r="2854">
          <cell r="N2854">
            <v>-1120927</v>
          </cell>
        </row>
        <row r="2856">
          <cell r="N2856">
            <v>-347675</v>
          </cell>
        </row>
        <row r="2863">
          <cell r="N2863">
            <v>-164700</v>
          </cell>
        </row>
        <row r="2865">
          <cell r="N2865">
            <v>-17655</v>
          </cell>
        </row>
        <row r="2867">
          <cell r="N2867">
            <v>-106090</v>
          </cell>
        </row>
        <row r="2869">
          <cell r="N2869">
            <v>-64667</v>
          </cell>
        </row>
        <row r="2874">
          <cell r="N2874">
            <v>-44998</v>
          </cell>
        </row>
        <row r="3054">
          <cell r="N3054">
            <v>-1134082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3  2022г"/>
    </sheetNames>
    <sheetDataSet>
      <sheetData sheetId="0">
        <row r="11">
          <cell r="C11">
            <v>2317678</v>
          </cell>
          <cell r="D11">
            <v>4798619</v>
          </cell>
          <cell r="E11">
            <v>4747678</v>
          </cell>
        </row>
        <row r="12">
          <cell r="C12">
            <v>-7060649</v>
          </cell>
          <cell r="D12">
            <v>-120</v>
          </cell>
          <cell r="E12">
            <v>-1742320</v>
          </cell>
        </row>
        <row r="13">
          <cell r="C13">
            <v>-16871</v>
          </cell>
          <cell r="D13">
            <v>4385</v>
          </cell>
          <cell r="E13">
            <v>4025</v>
          </cell>
        </row>
        <row r="14">
          <cell r="C14">
            <v>-45968</v>
          </cell>
          <cell r="D14">
            <v>-46688</v>
          </cell>
          <cell r="E14">
            <v>-36735</v>
          </cell>
        </row>
        <row r="16">
          <cell r="C16">
            <v>-277919</v>
          </cell>
          <cell r="D16">
            <v>-148264</v>
          </cell>
          <cell r="E16">
            <v>-288735</v>
          </cell>
        </row>
        <row r="20">
          <cell r="C20">
            <v>26367922</v>
          </cell>
          <cell r="D20">
            <v>5392961</v>
          </cell>
          <cell r="E20">
            <v>24788512</v>
          </cell>
        </row>
        <row r="21">
          <cell r="C21">
            <v>0</v>
          </cell>
          <cell r="D21">
            <v>142</v>
          </cell>
          <cell r="E21">
            <v>0</v>
          </cell>
        </row>
        <row r="23">
          <cell r="C23">
            <v>1366445</v>
          </cell>
          <cell r="D23">
            <v>1384008</v>
          </cell>
          <cell r="E23">
            <v>1661872</v>
          </cell>
        </row>
        <row r="24">
          <cell r="C24">
            <v>0</v>
          </cell>
          <cell r="D24">
            <v>-5391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-522605</v>
          </cell>
          <cell r="D26">
            <v>-84307</v>
          </cell>
          <cell r="E26">
            <v>605878</v>
          </cell>
        </row>
        <row r="28">
          <cell r="C28">
            <v>-110860</v>
          </cell>
          <cell r="D28">
            <v>-144163</v>
          </cell>
          <cell r="E28">
            <v>-351112</v>
          </cell>
        </row>
        <row r="29">
          <cell r="C29">
            <v>118182</v>
          </cell>
          <cell r="D29">
            <v>395880</v>
          </cell>
          <cell r="E29">
            <v>36337</v>
          </cell>
        </row>
        <row r="30">
          <cell r="C30">
            <v>256671</v>
          </cell>
          <cell r="D30">
            <v>-330285</v>
          </cell>
          <cell r="E30">
            <v>-46573</v>
          </cell>
        </row>
        <row r="32">
          <cell r="C32">
            <v>-7544</v>
          </cell>
          <cell r="D32">
            <v>-14528</v>
          </cell>
          <cell r="E32">
            <v>0</v>
          </cell>
        </row>
        <row r="36">
          <cell r="C36">
            <v>-37980</v>
          </cell>
          <cell r="D36">
            <v>-20100</v>
          </cell>
          <cell r="E36">
            <v>-9051</v>
          </cell>
        </row>
        <row r="44">
          <cell r="D44">
            <v>1257977</v>
          </cell>
        </row>
        <row r="50">
          <cell r="C50">
            <v>257</v>
          </cell>
          <cell r="D50">
            <v>-346</v>
          </cell>
          <cell r="E50">
            <v>29</v>
          </cell>
        </row>
        <row r="51">
          <cell r="C51">
            <v>12758</v>
          </cell>
          <cell r="D51">
            <v>-24555</v>
          </cell>
          <cell r="E51">
            <v>-30180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  <sheetName val="Лист2"/>
      <sheetName val="glob"/>
      <sheetName val="альфа"/>
      <sheetName val="сбер"/>
    </sheetNames>
    <sheetDataSet>
      <sheetData sheetId="0">
        <row r="12">
          <cell r="N12">
            <v>10960203</v>
          </cell>
        </row>
        <row r="22">
          <cell r="N22">
            <v>-4377208</v>
          </cell>
        </row>
        <row r="28">
          <cell r="N28">
            <v>33311</v>
          </cell>
        </row>
        <row r="34">
          <cell r="N34">
            <v>-190148</v>
          </cell>
        </row>
        <row r="38">
          <cell r="N38">
            <v>260875</v>
          </cell>
        </row>
        <row r="42">
          <cell r="N42">
            <v>-680790</v>
          </cell>
        </row>
        <row r="48">
          <cell r="N48">
            <v>-861773</v>
          </cell>
        </row>
        <row r="57">
          <cell r="N57">
            <v>11742699</v>
          </cell>
        </row>
        <row r="64">
          <cell r="N64">
            <v>5644</v>
          </cell>
        </row>
        <row r="67">
          <cell r="N67">
            <v>5201960</v>
          </cell>
        </row>
        <row r="72">
          <cell r="N72">
            <v>3185041</v>
          </cell>
        </row>
        <row r="74">
          <cell r="N74">
            <v>-2343371</v>
          </cell>
        </row>
        <row r="83">
          <cell r="N83">
            <v>-16370</v>
          </cell>
        </row>
        <row r="89">
          <cell r="N89">
            <v>3209367</v>
          </cell>
        </row>
        <row r="103">
          <cell r="N103">
            <v>-148021</v>
          </cell>
        </row>
        <row r="109">
          <cell r="N109">
            <v>304849</v>
          </cell>
        </row>
        <row r="112">
          <cell r="N112">
            <v>-390570</v>
          </cell>
        </row>
        <row r="120">
          <cell r="N120">
            <v>-14528</v>
          </cell>
        </row>
        <row r="125">
          <cell r="N125">
            <v>-129487207</v>
          </cell>
        </row>
        <row r="126">
          <cell r="N126">
            <v>241976153</v>
          </cell>
        </row>
        <row r="131">
          <cell r="N131">
            <v>-29838</v>
          </cell>
        </row>
        <row r="134">
          <cell r="N134">
            <v>0</v>
          </cell>
        </row>
        <row r="160">
          <cell r="N160">
            <v>7092</v>
          </cell>
        </row>
        <row r="164">
          <cell r="N164">
            <v>-2854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Ф1 - МСФО"/>
      <sheetName val="1_Ф2 - МСФО"/>
      <sheetName val="1_Ф3 - МСФО"/>
      <sheetName val="1_Ф4 - МСФО"/>
      <sheetName val="Лист1"/>
      <sheetName val="Переход на МСФО 9"/>
      <sheetName val="1_1.1"/>
      <sheetName val="1_1.2"/>
      <sheetName val="1_1.3.1"/>
      <sheetName val="1_1.3.2"/>
      <sheetName val="1_1.4.1"/>
      <sheetName val="1_1.4.2"/>
      <sheetName val="1_1.5.1"/>
      <sheetName val="1_1.5.2"/>
      <sheetName val="1_1.5.3"/>
      <sheetName val="1_1.6.1"/>
      <sheetName val="1_1.6.2"/>
      <sheetName val="1_1.6.3"/>
      <sheetName val="1_1.7"/>
      <sheetName val="1_1.8.1"/>
      <sheetName val="1_1.8.2"/>
      <sheetName val="1_1.9 (Х)"/>
      <sheetName val="1_1.10"/>
      <sheetName val="1_1.11"/>
      <sheetName val="1_1.13"/>
      <sheetName val="1_1.14"/>
      <sheetName val="1_1.15"/>
      <sheetName val="1_2.1"/>
      <sheetName val="1_2.2"/>
      <sheetName val="1_2.3"/>
      <sheetName val="1_2.4"/>
      <sheetName val="1_2.5"/>
      <sheetName val="1_2.6"/>
      <sheetName val="1_2.7"/>
      <sheetName val="1_2.8"/>
      <sheetName val="1_3.1"/>
      <sheetName val="1_4.1"/>
      <sheetName val="1_4.2"/>
      <sheetName val="1_4.3"/>
      <sheetName val="1_4.4"/>
      <sheetName val="1_4.5"/>
      <sheetName val="1_4.6"/>
      <sheetName val="1_4.7"/>
      <sheetName val="1_5.2"/>
      <sheetName val="1_5.3.1"/>
      <sheetName val="1_5.3.2"/>
      <sheetName val="1_5.5.1"/>
      <sheetName val="1_5.5.2"/>
      <sheetName val="1_5.5.4"/>
      <sheetName val="1_5.5.4 риск ликвидности"/>
      <sheetName val="Рыночный риск"/>
      <sheetName val="1_5.6"/>
      <sheetName val="1_5.7н"/>
      <sheetName val="Кредитный риск"/>
      <sheetName val="1_5.13"/>
    </sheetNames>
    <sheetDataSet>
      <sheetData sheetId="0"/>
      <sheetData sheetId="1"/>
      <sheetData sheetId="2"/>
      <sheetData sheetId="3">
        <row r="19">
          <cell r="E19">
            <v>39571.70299999998</v>
          </cell>
        </row>
        <row r="22">
          <cell r="E22">
            <v>-687911.70299999998</v>
          </cell>
        </row>
        <row r="32">
          <cell r="E32">
            <v>4495186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5">
          <cell r="D55">
            <v>3287989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61">
          <cell r="D61">
            <v>-2357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6">
          <cell r="O26">
            <v>65875987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Ф1 - МСФО"/>
      <sheetName val="1_Ф2 - МСФО"/>
      <sheetName val="1_Ф3 - МСФО"/>
      <sheetName val="1_Ф4 - МСФО"/>
      <sheetName val="Лист1"/>
      <sheetName val="Переход на МСФО 9"/>
      <sheetName val="1_1.1"/>
      <sheetName val="1_1.2"/>
      <sheetName val="1_1.3.1"/>
      <sheetName val="1_1.3.2"/>
      <sheetName val="1_1.4.1"/>
      <sheetName val="1_1.4.2"/>
      <sheetName val="1_1.5.1"/>
      <sheetName val="1_1.5.2"/>
      <sheetName val="1_1.5.3"/>
      <sheetName val="1_1.6.1"/>
      <sheetName val="1_1.6.2"/>
      <sheetName val="1_1.6.3"/>
      <sheetName val="1_1.7"/>
      <sheetName val="1_1.8.1"/>
      <sheetName val="1_1.8.2"/>
      <sheetName val="1_1.9 (Х)"/>
      <sheetName val="1_1.10"/>
      <sheetName val="1_1.11"/>
      <sheetName val="1_1.13"/>
      <sheetName val="1_1.14"/>
      <sheetName val="1_1.15"/>
      <sheetName val="1_2.1"/>
      <sheetName val="1_2.2"/>
      <sheetName val="1_2.3"/>
      <sheetName val="1_2.4"/>
      <sheetName val="1_2.5"/>
      <sheetName val="1_2.6"/>
      <sheetName val="1_2.7"/>
      <sheetName val="1_2.8"/>
      <sheetName val="1_3.1"/>
      <sheetName val="1_4.1"/>
      <sheetName val="1_4.2"/>
      <sheetName val="1_4.3"/>
      <sheetName val="1_4.4"/>
      <sheetName val="1_4.5"/>
      <sheetName val="1_4.6"/>
      <sheetName val="1_4.7"/>
      <sheetName val="1_5.2"/>
      <sheetName val="1_5.3.1"/>
      <sheetName val="1_5.3.2"/>
      <sheetName val="1_5.5.1"/>
      <sheetName val="1_5.5.2"/>
      <sheetName val="1_5.5.4"/>
      <sheetName val="1_5.5.4 риск ликвидности"/>
      <sheetName val="Рыночный риск"/>
      <sheetName val="1_5.6"/>
      <sheetName val="1_5.7н"/>
      <sheetName val="Кредитный риск"/>
      <sheetName val="1_5.13"/>
    </sheetNames>
    <sheetDataSet>
      <sheetData sheetId="0" refreshError="1"/>
      <sheetData sheetId="1" refreshError="1"/>
      <sheetData sheetId="2" refreshError="1"/>
      <sheetData sheetId="3">
        <row r="76">
          <cell r="E76">
            <v>29232010</v>
          </cell>
        </row>
        <row r="77">
          <cell r="E77">
            <v>-65000000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4"/>
  <sheetViews>
    <sheetView tabSelected="1" zoomScale="85" zoomScaleNormal="85" workbookViewId="0">
      <selection activeCell="A10" sqref="A10:C10"/>
    </sheetView>
  </sheetViews>
  <sheetFormatPr defaultRowHeight="15" x14ac:dyDescent="0.25"/>
  <cols>
    <col min="1" max="1" width="21.5703125" customWidth="1"/>
    <col min="2" max="2" width="24.42578125" customWidth="1"/>
    <col min="3" max="3" width="27.42578125" customWidth="1"/>
    <col min="5" max="6" width="21.5703125" customWidth="1"/>
  </cols>
  <sheetData>
    <row r="3" spans="1:9" x14ac:dyDescent="0.25">
      <c r="A3" s="80" t="s">
        <v>105</v>
      </c>
      <c r="B3" s="80"/>
      <c r="C3" s="80"/>
      <c r="D3" s="80"/>
      <c r="E3" s="80"/>
      <c r="F3" s="80"/>
      <c r="G3" s="10"/>
      <c r="H3" s="10"/>
      <c r="I3" s="10"/>
    </row>
    <row r="4" spans="1:9" ht="15" customHeight="1" x14ac:dyDescent="0.25">
      <c r="A4" s="84" t="s">
        <v>112</v>
      </c>
      <c r="B4" s="84"/>
      <c r="C4" s="84"/>
      <c r="D4" s="84"/>
      <c r="E4" s="84"/>
      <c r="F4" s="84"/>
      <c r="G4" s="11"/>
      <c r="H4" s="11"/>
      <c r="I4" s="8"/>
    </row>
    <row r="5" spans="1:9" x14ac:dyDescent="0.25">
      <c r="F5" s="12" t="s">
        <v>37</v>
      </c>
    </row>
    <row r="6" spans="1:9" ht="63.75" x14ac:dyDescent="0.25">
      <c r="A6" s="86" t="s">
        <v>96</v>
      </c>
      <c r="B6" s="86"/>
      <c r="C6" s="86"/>
      <c r="D6" s="4" t="s">
        <v>0</v>
      </c>
      <c r="E6" s="4" t="s">
        <v>113</v>
      </c>
      <c r="F6" s="4" t="s">
        <v>114</v>
      </c>
    </row>
    <row r="7" spans="1:9" x14ac:dyDescent="0.25">
      <c r="A7" s="81">
        <v>1</v>
      </c>
      <c r="B7" s="82"/>
      <c r="C7" s="83"/>
      <c r="D7" s="4">
        <v>2</v>
      </c>
      <c r="E7" s="4">
        <v>3</v>
      </c>
      <c r="F7" s="4">
        <v>4</v>
      </c>
    </row>
    <row r="8" spans="1:9" x14ac:dyDescent="0.25">
      <c r="A8" s="79" t="s">
        <v>1</v>
      </c>
      <c r="B8" s="79"/>
      <c r="C8" s="79"/>
      <c r="D8" s="6"/>
      <c r="E8" s="5"/>
      <c r="F8" s="7"/>
    </row>
    <row r="9" spans="1:9" x14ac:dyDescent="0.25">
      <c r="A9" s="78" t="s">
        <v>2</v>
      </c>
      <c r="B9" s="78"/>
      <c r="C9" s="78"/>
      <c r="D9" s="6">
        <v>9</v>
      </c>
      <c r="E9" s="27">
        <f>'[1]2021'!$N$6</f>
        <v>290472440</v>
      </c>
      <c r="F9" s="27">
        <f>VLOOKUP(A9,[2]f1_g!$A:$F,2,FALSE)</f>
        <v>100684841</v>
      </c>
    </row>
    <row r="10" spans="1:9" x14ac:dyDescent="0.25">
      <c r="A10" s="78" t="s">
        <v>126</v>
      </c>
      <c r="B10" s="78"/>
      <c r="C10" s="78"/>
      <c r="D10" s="6">
        <v>10</v>
      </c>
      <c r="E10" s="27">
        <f>'[1]2021'!$N$98+'[1]2021'!$N$945</f>
        <v>23945247</v>
      </c>
      <c r="F10" s="27">
        <f>[2]f1_g!$B$23</f>
        <v>80722166</v>
      </c>
    </row>
    <row r="11" spans="1:9" x14ac:dyDescent="0.25">
      <c r="A11" s="78" t="s">
        <v>4</v>
      </c>
      <c r="B11" s="78"/>
      <c r="C11" s="78"/>
      <c r="D11" s="6"/>
      <c r="E11" s="27"/>
      <c r="F11" s="27"/>
    </row>
    <row r="12" spans="1:9" ht="25.5" customHeight="1" x14ac:dyDescent="0.25">
      <c r="A12" s="78" t="s">
        <v>5</v>
      </c>
      <c r="B12" s="78"/>
      <c r="C12" s="78"/>
      <c r="D12" s="6"/>
      <c r="E12" s="27">
        <f>'[1]2021'!$N$131</f>
        <v>2000477</v>
      </c>
      <c r="F12" s="27">
        <f>VLOOKUP(A12,[2]f1_g!$A:$F,2,FALSE)</f>
        <v>2079816</v>
      </c>
    </row>
    <row r="13" spans="1:9" x14ac:dyDescent="0.25">
      <c r="A13" s="78" t="s">
        <v>6</v>
      </c>
      <c r="B13" s="78"/>
      <c r="C13" s="78"/>
      <c r="D13" s="6">
        <v>11</v>
      </c>
      <c r="E13" s="27">
        <f>'[1]2021'!$N$144</f>
        <v>818822800</v>
      </c>
      <c r="F13" s="27">
        <f>VLOOKUP(A13,[2]f1_g!$A:$F,2,FALSE)</f>
        <v>928960811</v>
      </c>
    </row>
    <row r="14" spans="1:9" ht="27" customHeight="1" x14ac:dyDescent="0.25">
      <c r="A14" s="78" t="s">
        <v>7</v>
      </c>
      <c r="B14" s="78"/>
      <c r="C14" s="78"/>
      <c r="D14" s="6">
        <v>12</v>
      </c>
      <c r="E14" s="27"/>
      <c r="F14" s="27"/>
    </row>
    <row r="15" spans="1:9" ht="24" customHeight="1" x14ac:dyDescent="0.25">
      <c r="A15" s="75" t="s">
        <v>5</v>
      </c>
      <c r="B15" s="76"/>
      <c r="C15" s="77"/>
      <c r="D15" s="6"/>
      <c r="E15" s="27">
        <f>'[1]2021'!$N$940</f>
        <v>4131821</v>
      </c>
      <c r="F15" s="27">
        <v>3599878</v>
      </c>
    </row>
    <row r="16" spans="1:9" x14ac:dyDescent="0.25">
      <c r="A16" s="75" t="s">
        <v>6</v>
      </c>
      <c r="B16" s="76"/>
      <c r="C16" s="77"/>
      <c r="D16" s="6"/>
      <c r="E16" s="27">
        <f>'[1]2021'!$N$910+'[1]2021'!$N$950+'[1]2021'!$N$955+'[1]2021'!$N$957+'[1]2021'!$N$962+'[1]2021'!$N$967+'[1]2021'!$N$969</f>
        <v>131640103</v>
      </c>
      <c r="F16" s="27">
        <v>135649359</v>
      </c>
    </row>
    <row r="17" spans="1:6" x14ac:dyDescent="0.25">
      <c r="A17" s="78" t="s">
        <v>8</v>
      </c>
      <c r="B17" s="78"/>
      <c r="C17" s="78"/>
      <c r="D17" s="6">
        <v>13</v>
      </c>
      <c r="E17" s="27">
        <f>'[1]2021'!$N$974</f>
        <v>151452752</v>
      </c>
      <c r="F17" s="27">
        <f>VLOOKUP(A17,[2]f1_g!$A:$F,2,FALSE)</f>
        <v>153630813</v>
      </c>
    </row>
    <row r="18" spans="1:6" x14ac:dyDescent="0.25">
      <c r="A18" s="78" t="s">
        <v>9</v>
      </c>
      <c r="B18" s="78"/>
      <c r="C18" s="78"/>
      <c r="D18" s="6"/>
      <c r="E18" s="27">
        <f>'[1]2021'!$N$1005</f>
        <v>3639108</v>
      </c>
      <c r="F18" s="27">
        <f>VLOOKUP(A18,[2]f1_g!$A:$F,2,FALSE)</f>
        <v>3485872</v>
      </c>
    </row>
    <row r="19" spans="1:6" x14ac:dyDescent="0.25">
      <c r="A19" s="78" t="s">
        <v>10</v>
      </c>
      <c r="B19" s="78"/>
      <c r="C19" s="78"/>
      <c r="D19" s="6"/>
      <c r="E19" s="27" t="s">
        <v>11</v>
      </c>
      <c r="F19" s="27" t="s">
        <v>11</v>
      </c>
    </row>
    <row r="20" spans="1:6" x14ac:dyDescent="0.25">
      <c r="A20" s="78" t="s">
        <v>12</v>
      </c>
      <c r="B20" s="78"/>
      <c r="C20" s="78"/>
      <c r="D20" s="6"/>
      <c r="E20" s="27">
        <f>'[3]2021'!$N$1256</f>
        <v>1163228</v>
      </c>
      <c r="F20" s="27">
        <f>VLOOKUP(A20,[2]f1_g!$A:$F,2,FALSE)</f>
        <v>3029851</v>
      </c>
    </row>
    <row r="21" spans="1:6" x14ac:dyDescent="0.25">
      <c r="A21" s="78" t="s">
        <v>13</v>
      </c>
      <c r="B21" s="78"/>
      <c r="C21" s="78"/>
      <c r="D21" s="6"/>
      <c r="E21" s="27">
        <f>'[3]2021'!$N$1349</f>
        <v>986751</v>
      </c>
      <c r="F21" s="27">
        <f>VLOOKUP(A21,[2]f1_g!$A:$F,2,FALSE)</f>
        <v>986751</v>
      </c>
    </row>
    <row r="22" spans="1:6" x14ac:dyDescent="0.25">
      <c r="A22" s="78" t="s">
        <v>14</v>
      </c>
      <c r="B22" s="78"/>
      <c r="C22" s="78"/>
      <c r="D22" s="6"/>
      <c r="E22" s="27">
        <f>'[3]2021'!$N$1052</f>
        <v>3596580</v>
      </c>
      <c r="F22" s="27">
        <f>VLOOKUP(A22,[2]f1_g!$A:$F,2,FALSE)</f>
        <v>3627824</v>
      </c>
    </row>
    <row r="23" spans="1:6" x14ac:dyDescent="0.25">
      <c r="A23" s="78" t="s">
        <v>15</v>
      </c>
      <c r="B23" s="78"/>
      <c r="C23" s="78"/>
      <c r="D23" s="6"/>
      <c r="E23" s="27">
        <f>'[3]2021'!$N$1016</f>
        <v>6725234</v>
      </c>
      <c r="F23" s="27">
        <f>VLOOKUP(A23,[2]f1_g!$A:$F,2,FALSE)</f>
        <v>6750175</v>
      </c>
    </row>
    <row r="24" spans="1:6" x14ac:dyDescent="0.25">
      <c r="A24" s="78" t="s">
        <v>16</v>
      </c>
      <c r="B24" s="78"/>
      <c r="C24" s="78"/>
      <c r="D24" s="6"/>
      <c r="E24" s="27">
        <f>'[3]2021'!$N$1550</f>
        <v>230566</v>
      </c>
      <c r="F24" s="27">
        <v>240529</v>
      </c>
    </row>
    <row r="25" spans="1:6" x14ac:dyDescent="0.25">
      <c r="A25" s="78" t="s">
        <v>17</v>
      </c>
      <c r="B25" s="78"/>
      <c r="C25" s="78"/>
      <c r="D25" s="6"/>
      <c r="E25" s="27">
        <f>'[3]2021'!$N$1025+'[3]2021'!$N$1141+'[3]2021'!$N$1255-'[3]2021'!$N$1256-'[3]2021'!$N$1349</f>
        <v>1106331</v>
      </c>
      <c r="F25" s="27">
        <f>VLOOKUP(A25,[2]f1_g!$A:$F,2,FALSE)</f>
        <v>1187868</v>
      </c>
    </row>
    <row r="26" spans="1:6" x14ac:dyDescent="0.25">
      <c r="A26" s="79" t="s">
        <v>18</v>
      </c>
      <c r="B26" s="79"/>
      <c r="C26" s="79"/>
      <c r="D26" s="6"/>
      <c r="E26" s="68">
        <f>SUM(E9:E25)</f>
        <v>1439913438</v>
      </c>
      <c r="F26" s="68">
        <f>SUM(F9:F25)</f>
        <v>1424636554</v>
      </c>
    </row>
    <row r="27" spans="1:6" x14ac:dyDescent="0.25">
      <c r="A27" s="79" t="s">
        <v>19</v>
      </c>
      <c r="B27" s="79"/>
      <c r="C27" s="79"/>
      <c r="D27" s="6"/>
      <c r="E27" s="9"/>
      <c r="F27" s="9"/>
    </row>
    <row r="28" spans="1:6" x14ac:dyDescent="0.25">
      <c r="A28" s="78" t="s">
        <v>20</v>
      </c>
      <c r="B28" s="78"/>
      <c r="C28" s="78"/>
      <c r="D28" s="6">
        <v>14</v>
      </c>
      <c r="E28" s="27">
        <f>'[3]2021'!$N$1556</f>
        <v>767931403</v>
      </c>
      <c r="F28" s="27">
        <f>[2]f1_g!$B$41</f>
        <v>755618219</v>
      </c>
    </row>
    <row r="29" spans="1:6" x14ac:dyDescent="0.25">
      <c r="A29" s="78" t="s">
        <v>21</v>
      </c>
      <c r="B29" s="78"/>
      <c r="C29" s="78"/>
      <c r="D29" s="6">
        <v>15</v>
      </c>
      <c r="E29" s="27">
        <f>'[3]2021'!$N$1616</f>
        <v>221826989</v>
      </c>
      <c r="F29" s="27">
        <f>VLOOKUP(A29,[2]f1_g!$A:$F,2,FALSE)</f>
        <v>218164832</v>
      </c>
    </row>
    <row r="30" spans="1:6" x14ac:dyDescent="0.25">
      <c r="A30" s="78" t="s">
        <v>22</v>
      </c>
      <c r="B30" s="78"/>
      <c r="C30" s="78"/>
      <c r="D30" s="6">
        <v>16</v>
      </c>
      <c r="E30" s="27">
        <f>'[3]2021'!$N$1765+'[3]2021'!$N$1772</f>
        <v>171379265</v>
      </c>
      <c r="F30" s="27">
        <f>[2]f1_g!$B$43</f>
        <v>182324636</v>
      </c>
    </row>
    <row r="31" spans="1:6" x14ac:dyDescent="0.25">
      <c r="A31" s="78" t="s">
        <v>23</v>
      </c>
      <c r="B31" s="78"/>
      <c r="C31" s="78"/>
      <c r="D31" s="6">
        <v>17</v>
      </c>
      <c r="E31" s="27">
        <f>'[3]2021'!$N$1680</f>
        <v>15712089</v>
      </c>
      <c r="F31" s="27">
        <f>VLOOKUP(A31,[2]f1_g!$A:$F,2,FALSE)</f>
        <v>18403082</v>
      </c>
    </row>
    <row r="32" spans="1:6" x14ac:dyDescent="0.25">
      <c r="A32" s="78" t="s">
        <v>24</v>
      </c>
      <c r="B32" s="78"/>
      <c r="C32" s="78"/>
      <c r="D32" s="6"/>
      <c r="E32" s="27">
        <f>'[3]2021'!$N$1678</f>
        <v>21041957</v>
      </c>
      <c r="F32" s="27">
        <f>VLOOKUP(A32,[2]f1_g!$A:$F,2,FALSE)</f>
        <v>20102307</v>
      </c>
    </row>
    <row r="33" spans="1:7" x14ac:dyDescent="0.25">
      <c r="A33" s="78" t="s">
        <v>25</v>
      </c>
      <c r="B33" s="78"/>
      <c r="C33" s="78"/>
      <c r="D33" s="6"/>
      <c r="E33" s="27">
        <f>'[3]2021'!$N$1686+'[3]2021'!$N$1732-'[3]2021'!$N$1765-'[3]2021'!$N$1772</f>
        <v>7495910</v>
      </c>
      <c r="F33" s="27">
        <f>VLOOKUP(A33,[2]f1_g!$A:$F,2,FALSE)</f>
        <v>10218646</v>
      </c>
    </row>
    <row r="34" spans="1:7" x14ac:dyDescent="0.25">
      <c r="A34" s="79" t="s">
        <v>26</v>
      </c>
      <c r="B34" s="79"/>
      <c r="C34" s="79"/>
      <c r="D34" s="6"/>
      <c r="E34" s="68">
        <f>SUM(E28:E33)</f>
        <v>1205387613</v>
      </c>
      <c r="F34" s="68">
        <f>SUM(F28:F33)</f>
        <v>1204831722</v>
      </c>
    </row>
    <row r="35" spans="1:7" x14ac:dyDescent="0.25">
      <c r="A35" s="79" t="s">
        <v>27</v>
      </c>
      <c r="B35" s="79"/>
      <c r="C35" s="79"/>
      <c r="D35" s="6">
        <v>18</v>
      </c>
      <c r="E35" s="9"/>
      <c r="F35" s="9"/>
    </row>
    <row r="36" spans="1:7" x14ac:dyDescent="0.25">
      <c r="A36" s="78" t="s">
        <v>28</v>
      </c>
      <c r="B36" s="78"/>
      <c r="C36" s="78"/>
      <c r="D36" s="6"/>
      <c r="E36" s="27">
        <v>193432016</v>
      </c>
      <c r="F36" s="27">
        <f>VLOOKUP(A36,[2]f1_g!$A:$F,2,FALSE)</f>
        <v>193432016</v>
      </c>
    </row>
    <row r="37" spans="1:7" x14ac:dyDescent="0.25">
      <c r="A37" s="78" t="s">
        <v>29</v>
      </c>
      <c r="B37" s="78"/>
      <c r="C37" s="78"/>
      <c r="D37" s="6"/>
      <c r="E37" s="27">
        <v>12661</v>
      </c>
      <c r="F37" s="27">
        <f>VLOOKUP(A37,[2]f1_g!$A:$F,2,FALSE)</f>
        <v>12661</v>
      </c>
    </row>
    <row r="38" spans="1:7" x14ac:dyDescent="0.25">
      <c r="A38" s="78" t="s">
        <v>30</v>
      </c>
      <c r="B38" s="78"/>
      <c r="C38" s="78"/>
      <c r="D38" s="6"/>
      <c r="E38" s="27">
        <v>-2597522</v>
      </c>
      <c r="F38" s="27">
        <f>[2]f1_g!$C$51</f>
        <v>-2597522</v>
      </c>
    </row>
    <row r="39" spans="1:7" x14ac:dyDescent="0.25">
      <c r="A39" s="78" t="s">
        <v>31</v>
      </c>
      <c r="B39" s="78"/>
      <c r="C39" s="78"/>
      <c r="D39" s="6"/>
      <c r="E39" s="27">
        <v>3389392</v>
      </c>
      <c r="F39" s="27">
        <f>VLOOKUP(A39,[2]f1_g!$A:$F,2,FALSE)</f>
        <v>3389392</v>
      </c>
    </row>
    <row r="40" spans="1:7" x14ac:dyDescent="0.25">
      <c r="A40" s="78" t="s">
        <v>32</v>
      </c>
      <c r="B40" s="78"/>
      <c r="C40" s="78"/>
      <c r="D40" s="6"/>
      <c r="E40" s="27">
        <v>2734447</v>
      </c>
      <c r="F40" s="27">
        <f>[2]f1_g!$C$53</f>
        <v>2734447</v>
      </c>
    </row>
    <row r="41" spans="1:7" x14ac:dyDescent="0.25">
      <c r="A41" s="78" t="s">
        <v>33</v>
      </c>
      <c r="B41" s="78"/>
      <c r="C41" s="78"/>
      <c r="D41" s="6"/>
      <c r="E41" s="27">
        <f>'[3]2021'!$N$2068+ROUND('[3]2021'!$M$2065/1000,)</f>
        <v>37554831</v>
      </c>
      <c r="F41" s="27">
        <f>[2]f1_g!$B$54</f>
        <v>22833838</v>
      </c>
    </row>
    <row r="42" spans="1:7" x14ac:dyDescent="0.25">
      <c r="A42" s="79" t="s">
        <v>34</v>
      </c>
      <c r="B42" s="79"/>
      <c r="C42" s="79"/>
      <c r="D42" s="6"/>
      <c r="E42" s="68">
        <f>SUM(E36:E41)</f>
        <v>234525825</v>
      </c>
      <c r="F42" s="68">
        <f>SUM(F36:F41)</f>
        <v>219804832</v>
      </c>
    </row>
    <row r="43" spans="1:7" x14ac:dyDescent="0.25">
      <c r="A43" s="79" t="s">
        <v>35</v>
      </c>
      <c r="B43" s="79"/>
      <c r="C43" s="79"/>
      <c r="D43" s="6"/>
      <c r="E43" s="68">
        <f>E34+E42</f>
        <v>1439913438</v>
      </c>
      <c r="F43" s="68">
        <f>F34+F42</f>
        <v>1424636554</v>
      </c>
    </row>
    <row r="44" spans="1:7" x14ac:dyDescent="0.25">
      <c r="A44" s="79" t="s">
        <v>36</v>
      </c>
      <c r="B44" s="79"/>
      <c r="C44" s="79"/>
      <c r="D44" s="6"/>
      <c r="E44" s="74">
        <v>13283</v>
      </c>
      <c r="F44" s="74">
        <v>12451</v>
      </c>
    </row>
    <row r="45" spans="1:7" x14ac:dyDescent="0.25">
      <c r="E45" s="73"/>
    </row>
    <row r="47" spans="1:7" x14ac:dyDescent="0.25">
      <c r="A47" s="85" t="s">
        <v>115</v>
      </c>
      <c r="B47" s="85"/>
      <c r="C47" s="13" t="s">
        <v>92</v>
      </c>
      <c r="D47" s="14" t="s">
        <v>94</v>
      </c>
      <c r="G47" s="8"/>
    </row>
    <row r="48" spans="1:7" x14ac:dyDescent="0.25">
      <c r="A48" s="17"/>
      <c r="B48" s="17"/>
      <c r="C48" s="13" t="s">
        <v>93</v>
      </c>
      <c r="D48" s="14"/>
      <c r="G48" s="8"/>
    </row>
    <row r="50" spans="1:7" ht="26.25" x14ac:dyDescent="0.25">
      <c r="A50" s="16" t="s">
        <v>123</v>
      </c>
      <c r="B50" s="16"/>
      <c r="C50" s="13" t="s">
        <v>92</v>
      </c>
      <c r="D50" s="14" t="s">
        <v>124</v>
      </c>
      <c r="G50" s="15"/>
    </row>
    <row r="51" spans="1:7" x14ac:dyDescent="0.25">
      <c r="A51" s="16"/>
      <c r="B51" s="16"/>
      <c r="C51" s="13" t="s">
        <v>93</v>
      </c>
      <c r="D51" s="14"/>
      <c r="G51" s="16"/>
    </row>
    <row r="52" spans="1:7" x14ac:dyDescent="0.25">
      <c r="A52" s="16"/>
      <c r="B52" s="16"/>
      <c r="C52" s="16"/>
      <c r="D52" s="14"/>
      <c r="G52" s="16"/>
    </row>
    <row r="53" spans="1:7" x14ac:dyDescent="0.25">
      <c r="A53" s="18"/>
      <c r="B53" s="17"/>
      <c r="C53" s="19"/>
      <c r="D53" s="14"/>
      <c r="G53" s="8"/>
    </row>
    <row r="54" spans="1:7" x14ac:dyDescent="0.25">
      <c r="A54" s="18" t="s">
        <v>95</v>
      </c>
      <c r="B54" s="17"/>
      <c r="C54" s="20"/>
      <c r="D54" s="21"/>
      <c r="G54" s="8"/>
    </row>
  </sheetData>
  <mergeCells count="42">
    <mergeCell ref="A4:F4"/>
    <mergeCell ref="A47:B47"/>
    <mergeCell ref="A22:C22"/>
    <mergeCell ref="A6:C6"/>
    <mergeCell ref="A8:C8"/>
    <mergeCell ref="A9:C9"/>
    <mergeCell ref="A10:C10"/>
    <mergeCell ref="A11:C11"/>
    <mergeCell ref="A12:C12"/>
    <mergeCell ref="A13:C13"/>
    <mergeCell ref="A14:C14"/>
    <mergeCell ref="A17:C17"/>
    <mergeCell ref="A18:C18"/>
    <mergeCell ref="A19:C19"/>
    <mergeCell ref="A20:C20"/>
    <mergeCell ref="A21:C21"/>
    <mergeCell ref="A44:C44"/>
    <mergeCell ref="A3:F3"/>
    <mergeCell ref="A7:C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15:C15"/>
    <mergeCell ref="A16:C16"/>
    <mergeCell ref="A41:C41"/>
    <mergeCell ref="A42:C42"/>
    <mergeCell ref="A43:C43"/>
    <mergeCell ref="A24:C24"/>
    <mergeCell ref="A25:C25"/>
    <mergeCell ref="A26:C26"/>
    <mergeCell ref="A27:C27"/>
    <mergeCell ref="A28:C28"/>
  </mergeCell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zoomScaleNormal="100" workbookViewId="0">
      <selection activeCell="A18" sqref="A18:C18"/>
    </sheetView>
  </sheetViews>
  <sheetFormatPr defaultRowHeight="15" x14ac:dyDescent="0.25"/>
  <cols>
    <col min="1" max="1" width="20.42578125" customWidth="1"/>
    <col min="2" max="2" width="13.28515625" customWidth="1"/>
    <col min="3" max="3" width="35.140625" customWidth="1"/>
    <col min="4" max="4" width="8.5703125" customWidth="1"/>
    <col min="5" max="6" width="18.7109375" customWidth="1"/>
  </cols>
  <sheetData>
    <row r="3" spans="1:8" x14ac:dyDescent="0.25">
      <c r="A3" s="87" t="s">
        <v>106</v>
      </c>
      <c r="B3" s="87"/>
      <c r="C3" s="87"/>
      <c r="D3" s="87"/>
      <c r="E3" s="87"/>
      <c r="F3" s="87"/>
      <c r="G3" s="26"/>
      <c r="H3" s="26"/>
    </row>
    <row r="4" spans="1:8" x14ac:dyDescent="0.25">
      <c r="A4" s="87" t="s">
        <v>122</v>
      </c>
      <c r="B4" s="87"/>
      <c r="C4" s="87"/>
      <c r="D4" s="87"/>
      <c r="E4" s="87"/>
      <c r="F4" s="87"/>
      <c r="G4" s="26"/>
      <c r="H4" s="26"/>
    </row>
    <row r="5" spans="1:8" x14ac:dyDescent="0.25">
      <c r="C5" s="25"/>
      <c r="D5" s="25"/>
      <c r="E5" s="25"/>
      <c r="F5" s="25"/>
      <c r="G5" s="25"/>
      <c r="H5" s="25"/>
    </row>
    <row r="6" spans="1:8" x14ac:dyDescent="0.25">
      <c r="F6" s="12" t="s">
        <v>37</v>
      </c>
    </row>
    <row r="7" spans="1:8" ht="51" x14ac:dyDescent="0.25">
      <c r="A7" s="86" t="s">
        <v>96</v>
      </c>
      <c r="B7" s="86"/>
      <c r="C7" s="86"/>
      <c r="D7" s="5" t="s">
        <v>0</v>
      </c>
      <c r="E7" s="24" t="s">
        <v>120</v>
      </c>
      <c r="F7" s="22" t="s">
        <v>121</v>
      </c>
      <c r="G7" s="2"/>
    </row>
    <row r="8" spans="1:8" x14ac:dyDescent="0.25">
      <c r="A8" s="88">
        <v>1</v>
      </c>
      <c r="B8" s="89"/>
      <c r="C8" s="90"/>
      <c r="D8" s="4">
        <v>2</v>
      </c>
      <c r="E8" s="4">
        <v>3</v>
      </c>
      <c r="F8" s="4">
        <v>4</v>
      </c>
      <c r="G8" s="23"/>
    </row>
    <row r="9" spans="1:8" ht="25.5" customHeight="1" x14ac:dyDescent="0.25">
      <c r="A9" s="78" t="s">
        <v>38</v>
      </c>
      <c r="B9" s="78"/>
      <c r="C9" s="78"/>
      <c r="D9" s="6"/>
      <c r="E9" s="27">
        <f>'[1]2021'!$N$2081+'[1]2021'!$N$2093+'[1]2021'!$N$2114+'[1]2021'!$N$2119+'[1]2021'!$N$2131+'[1]2021'!$N$2500+'[1]2021'!$N$2502</f>
        <v>33539944</v>
      </c>
      <c r="F9" s="27">
        <f>'[4]2021'!$N$1924+'[4]2021'!$N$1937+'[4]2021'!$N$1952+'[4]2021'!$N$1958+'[4]2021'!$N$1973+'[4]2021'!$N$2290+'[4]2021'!$N$2292</f>
        <v>32121441</v>
      </c>
      <c r="G9" s="3"/>
    </row>
    <row r="10" spans="1:8" x14ac:dyDescent="0.25">
      <c r="A10" s="78" t="s">
        <v>39</v>
      </c>
      <c r="B10" s="78"/>
      <c r="C10" s="78"/>
      <c r="D10" s="6"/>
      <c r="E10" s="27">
        <f>'[1]2021'!$N$2104+'[1]2021'!$N$2106+'[1]2021'!$N$2127+'[1]2021'!$N$2668</f>
        <v>3904434</v>
      </c>
      <c r="F10" s="27">
        <f>'[4]2021'!$N$1945+'[4]2021'!$N$1968+'[4]2021'!$N$2450</f>
        <v>3437138</v>
      </c>
      <c r="G10" s="3"/>
    </row>
    <row r="11" spans="1:8" x14ac:dyDescent="0.25">
      <c r="A11" s="78" t="s">
        <v>40</v>
      </c>
      <c r="B11" s="78"/>
      <c r="C11" s="78"/>
      <c r="D11" s="6"/>
      <c r="E11" s="27">
        <f>'[1]2021'!$N$2508</f>
        <v>-24964631</v>
      </c>
      <c r="F11" s="27">
        <f>'[4]2021'!$N$2295</f>
        <v>-24283264</v>
      </c>
      <c r="G11" s="3"/>
    </row>
    <row r="12" spans="1:8" x14ac:dyDescent="0.25">
      <c r="A12" s="79" t="s">
        <v>41</v>
      </c>
      <c r="B12" s="79"/>
      <c r="C12" s="79"/>
      <c r="D12" s="6">
        <v>4</v>
      </c>
      <c r="E12" s="60">
        <f>SUM(E9:E11)</f>
        <v>12479747</v>
      </c>
      <c r="F12" s="60">
        <f>SUM(F9:F11)</f>
        <v>11275315</v>
      </c>
      <c r="G12" s="3"/>
    </row>
    <row r="13" spans="1:8" x14ac:dyDescent="0.25">
      <c r="A13" s="78" t="s">
        <v>42</v>
      </c>
      <c r="B13" s="78"/>
      <c r="C13" s="78"/>
      <c r="D13" s="6"/>
      <c r="E13" s="27">
        <f>'[1]2021'!$N$2581</f>
        <v>13721</v>
      </c>
      <c r="F13" s="27">
        <f>'[4]2021'!$N$2353</f>
        <v>18616</v>
      </c>
      <c r="G13" s="3"/>
    </row>
    <row r="14" spans="1:8" x14ac:dyDescent="0.25">
      <c r="A14" s="78" t="s">
        <v>43</v>
      </c>
      <c r="B14" s="78"/>
      <c r="C14" s="78"/>
      <c r="D14" s="6"/>
      <c r="E14" s="27">
        <f>'[1]2021'!$N$2593</f>
        <v>-148692</v>
      </c>
      <c r="F14" s="27">
        <f>'[4]2021'!$N$2364</f>
        <v>-147000</v>
      </c>
      <c r="G14" s="3"/>
    </row>
    <row r="15" spans="1:8" x14ac:dyDescent="0.25">
      <c r="A15" s="79" t="s">
        <v>44</v>
      </c>
      <c r="B15" s="79"/>
      <c r="C15" s="79"/>
      <c r="D15" s="6"/>
      <c r="E15" s="60">
        <f>SUM(E13:E14)</f>
        <v>-134971</v>
      </c>
      <c r="F15" s="60">
        <f>SUM(F13:F14)</f>
        <v>-128384</v>
      </c>
      <c r="G15" s="3"/>
    </row>
    <row r="16" spans="1:8" x14ac:dyDescent="0.25">
      <c r="A16" s="78" t="s">
        <v>45</v>
      </c>
      <c r="B16" s="78"/>
      <c r="C16" s="78"/>
      <c r="D16" s="6"/>
      <c r="E16" s="69">
        <f>'[3]2021'!$N$2628</f>
        <v>240162</v>
      </c>
      <c r="F16" s="27">
        <f>'[4]2021'!$N$2400</f>
        <v>7123</v>
      </c>
      <c r="G16" s="3"/>
    </row>
    <row r="17" spans="1:7" ht="40.5" customHeight="1" x14ac:dyDescent="0.25">
      <c r="A17" s="78" t="s">
        <v>127</v>
      </c>
      <c r="B17" s="78"/>
      <c r="C17" s="78"/>
      <c r="D17" s="6"/>
      <c r="E17" s="69">
        <f>'[1]2021'!$N$2646</f>
        <v>-67380</v>
      </c>
      <c r="F17" s="27">
        <f>'[4]2021'!$N$2415</f>
        <v>66255</v>
      </c>
      <c r="G17" s="3"/>
    </row>
    <row r="18" spans="1:7" x14ac:dyDescent="0.25">
      <c r="A18" s="78" t="s">
        <v>46</v>
      </c>
      <c r="B18" s="78"/>
      <c r="C18" s="78"/>
      <c r="D18" s="6">
        <v>6</v>
      </c>
      <c r="E18" s="69">
        <f>'[1]2021'!$N$2653</f>
        <v>733085</v>
      </c>
      <c r="F18" s="27">
        <f>'[4]2021'!$N$2424</f>
        <v>437219</v>
      </c>
      <c r="G18" s="3"/>
    </row>
    <row r="19" spans="1:7" x14ac:dyDescent="0.25">
      <c r="A19" s="78" t="s">
        <v>47</v>
      </c>
      <c r="B19" s="78"/>
      <c r="C19" s="78"/>
      <c r="D19" s="6">
        <v>7</v>
      </c>
      <c r="E19" s="27">
        <f>'[1]2021'!$N$2664+'[1]2021'!$N$2666+'[1]2021'!$N$2786+'[1]2021'!$N$2790+'[1]2021'!$N$2795+'[1]2021'!$N$2797+'[1]2021'!$N$2801+'[1]2021'!$N$2805+'[1]2021'!$N$2660</f>
        <v>1247657</v>
      </c>
      <c r="F19" s="27">
        <f>'[4]2021'!$N$2433+'[4]2021'!$N$2448+'[4]2021'!$N$2564+'[4]2021'!$N$2566+'[4]2021'!$N$2569+'[4]2021'!$N$2573+'[4]2021'!$N$2575+'[4]2021'!$N$2578</f>
        <v>438719</v>
      </c>
    </row>
    <row r="20" spans="1:7" ht="15" customHeight="1" x14ac:dyDescent="0.25">
      <c r="A20" s="79" t="s">
        <v>48</v>
      </c>
      <c r="B20" s="79"/>
      <c r="C20" s="79"/>
      <c r="D20" s="6"/>
      <c r="E20" s="60">
        <f>SUM(E16:E19)+E12+E15</f>
        <v>14498300</v>
      </c>
      <c r="F20" s="60">
        <f>SUM(F16:F19)+F12+F15</f>
        <v>12096247</v>
      </c>
    </row>
    <row r="21" spans="1:7" ht="25.5" customHeight="1" x14ac:dyDescent="0.25">
      <c r="A21" s="78" t="s">
        <v>49</v>
      </c>
      <c r="B21" s="78"/>
      <c r="C21" s="78"/>
      <c r="D21" s="6">
        <v>5</v>
      </c>
      <c r="E21" s="27">
        <f>'[1]2021'!$N$2851</f>
        <v>-148095</v>
      </c>
      <c r="F21" s="27">
        <f>'[4]2021'!$N$2605</f>
        <v>1887282</v>
      </c>
    </row>
    <row r="22" spans="1:7" x14ac:dyDescent="0.25">
      <c r="A22" s="78" t="s">
        <v>50</v>
      </c>
      <c r="B22" s="78"/>
      <c r="C22" s="78"/>
      <c r="D22" s="6"/>
      <c r="E22" s="27">
        <f>'[1]2021'!$N$2656</f>
        <v>2449330</v>
      </c>
      <c r="F22" s="27">
        <f>'[4]2021'!$N$2427</f>
        <v>-1855564</v>
      </c>
    </row>
    <row r="23" spans="1:7" x14ac:dyDescent="0.25">
      <c r="A23" s="78" t="s">
        <v>51</v>
      </c>
      <c r="B23" s="78"/>
      <c r="C23" s="78"/>
      <c r="D23" s="6"/>
      <c r="E23" s="27">
        <f>'[1]2021'!$N$3267+'[1]2021'!$N$3274+'[1]2021'!$N$3278+'[1]2021'!$N$3280+'[1]2021'!$N$3282+'[1]2021'!$N$3287</f>
        <v>-775282</v>
      </c>
      <c r="F23" s="27">
        <f>'[4]2021'!$N$2856+'[4]2021'!$N$2863+'[4]2021'!$N$2865+'[4]2021'!$N$2867+'[4]2021'!$N$2869+'[4]2021'!$N$2874</f>
        <v>-745785</v>
      </c>
    </row>
    <row r="24" spans="1:7" x14ac:dyDescent="0.25">
      <c r="A24" s="78" t="s">
        <v>52</v>
      </c>
      <c r="B24" s="78"/>
      <c r="C24" s="78"/>
      <c r="D24" s="6"/>
      <c r="E24" s="27">
        <f>'[1]2021'!$N$3265-E23</f>
        <v>-363611</v>
      </c>
      <c r="F24" s="27">
        <f>'[4]2021'!$N$2854-F23</f>
        <v>-375142</v>
      </c>
    </row>
    <row r="25" spans="1:7" x14ac:dyDescent="0.25">
      <c r="A25" s="79" t="s">
        <v>53</v>
      </c>
      <c r="B25" s="79"/>
      <c r="C25" s="79"/>
      <c r="D25" s="6"/>
      <c r="E25" s="60">
        <f>SUM(E21:E24)+E20</f>
        <v>15660642</v>
      </c>
      <c r="F25" s="60">
        <f>SUM(F21:F24)+F20</f>
        <v>11007038</v>
      </c>
    </row>
    <row r="26" spans="1:7" x14ac:dyDescent="0.25">
      <c r="A26" s="78" t="s">
        <v>54</v>
      </c>
      <c r="B26" s="78"/>
      <c r="C26" s="78"/>
      <c r="D26" s="6">
        <v>8</v>
      </c>
      <c r="E26" s="27">
        <f>'[1]2021'!$N$3518</f>
        <v>-939649</v>
      </c>
      <c r="F26" s="70">
        <f>'[4]2021'!$N$3054</f>
        <v>-1134082</v>
      </c>
    </row>
    <row r="27" spans="1:7" x14ac:dyDescent="0.25">
      <c r="A27" s="79" t="s">
        <v>55</v>
      </c>
      <c r="B27" s="79"/>
      <c r="C27" s="79"/>
      <c r="D27" s="6"/>
      <c r="E27" s="72">
        <f>E25+E26</f>
        <v>14720993</v>
      </c>
      <c r="F27" s="72">
        <f>F25+F26</f>
        <v>9872956</v>
      </c>
    </row>
    <row r="28" spans="1:7" x14ac:dyDescent="0.25">
      <c r="A28" s="78" t="s">
        <v>56</v>
      </c>
      <c r="B28" s="78"/>
      <c r="C28" s="78"/>
      <c r="D28" s="6" t="s">
        <v>57</v>
      </c>
      <c r="E28" s="27">
        <v>835</v>
      </c>
      <c r="F28" s="71">
        <v>560</v>
      </c>
    </row>
    <row r="32" spans="1:7" ht="26.25" customHeight="1" x14ac:dyDescent="0.25">
      <c r="A32" s="85" t="s">
        <v>115</v>
      </c>
      <c r="B32" s="85"/>
      <c r="C32" s="13" t="s">
        <v>92</v>
      </c>
      <c r="D32" s="14" t="s">
        <v>94</v>
      </c>
    </row>
    <row r="33" spans="1:4" x14ac:dyDescent="0.25">
      <c r="A33" s="17"/>
      <c r="B33" s="17"/>
      <c r="C33" s="13" t="s">
        <v>93</v>
      </c>
      <c r="D33" s="14"/>
    </row>
    <row r="34" spans="1:4" x14ac:dyDescent="0.25">
      <c r="A34" s="18"/>
      <c r="B34" s="17"/>
      <c r="C34" s="19"/>
      <c r="D34" s="14"/>
    </row>
    <row r="35" spans="1:4" ht="26.25" x14ac:dyDescent="0.25">
      <c r="A35" s="16" t="s">
        <v>123</v>
      </c>
      <c r="B35" s="16"/>
      <c r="C35" s="13" t="s">
        <v>92</v>
      </c>
      <c r="D35" s="14" t="s">
        <v>124</v>
      </c>
    </row>
    <row r="36" spans="1:4" x14ac:dyDescent="0.25">
      <c r="A36" s="16"/>
      <c r="B36" s="16"/>
      <c r="C36" s="13" t="s">
        <v>93</v>
      </c>
      <c r="D36" s="14"/>
    </row>
    <row r="37" spans="1:4" x14ac:dyDescent="0.25">
      <c r="A37" s="16"/>
      <c r="B37" s="16"/>
      <c r="C37" s="16"/>
      <c r="D37" s="14"/>
    </row>
    <row r="38" spans="1:4" x14ac:dyDescent="0.25">
      <c r="A38" s="18" t="s">
        <v>95</v>
      </c>
      <c r="B38" s="17"/>
      <c r="C38" s="20"/>
      <c r="D38" s="21"/>
    </row>
  </sheetData>
  <mergeCells count="25">
    <mergeCell ref="A32:B32"/>
    <mergeCell ref="A8:C8"/>
    <mergeCell ref="A9:C9"/>
    <mergeCell ref="A10:C10"/>
    <mergeCell ref="A26:C26"/>
    <mergeCell ref="A27:C27"/>
    <mergeCell ref="A24:C24"/>
    <mergeCell ref="A25:C25"/>
    <mergeCell ref="A23:C23"/>
    <mergeCell ref="A28:C28"/>
    <mergeCell ref="A20:C20"/>
    <mergeCell ref="A21:C21"/>
    <mergeCell ref="A22:C22"/>
    <mergeCell ref="A3:F3"/>
    <mergeCell ref="A4:F4"/>
    <mergeCell ref="A17:C17"/>
    <mergeCell ref="A18:C18"/>
    <mergeCell ref="A19:C19"/>
    <mergeCell ref="A11:C11"/>
    <mergeCell ref="A12:C12"/>
    <mergeCell ref="A13:C13"/>
    <mergeCell ref="A14:C14"/>
    <mergeCell ref="A15:C15"/>
    <mergeCell ref="A16:C16"/>
    <mergeCell ref="A7:C7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opLeftCell="A13" zoomScale="85" zoomScaleNormal="85" workbookViewId="0">
      <selection activeCell="G7" sqref="G7"/>
    </sheetView>
  </sheetViews>
  <sheetFormatPr defaultRowHeight="15" x14ac:dyDescent="0.25"/>
  <cols>
    <col min="1" max="1" width="71.140625" customWidth="1"/>
    <col min="2" max="2" width="12.5703125" bestFit="1" customWidth="1"/>
    <col min="3" max="4" width="21.42578125" customWidth="1"/>
  </cols>
  <sheetData>
    <row r="2" spans="1:4" x14ac:dyDescent="0.25">
      <c r="A2" s="91" t="s">
        <v>107</v>
      </c>
      <c r="B2" s="91"/>
      <c r="C2" s="91"/>
      <c r="D2" s="91"/>
    </row>
    <row r="3" spans="1:4" x14ac:dyDescent="0.25">
      <c r="A3" s="92" t="s">
        <v>122</v>
      </c>
      <c r="B3" s="92"/>
      <c r="C3" s="92"/>
      <c r="D3" s="92"/>
    </row>
    <row r="4" spans="1:4" x14ac:dyDescent="0.25">
      <c r="A4" s="30"/>
      <c r="B4" s="30"/>
      <c r="C4" s="30"/>
      <c r="D4" s="30"/>
    </row>
    <row r="5" spans="1:4" x14ac:dyDescent="0.25">
      <c r="A5" s="3"/>
      <c r="B5" s="1"/>
      <c r="C5" s="1"/>
      <c r="D5" s="12" t="s">
        <v>37</v>
      </c>
    </row>
    <row r="6" spans="1:4" ht="51" x14ac:dyDescent="0.25">
      <c r="A6" s="28" t="s">
        <v>96</v>
      </c>
      <c r="B6" s="28" t="s">
        <v>97</v>
      </c>
      <c r="C6" s="22" t="s">
        <v>120</v>
      </c>
      <c r="D6" s="22" t="s">
        <v>121</v>
      </c>
    </row>
    <row r="7" spans="1:4" x14ac:dyDescent="0.25">
      <c r="A7" s="28">
        <v>1</v>
      </c>
      <c r="B7" s="28">
        <v>2</v>
      </c>
      <c r="C7" s="22">
        <v>3</v>
      </c>
      <c r="D7" s="22">
        <v>4</v>
      </c>
    </row>
    <row r="8" spans="1:4" x14ac:dyDescent="0.25">
      <c r="A8" s="5" t="s">
        <v>58</v>
      </c>
      <c r="B8" s="29"/>
      <c r="C8" s="5"/>
      <c r="D8" s="5" t="s">
        <v>59</v>
      </c>
    </row>
    <row r="9" spans="1:4" x14ac:dyDescent="0.25">
      <c r="A9" s="7" t="s">
        <v>60</v>
      </c>
      <c r="B9" s="7"/>
      <c r="C9" s="27">
        <f>SUM('[5]Ф3  2022г'!$C$11:$E$11,)</f>
        <v>11863975</v>
      </c>
      <c r="D9" s="27">
        <f>[6]TDSheet!$N$12</f>
        <v>10960203</v>
      </c>
    </row>
    <row r="10" spans="1:4" x14ac:dyDescent="0.25">
      <c r="A10" s="7" t="s">
        <v>61</v>
      </c>
      <c r="B10" s="7"/>
      <c r="C10" s="27">
        <f>SUM('[5]Ф3  2022г'!$C$12:$E$12,)</f>
        <v>-8803089</v>
      </c>
      <c r="D10" s="27">
        <f>[6]TDSheet!$N$22</f>
        <v>-4377208</v>
      </c>
    </row>
    <row r="11" spans="1:4" x14ac:dyDescent="0.25">
      <c r="A11" s="7" t="s">
        <v>62</v>
      </c>
      <c r="B11" s="7"/>
      <c r="C11" s="27">
        <f>SUM('[5]Ф3  2022г'!$C$13:$E$13,)</f>
        <v>-8461</v>
      </c>
      <c r="D11" s="27">
        <f>[6]TDSheet!$N$28</f>
        <v>33311</v>
      </c>
    </row>
    <row r="12" spans="1:4" x14ac:dyDescent="0.25">
      <c r="A12" s="7" t="s">
        <v>63</v>
      </c>
      <c r="B12" s="7"/>
      <c r="C12" s="27">
        <f>SUM('[5]Ф3  2022г'!$C$14:$E$14,)</f>
        <v>-129391</v>
      </c>
      <c r="D12" s="27">
        <f>[6]TDSheet!$N$34</f>
        <v>-190148</v>
      </c>
    </row>
    <row r="13" spans="1:4" x14ac:dyDescent="0.25">
      <c r="A13" s="7" t="s">
        <v>64</v>
      </c>
      <c r="B13" s="7"/>
      <c r="C13" s="27">
        <f>'[7]1_Ф4 - МСФО'!$E$19</f>
        <v>39571.70299999998</v>
      </c>
      <c r="D13" s="27">
        <f>[6]TDSheet!$N$38</f>
        <v>260875</v>
      </c>
    </row>
    <row r="14" spans="1:4" x14ac:dyDescent="0.25">
      <c r="A14" s="7" t="s">
        <v>65</v>
      </c>
      <c r="B14" s="7"/>
      <c r="C14" s="27">
        <f>SUM('[5]Ф3  2022г'!$C$16:$E$16,)</f>
        <v>-714918</v>
      </c>
      <c r="D14" s="27">
        <f>[6]TDSheet!$N$42</f>
        <v>-680790</v>
      </c>
    </row>
    <row r="15" spans="1:4" x14ac:dyDescent="0.25">
      <c r="A15" s="7" t="s">
        <v>66</v>
      </c>
      <c r="B15" s="7"/>
      <c r="C15" s="27">
        <f>'[7]1_Ф4 - МСФО'!$E$22</f>
        <v>-687911.70299999998</v>
      </c>
      <c r="D15" s="27">
        <f>[6]TDSheet!$N$48</f>
        <v>-861773</v>
      </c>
    </row>
    <row r="16" spans="1:4" x14ac:dyDescent="0.25">
      <c r="A16" s="5"/>
      <c r="B16" s="5"/>
      <c r="C16" s="65">
        <f>SUM(C9:C15)</f>
        <v>1559775.9999999998</v>
      </c>
      <c r="D16" s="65">
        <f>SUM(D9:D15)</f>
        <v>5144470</v>
      </c>
    </row>
    <row r="17" spans="1:4" x14ac:dyDescent="0.25">
      <c r="A17" s="5" t="s">
        <v>67</v>
      </c>
      <c r="B17" s="5"/>
      <c r="C17" s="61"/>
      <c r="D17" s="27"/>
    </row>
    <row r="18" spans="1:4" x14ac:dyDescent="0.25">
      <c r="A18" s="7" t="s">
        <v>3</v>
      </c>
      <c r="B18" s="7"/>
      <c r="C18" s="27">
        <f>SUM('[5]Ф3  2022г'!$C$20:$E$20,)</f>
        <v>56549395</v>
      </c>
      <c r="D18" s="27">
        <f>[6]TDSheet!$N$57</f>
        <v>11742699</v>
      </c>
    </row>
    <row r="19" spans="1:4" ht="25.5" x14ac:dyDescent="0.25">
      <c r="A19" s="7" t="s">
        <v>68</v>
      </c>
      <c r="B19" s="7"/>
      <c r="C19" s="27">
        <f>SUM('[5]Ф3  2022г'!$C$21:$E$21,)</f>
        <v>142</v>
      </c>
      <c r="D19" s="27">
        <f>[6]TDSheet!$N$64</f>
        <v>5644</v>
      </c>
    </row>
    <row r="20" spans="1:4" ht="25.5" x14ac:dyDescent="0.25">
      <c r="A20" s="7" t="s">
        <v>7</v>
      </c>
      <c r="B20" s="7"/>
      <c r="C20" s="27">
        <f>'[7]1_Ф4 - МСФО'!$E$32</f>
        <v>4495186</v>
      </c>
      <c r="D20" s="27">
        <f>[6]TDSheet!$N$67</f>
        <v>5201960</v>
      </c>
    </row>
    <row r="21" spans="1:4" x14ac:dyDescent="0.25">
      <c r="A21" s="7" t="s">
        <v>12</v>
      </c>
      <c r="B21" s="7"/>
      <c r="C21" s="27">
        <f>SUM('[5]Ф3  2022г'!$C$24:$E$24,)</f>
        <v>-5391</v>
      </c>
      <c r="D21" s="27">
        <f>[6]TDSheet!$N$74</f>
        <v>-2343371</v>
      </c>
    </row>
    <row r="22" spans="1:4" x14ac:dyDescent="0.25">
      <c r="A22" s="7" t="s">
        <v>13</v>
      </c>
      <c r="B22" s="7"/>
      <c r="C22" s="27">
        <f>SUM('[5]Ф3  2022г'!$C$25:$E$25,)</f>
        <v>0</v>
      </c>
      <c r="D22" s="27">
        <f>[6]TDSheet!$N$83</f>
        <v>-16370</v>
      </c>
    </row>
    <row r="23" spans="1:4" x14ac:dyDescent="0.25">
      <c r="A23" s="7" t="s">
        <v>69</v>
      </c>
      <c r="B23" s="7"/>
      <c r="C23" s="27">
        <f>SUM('[5]Ф3  2022г'!$C$23:$E$23,)</f>
        <v>4412325</v>
      </c>
      <c r="D23" s="27">
        <f>[6]TDSheet!$N$72</f>
        <v>3185041</v>
      </c>
    </row>
    <row r="24" spans="1:4" x14ac:dyDescent="0.25">
      <c r="A24" s="7" t="s">
        <v>17</v>
      </c>
      <c r="B24" s="7"/>
      <c r="C24" s="27">
        <f>'[5]Ф3  2022г'!$C$26+'[5]Ф3  2022г'!$D$26+'[5]Ф3  2022г'!$E$26</f>
        <v>-1034</v>
      </c>
      <c r="D24" s="27">
        <f>[6]TDSheet!$N$89</f>
        <v>3209367</v>
      </c>
    </row>
    <row r="25" spans="1:4" x14ac:dyDescent="0.25">
      <c r="A25" s="5" t="s">
        <v>70</v>
      </c>
      <c r="B25" s="5"/>
      <c r="C25" s="27"/>
      <c r="D25" s="27"/>
    </row>
    <row r="26" spans="1:4" x14ac:dyDescent="0.25">
      <c r="A26" s="7" t="s">
        <v>71</v>
      </c>
      <c r="B26" s="7"/>
      <c r="C26" s="27">
        <f>SUM('[5]Ф3  2022г'!$C$28:$E$28,)</f>
        <v>-606135</v>
      </c>
      <c r="D26" s="27">
        <f>[6]TDSheet!$N$103</f>
        <v>-148021</v>
      </c>
    </row>
    <row r="27" spans="1:4" x14ac:dyDescent="0.25">
      <c r="A27" s="7" t="s">
        <v>72</v>
      </c>
      <c r="B27" s="7"/>
      <c r="C27" s="27">
        <f>SUM('[5]Ф3  2022г'!$C$29:$E$29,)</f>
        <v>550399</v>
      </c>
      <c r="D27" s="27">
        <f>[6]TDSheet!$N$109</f>
        <v>304849</v>
      </c>
    </row>
    <row r="28" spans="1:4" x14ac:dyDescent="0.25">
      <c r="A28" s="7" t="s">
        <v>25</v>
      </c>
      <c r="B28" s="7"/>
      <c r="C28" s="27">
        <f>SUM('[5]Ф3  2022г'!$C$30:$E$30,)</f>
        <v>-120187</v>
      </c>
      <c r="D28" s="27">
        <f>[6]TDSheet!$N$112</f>
        <v>-390570</v>
      </c>
    </row>
    <row r="29" spans="1:4" ht="25.5" x14ac:dyDescent="0.25">
      <c r="A29" s="5" t="s">
        <v>73</v>
      </c>
      <c r="B29" s="5"/>
      <c r="C29" s="66">
        <f>SUM(C16:C28)</f>
        <v>66834476</v>
      </c>
      <c r="D29" s="66">
        <f>SUM(D16:D28)</f>
        <v>25895698</v>
      </c>
    </row>
    <row r="30" spans="1:4" x14ac:dyDescent="0.25">
      <c r="A30" s="7" t="s">
        <v>74</v>
      </c>
      <c r="B30" s="7"/>
      <c r="C30" s="27">
        <f>SUM('[5]Ф3  2022г'!$C$32:$E$32,)</f>
        <v>-22072</v>
      </c>
      <c r="D30" s="27">
        <f>[6]TDSheet!$N$120</f>
        <v>-14528</v>
      </c>
    </row>
    <row r="31" spans="1:4" x14ac:dyDescent="0.25">
      <c r="A31" s="5" t="s">
        <v>75</v>
      </c>
      <c r="B31" s="5"/>
      <c r="C31" s="66">
        <f>C29+C30</f>
        <v>66812404</v>
      </c>
      <c r="D31" s="66">
        <f>D29+D30</f>
        <v>25881170</v>
      </c>
    </row>
    <row r="32" spans="1:4" ht="25.5" customHeight="1" x14ac:dyDescent="0.25">
      <c r="A32" s="5" t="s">
        <v>76</v>
      </c>
      <c r="B32" s="5"/>
      <c r="C32" s="60"/>
      <c r="D32" s="27"/>
    </row>
    <row r="33" spans="1:4" ht="25.5" x14ac:dyDescent="0.25">
      <c r="A33" s="7" t="s">
        <v>77</v>
      </c>
      <c r="B33" s="29"/>
      <c r="C33" s="27">
        <v>-174724633</v>
      </c>
      <c r="D33" s="27">
        <f>[6]TDSheet!$N$125</f>
        <v>-129487207</v>
      </c>
    </row>
    <row r="34" spans="1:4" ht="25.5" x14ac:dyDescent="0.25">
      <c r="A34" s="7" t="s">
        <v>78</v>
      </c>
      <c r="B34" s="29"/>
      <c r="C34" s="27">
        <v>296551019</v>
      </c>
      <c r="D34" s="27">
        <f>[6]TDSheet!$N$126</f>
        <v>241976153</v>
      </c>
    </row>
    <row r="35" spans="1:4" x14ac:dyDescent="0.25">
      <c r="A35" s="7" t="s">
        <v>79</v>
      </c>
      <c r="B35" s="29"/>
      <c r="C35" s="27">
        <f>SUM('[5]Ф3  2022г'!$C$36:$E$36,)</f>
        <v>-67131</v>
      </c>
      <c r="D35" s="27">
        <f>[6]TDSheet!$N$131</f>
        <v>-29838</v>
      </c>
    </row>
    <row r="36" spans="1:4" x14ac:dyDescent="0.25">
      <c r="A36" s="7" t="s">
        <v>80</v>
      </c>
      <c r="B36" s="29"/>
      <c r="C36" s="27"/>
      <c r="D36" s="27">
        <f>[6]TDSheet!$N$134</f>
        <v>0</v>
      </c>
    </row>
    <row r="37" spans="1:4" ht="24.75" customHeight="1" x14ac:dyDescent="0.25">
      <c r="A37" s="5" t="s">
        <v>81</v>
      </c>
      <c r="B37" s="29"/>
      <c r="C37" s="67">
        <f>SUM(C33:C36)</f>
        <v>121759255</v>
      </c>
      <c r="D37" s="67">
        <f>SUM(D33:D36)</f>
        <v>112459108</v>
      </c>
    </row>
    <row r="38" spans="1:4" x14ac:dyDescent="0.25">
      <c r="A38" s="7"/>
      <c r="B38" s="29"/>
      <c r="C38" s="27"/>
      <c r="D38" s="27"/>
    </row>
    <row r="39" spans="1:4" x14ac:dyDescent="0.25">
      <c r="A39" s="5" t="s">
        <v>82</v>
      </c>
      <c r="B39" s="29"/>
      <c r="C39" s="27"/>
      <c r="D39" s="27"/>
    </row>
    <row r="40" spans="1:4" x14ac:dyDescent="0.25">
      <c r="A40" s="7" t="s">
        <v>83</v>
      </c>
      <c r="B40" s="29"/>
      <c r="C40" s="27"/>
      <c r="D40" s="27">
        <f>'[8]1_Ф4 - МСФО'!$E$77</f>
        <v>-65000000</v>
      </c>
    </row>
    <row r="41" spans="1:4" x14ac:dyDescent="0.25">
      <c r="A41" s="7" t="s">
        <v>84</v>
      </c>
      <c r="B41" s="29"/>
      <c r="C41" s="27">
        <f>SUM('[5]Ф3  2022г'!$C$44:$E$44,)</f>
        <v>1257977</v>
      </c>
      <c r="D41" s="27">
        <f>'[8]1_Ф4 - МСФО'!$E$76</f>
        <v>29232010</v>
      </c>
    </row>
    <row r="42" spans="1:4" x14ac:dyDescent="0.25">
      <c r="A42" s="7" t="s">
        <v>85</v>
      </c>
      <c r="B42" s="29"/>
      <c r="C42" s="27"/>
      <c r="D42" s="27"/>
    </row>
    <row r="43" spans="1:4" x14ac:dyDescent="0.25">
      <c r="A43" s="5" t="s">
        <v>86</v>
      </c>
      <c r="B43" s="29"/>
      <c r="C43" s="67">
        <f>SUM(C40:C42)</f>
        <v>1257977</v>
      </c>
      <c r="D43" s="67">
        <f>SUM(D40:D42)</f>
        <v>-35767990</v>
      </c>
    </row>
    <row r="44" spans="1:4" x14ac:dyDescent="0.25">
      <c r="A44" s="5"/>
      <c r="B44" s="29"/>
      <c r="C44" s="27"/>
      <c r="D44" s="60"/>
    </row>
    <row r="45" spans="1:4" x14ac:dyDescent="0.25">
      <c r="A45" s="5" t="s">
        <v>87</v>
      </c>
      <c r="B45" s="29"/>
      <c r="C45" s="67">
        <f>C31+C37+C43</f>
        <v>189829636</v>
      </c>
      <c r="D45" s="67">
        <f>D31+D37+D43</f>
        <v>102572288</v>
      </c>
    </row>
    <row r="46" spans="1:4" ht="25.5" x14ac:dyDescent="0.25">
      <c r="A46" s="7" t="s">
        <v>88</v>
      </c>
      <c r="B46" s="29"/>
      <c r="C46" s="27">
        <f>SUM('[5]Ф3  2022г'!$C$50:$E$50,)</f>
        <v>-60</v>
      </c>
      <c r="D46" s="27">
        <f>[6]TDSheet!$N$160</f>
        <v>7092</v>
      </c>
    </row>
    <row r="47" spans="1:4" ht="25.5" x14ac:dyDescent="0.25">
      <c r="A47" s="7" t="s">
        <v>89</v>
      </c>
      <c r="B47" s="29"/>
      <c r="C47" s="27">
        <f>SUM('[5]Ф3  2022г'!$C$51:$E$51,)</f>
        <v>-41977</v>
      </c>
      <c r="D47" s="27">
        <f>[6]TDSheet!$N$164</f>
        <v>-2854</v>
      </c>
    </row>
    <row r="48" spans="1:4" x14ac:dyDescent="0.25">
      <c r="A48" s="7" t="s">
        <v>90</v>
      </c>
      <c r="B48" s="29"/>
      <c r="C48" s="27">
        <v>100684841</v>
      </c>
      <c r="D48" s="27">
        <v>63619060</v>
      </c>
    </row>
    <row r="49" spans="1:4" x14ac:dyDescent="0.25">
      <c r="A49" s="5" t="s">
        <v>91</v>
      </c>
      <c r="B49" s="29"/>
      <c r="C49" s="67">
        <v>290472440</v>
      </c>
      <c r="D49" s="67">
        <v>166195586</v>
      </c>
    </row>
    <row r="50" spans="1:4" x14ac:dyDescent="0.25">
      <c r="C50" s="73"/>
      <c r="D50" s="73"/>
    </row>
    <row r="53" spans="1:4" x14ac:dyDescent="0.25">
      <c r="A53" s="64" t="s">
        <v>115</v>
      </c>
      <c r="B53" s="64"/>
      <c r="C53" s="13" t="s">
        <v>92</v>
      </c>
      <c r="D53" s="14" t="s">
        <v>94</v>
      </c>
    </row>
    <row r="54" spans="1:4" x14ac:dyDescent="0.25">
      <c r="A54" s="17"/>
      <c r="B54" s="17"/>
      <c r="C54" s="13" t="s">
        <v>93</v>
      </c>
      <c r="D54" s="14"/>
    </row>
    <row r="55" spans="1:4" x14ac:dyDescent="0.25">
      <c r="A55" s="16"/>
      <c r="B55" s="16"/>
      <c r="C55" s="16"/>
      <c r="D55" s="14"/>
    </row>
    <row r="56" spans="1:4" x14ac:dyDescent="0.25">
      <c r="A56" s="16" t="s">
        <v>123</v>
      </c>
      <c r="B56" s="16"/>
      <c r="C56" s="13" t="s">
        <v>92</v>
      </c>
      <c r="D56" s="14" t="s">
        <v>124</v>
      </c>
    </row>
    <row r="57" spans="1:4" x14ac:dyDescent="0.25">
      <c r="A57" s="17"/>
      <c r="B57" s="17"/>
      <c r="C57" s="13" t="s">
        <v>93</v>
      </c>
      <c r="D57" s="14"/>
    </row>
    <row r="58" spans="1:4" x14ac:dyDescent="0.25">
      <c r="A58" s="18"/>
      <c r="B58" s="17"/>
      <c r="C58" s="19"/>
      <c r="D58" s="14"/>
    </row>
    <row r="59" spans="1:4" x14ac:dyDescent="0.25">
      <c r="A59" s="18" t="s">
        <v>95</v>
      </c>
      <c r="B59" s="17"/>
      <c r="C59" s="20"/>
      <c r="D59" s="21"/>
    </row>
  </sheetData>
  <mergeCells count="2">
    <mergeCell ref="A2:D2"/>
    <mergeCell ref="A3:D3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zoomScaleNormal="100" workbookViewId="0">
      <selection activeCell="A28" sqref="A28:B28"/>
    </sheetView>
  </sheetViews>
  <sheetFormatPr defaultRowHeight="15" x14ac:dyDescent="0.25"/>
  <cols>
    <col min="1" max="1" width="59.85546875" customWidth="1"/>
    <col min="2" max="2" width="11" bestFit="1" customWidth="1"/>
    <col min="3" max="3" width="12" bestFit="1" customWidth="1"/>
    <col min="5" max="5" width="15.85546875" bestFit="1" customWidth="1"/>
    <col min="6" max="6" width="10.5703125" bestFit="1" customWidth="1"/>
    <col min="7" max="7" width="10" bestFit="1" customWidth="1"/>
    <col min="8" max="8" width="11" bestFit="1" customWidth="1"/>
    <col min="9" max="9" width="12" bestFit="1" customWidth="1"/>
  </cols>
  <sheetData>
    <row r="2" spans="1:9" x14ac:dyDescent="0.25">
      <c r="A2" s="91" t="s">
        <v>108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3" t="s">
        <v>122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3"/>
      <c r="B4" s="93"/>
      <c r="C4" s="93"/>
      <c r="D4" s="93"/>
      <c r="E4" s="93"/>
      <c r="F4" s="93"/>
      <c r="G4" s="93"/>
      <c r="H4" s="93"/>
      <c r="I4" s="93"/>
    </row>
    <row r="5" spans="1:9" x14ac:dyDescent="0.25">
      <c r="A5" s="32"/>
      <c r="B5" s="33"/>
      <c r="C5" s="33"/>
      <c r="D5" s="33"/>
      <c r="E5" s="33"/>
      <c r="F5" s="33"/>
      <c r="G5" s="32"/>
      <c r="H5" s="32"/>
      <c r="I5" s="59" t="s">
        <v>37</v>
      </c>
    </row>
    <row r="6" spans="1:9" ht="114.75" customHeight="1" x14ac:dyDescent="0.25">
      <c r="A6" s="28" t="s">
        <v>96</v>
      </c>
      <c r="B6" s="34" t="s">
        <v>97</v>
      </c>
      <c r="C6" s="28" t="s">
        <v>28</v>
      </c>
      <c r="D6" s="28" t="s">
        <v>29</v>
      </c>
      <c r="E6" s="28" t="s">
        <v>98</v>
      </c>
      <c r="F6" s="28" t="s">
        <v>102</v>
      </c>
      <c r="G6" s="28" t="s">
        <v>32</v>
      </c>
      <c r="H6" s="35" t="s">
        <v>103</v>
      </c>
      <c r="I6" s="35" t="s">
        <v>104</v>
      </c>
    </row>
    <row r="7" spans="1:9" x14ac:dyDescent="0.25">
      <c r="A7" s="35">
        <v>1</v>
      </c>
      <c r="B7" s="63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</row>
    <row r="8" spans="1:9" x14ac:dyDescent="0.25">
      <c r="A8" s="36" t="s">
        <v>116</v>
      </c>
      <c r="B8" s="37"/>
      <c r="C8" s="38">
        <v>193432016</v>
      </c>
      <c r="D8" s="38">
        <v>12661</v>
      </c>
      <c r="E8" s="60">
        <v>-2597522</v>
      </c>
      <c r="F8" s="38">
        <v>3389392</v>
      </c>
      <c r="G8" s="38">
        <v>2734447</v>
      </c>
      <c r="H8" s="60">
        <v>3280440</v>
      </c>
      <c r="I8" s="38">
        <f>SUM(C8:H8)</f>
        <v>200251434</v>
      </c>
    </row>
    <row r="9" spans="1:9" x14ac:dyDescent="0.25">
      <c r="A9" s="36" t="s">
        <v>99</v>
      </c>
      <c r="B9" s="37"/>
      <c r="C9" s="38"/>
      <c r="D9" s="38"/>
      <c r="E9" s="38"/>
      <c r="F9" s="38"/>
      <c r="G9" s="38"/>
      <c r="H9" s="39"/>
      <c r="I9" s="38">
        <f t="shared" ref="I9:I13" si="0">SUM(C9:H9)</f>
        <v>0</v>
      </c>
    </row>
    <row r="10" spans="1:9" x14ac:dyDescent="0.25">
      <c r="A10" s="40" t="s">
        <v>109</v>
      </c>
      <c r="B10" s="41"/>
      <c r="C10" s="38"/>
      <c r="D10" s="38"/>
      <c r="E10" s="38"/>
      <c r="F10" s="38"/>
      <c r="G10" s="38"/>
      <c r="H10" s="38"/>
      <c r="I10" s="38">
        <f t="shared" si="0"/>
        <v>0</v>
      </c>
    </row>
    <row r="11" spans="1:9" x14ac:dyDescent="0.25">
      <c r="A11" s="42" t="s">
        <v>110</v>
      </c>
      <c r="B11" s="41"/>
      <c r="C11" s="38"/>
      <c r="D11" s="38"/>
      <c r="E11" s="38"/>
      <c r="F11" s="38"/>
      <c r="G11" s="38"/>
      <c r="H11" s="43">
        <v>9872955</v>
      </c>
      <c r="I11" s="38">
        <f t="shared" si="0"/>
        <v>9872955</v>
      </c>
    </row>
    <row r="12" spans="1:9" x14ac:dyDescent="0.25">
      <c r="A12" s="44" t="s">
        <v>100</v>
      </c>
      <c r="B12" s="41" t="s">
        <v>111</v>
      </c>
      <c r="C12" s="38"/>
      <c r="D12" s="38"/>
      <c r="E12" s="38"/>
      <c r="F12" s="38"/>
      <c r="G12" s="38"/>
      <c r="H12" s="27"/>
      <c r="I12" s="38">
        <f t="shared" si="0"/>
        <v>0</v>
      </c>
    </row>
    <row r="13" spans="1:9" x14ac:dyDescent="0.25">
      <c r="A13" s="46" t="s">
        <v>101</v>
      </c>
      <c r="B13" s="41"/>
      <c r="C13" s="45"/>
      <c r="D13" s="38"/>
      <c r="E13" s="38"/>
      <c r="F13" s="27"/>
      <c r="G13" s="38"/>
      <c r="H13" s="45"/>
      <c r="I13" s="38">
        <f t="shared" si="0"/>
        <v>0</v>
      </c>
    </row>
    <row r="14" spans="1:9" x14ac:dyDescent="0.25">
      <c r="A14" s="36" t="s">
        <v>117</v>
      </c>
      <c r="B14" s="41"/>
      <c r="C14" s="47">
        <f>SUM(C8:C13)</f>
        <v>193432016</v>
      </c>
      <c r="D14" s="47">
        <f t="shared" ref="D14:I14" si="1">SUM(D8:D13)</f>
        <v>12661</v>
      </c>
      <c r="E14" s="62">
        <f t="shared" si="1"/>
        <v>-2597522</v>
      </c>
      <c r="F14" s="47">
        <f t="shared" si="1"/>
        <v>3389392</v>
      </c>
      <c r="G14" s="47">
        <f t="shared" si="1"/>
        <v>2734447</v>
      </c>
      <c r="H14" s="47">
        <f t="shared" si="1"/>
        <v>13153395</v>
      </c>
      <c r="I14" s="47">
        <f t="shared" si="1"/>
        <v>210124389</v>
      </c>
    </row>
    <row r="15" spans="1:9" x14ac:dyDescent="0.25">
      <c r="A15" s="36"/>
      <c r="B15" s="41"/>
      <c r="C15" s="47"/>
      <c r="D15" s="47"/>
      <c r="E15" s="47"/>
      <c r="F15" s="47"/>
      <c r="G15" s="47"/>
      <c r="H15" s="47"/>
      <c r="I15" s="48"/>
    </row>
    <row r="16" spans="1:9" x14ac:dyDescent="0.25">
      <c r="A16" s="36" t="s">
        <v>118</v>
      </c>
      <c r="B16" s="41"/>
      <c r="C16" s="47">
        <v>193432016</v>
      </c>
      <c r="D16" s="47">
        <v>12661</v>
      </c>
      <c r="E16" s="60">
        <v>3389392</v>
      </c>
      <c r="F16" s="60">
        <v>-2597522</v>
      </c>
      <c r="G16" s="47">
        <v>2734447</v>
      </c>
      <c r="H16" s="49">
        <v>22833838</v>
      </c>
      <c r="I16" s="38">
        <f>SUM(C16:H16)</f>
        <v>219804832</v>
      </c>
    </row>
    <row r="17" spans="1:9" x14ac:dyDescent="0.25">
      <c r="A17" s="36" t="s">
        <v>99</v>
      </c>
      <c r="B17" s="41"/>
      <c r="C17" s="47"/>
      <c r="D17" s="47"/>
      <c r="E17" s="47"/>
      <c r="F17" s="47"/>
      <c r="G17" s="47"/>
      <c r="H17" s="50"/>
      <c r="I17" s="48">
        <f t="shared" ref="I17:I20" si="2">SUM(C17:H17)</f>
        <v>0</v>
      </c>
    </row>
    <row r="18" spans="1:9" x14ac:dyDescent="0.25">
      <c r="A18" s="40" t="s">
        <v>109</v>
      </c>
      <c r="B18" s="41"/>
      <c r="C18" s="38"/>
      <c r="D18" s="38"/>
      <c r="E18" s="38"/>
      <c r="F18" s="38"/>
      <c r="G18" s="38"/>
      <c r="H18" s="43">
        <v>14720993</v>
      </c>
      <c r="I18" s="48">
        <f t="shared" si="2"/>
        <v>14720993</v>
      </c>
    </row>
    <row r="19" spans="1:9" x14ac:dyDescent="0.25">
      <c r="A19" s="42" t="s">
        <v>110</v>
      </c>
      <c r="B19" s="41"/>
      <c r="C19" s="47">
        <f>SUM(C17:C18)</f>
        <v>0</v>
      </c>
      <c r="D19" s="47">
        <f t="shared" ref="D19:H19" si="3">SUM(D17:D18)</f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47">
        <f t="shared" si="3"/>
        <v>14720993</v>
      </c>
      <c r="I19" s="48">
        <f t="shared" si="2"/>
        <v>14720993</v>
      </c>
    </row>
    <row r="20" spans="1:9" x14ac:dyDescent="0.25">
      <c r="A20" s="40" t="s">
        <v>100</v>
      </c>
      <c r="B20" s="41" t="s">
        <v>111</v>
      </c>
      <c r="C20" s="45"/>
      <c r="D20" s="45"/>
      <c r="E20" s="51"/>
      <c r="F20" s="52"/>
      <c r="G20" s="38"/>
      <c r="H20" s="27"/>
      <c r="I20" s="38">
        <f t="shared" si="2"/>
        <v>0</v>
      </c>
    </row>
    <row r="21" spans="1:9" x14ac:dyDescent="0.25">
      <c r="A21" s="53" t="s">
        <v>119</v>
      </c>
      <c r="B21" s="37"/>
      <c r="C21" s="54">
        <f>SUM(C16,C19,C20)</f>
        <v>193432016</v>
      </c>
      <c r="D21" s="54">
        <f t="shared" ref="D21:I21" si="4">SUM(D16,D19,D20)</f>
        <v>12661</v>
      </c>
      <c r="E21" s="60">
        <f t="shared" si="4"/>
        <v>3389392</v>
      </c>
      <c r="F21" s="60">
        <f t="shared" si="4"/>
        <v>-2597522</v>
      </c>
      <c r="G21" s="54">
        <f t="shared" si="4"/>
        <v>2734447</v>
      </c>
      <c r="H21" s="54">
        <f>SUM(H16,H19,H20)</f>
        <v>37554831</v>
      </c>
      <c r="I21" s="54">
        <f t="shared" si="4"/>
        <v>234525825</v>
      </c>
    </row>
    <row r="22" spans="1:9" x14ac:dyDescent="0.25">
      <c r="A22" s="55"/>
      <c r="B22" s="31"/>
      <c r="C22" s="56"/>
      <c r="D22" s="56"/>
      <c r="E22" s="56"/>
      <c r="F22" s="56"/>
      <c r="G22" s="56"/>
      <c r="H22" s="56"/>
      <c r="I22" s="56"/>
    </row>
    <row r="23" spans="1:9" x14ac:dyDescent="0.25">
      <c r="A23" s="55"/>
      <c r="B23" s="31"/>
      <c r="C23" s="56"/>
      <c r="D23" s="56"/>
      <c r="E23" s="56"/>
      <c r="F23" s="56"/>
      <c r="G23" s="56"/>
      <c r="H23" s="56"/>
      <c r="I23" s="56"/>
    </row>
    <row r="24" spans="1:9" x14ac:dyDescent="0.25">
      <c r="A24" s="16"/>
      <c r="B24" s="16"/>
      <c r="C24" s="16"/>
      <c r="D24" s="16"/>
      <c r="E24" s="57"/>
      <c r="F24" s="21"/>
      <c r="G24" s="58"/>
      <c r="H24" s="31"/>
      <c r="I24" s="31"/>
    </row>
    <row r="25" spans="1:9" ht="15" customHeight="1" x14ac:dyDescent="0.25">
      <c r="A25" s="15" t="s">
        <v>115</v>
      </c>
      <c r="B25" s="15"/>
      <c r="C25" s="13" t="s">
        <v>92</v>
      </c>
      <c r="D25" s="13"/>
      <c r="E25" s="14" t="s">
        <v>94</v>
      </c>
      <c r="F25" s="21"/>
      <c r="G25" s="21"/>
      <c r="H25" s="31"/>
      <c r="I25" s="31"/>
    </row>
    <row r="26" spans="1:9" x14ac:dyDescent="0.25">
      <c r="A26" s="17"/>
      <c r="B26" s="17"/>
      <c r="C26" s="13" t="s">
        <v>93</v>
      </c>
      <c r="D26" s="13"/>
      <c r="E26" s="21"/>
      <c r="F26" s="21"/>
      <c r="G26" s="21"/>
      <c r="H26" s="56"/>
      <c r="I26" s="56"/>
    </row>
    <row r="27" spans="1:9" x14ac:dyDescent="0.25">
      <c r="A27" s="18"/>
      <c r="B27" s="17"/>
      <c r="C27" s="19"/>
      <c r="D27" s="19"/>
      <c r="E27" s="21"/>
      <c r="F27" s="21"/>
      <c r="G27" s="21"/>
      <c r="H27" s="31"/>
      <c r="I27" s="31"/>
    </row>
    <row r="28" spans="1:9" x14ac:dyDescent="0.25">
      <c r="A28" s="85" t="s">
        <v>125</v>
      </c>
      <c r="B28" s="85"/>
      <c r="C28" s="13" t="s">
        <v>92</v>
      </c>
      <c r="D28" s="13"/>
      <c r="E28" s="14" t="s">
        <v>124</v>
      </c>
      <c r="F28" s="15"/>
      <c r="G28" s="58"/>
      <c r="H28" s="56"/>
      <c r="I28" s="56"/>
    </row>
    <row r="29" spans="1:9" x14ac:dyDescent="0.25">
      <c r="A29" s="16"/>
      <c r="B29" s="16"/>
      <c r="C29" s="13" t="s">
        <v>93</v>
      </c>
      <c r="D29" s="13"/>
      <c r="E29" s="21"/>
      <c r="F29" s="16"/>
      <c r="G29" s="58"/>
      <c r="H29" s="31"/>
      <c r="I29" s="31"/>
    </row>
    <row r="30" spans="1:9" x14ac:dyDescent="0.25">
      <c r="A30" s="16"/>
      <c r="B30" s="16"/>
      <c r="C30" s="16"/>
      <c r="D30" s="16"/>
      <c r="E30" s="21"/>
      <c r="F30" s="16"/>
      <c r="G30" s="58"/>
      <c r="H30" s="31"/>
      <c r="I30" s="31"/>
    </row>
    <row r="31" spans="1:9" x14ac:dyDescent="0.25">
      <c r="A31" s="18" t="s">
        <v>95</v>
      </c>
      <c r="B31" s="17"/>
      <c r="C31" s="20"/>
      <c r="D31" s="20"/>
      <c r="E31" s="21"/>
      <c r="F31" s="21"/>
      <c r="G31" s="21"/>
      <c r="H31" s="31"/>
      <c r="I31" s="31"/>
    </row>
  </sheetData>
  <mergeCells count="4">
    <mergeCell ref="A2:I2"/>
    <mergeCell ref="A3:I3"/>
    <mergeCell ref="A4:I4"/>
    <mergeCell ref="A28:B2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Ф2!OLE_LINK1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О. Сарсебаева</dc:creator>
  <cp:lastModifiedBy>Сарсебаева Айгерим</cp:lastModifiedBy>
  <cp:lastPrinted>2022-05-12T08:47:07Z</cp:lastPrinted>
  <dcterms:created xsi:type="dcterms:W3CDTF">2021-12-02T06:30:48Z</dcterms:created>
  <dcterms:modified xsi:type="dcterms:W3CDTF">2022-05-12T08:55:52Z</dcterms:modified>
</cp:coreProperties>
</file>