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buh\Группа МСФО\Закрытие 9 месяцев 2018\Отчетность\"/>
    </mc:Choice>
  </mc:AlternateContent>
  <bookViews>
    <workbookView xWindow="0" yWindow="0" windowWidth="28800" windowHeight="12375"/>
  </bookViews>
  <sheets>
    <sheet name="Баланс" sheetId="1" r:id="rId1"/>
    <sheet name="ОСД" sheetId="2" r:id="rId2"/>
    <sheet name="ДДС" sheetId="3" r:id="rId3"/>
    <sheet name="Капитал" sheetId="4" r:id="rId4"/>
  </sheets>
  <definedNames>
    <definedName name="_Hlk112640012" localSheetId="0">Баланс!$A$9</definedName>
    <definedName name="OLE_LINK1" localSheetId="0">Баланс!$B$18</definedName>
    <definedName name="OLE_LINK15" localSheetId="1">ОСД!#REF!</definedName>
    <definedName name="OLE_LINK2" localSheetId="0">Баланс!$B$29</definedName>
    <definedName name="OLE_LINK26" localSheetId="0">Баланс!$B$31</definedName>
    <definedName name="OLE_LINK3" localSheetId="0">Баланс!$C$58</definedName>
    <definedName name="OLE_LINK4" localSheetId="0">Баланс!$B$45</definedName>
    <definedName name="OLE_LINK5" localSheetId="0">Баланс!$B$37</definedName>
    <definedName name="OLE_LINK7" localSheetId="0">Баланс!$C$57</definedName>
    <definedName name="OLE_LINK8" localSheetId="1">ОСД!#REF!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C18" i="4" s="1"/>
  <c r="D12" i="4"/>
  <c r="D13" i="4"/>
  <c r="B13" i="4"/>
  <c r="C13" i="4"/>
  <c r="C8" i="4"/>
  <c r="C9" i="4" s="1"/>
  <c r="C13" i="3" l="1"/>
  <c r="B13" i="3"/>
  <c r="C31" i="1"/>
  <c r="B31" i="1" l="1"/>
  <c r="C24" i="4" l="1"/>
  <c r="B24" i="4"/>
  <c r="D24" i="4"/>
  <c r="D23" i="4"/>
  <c r="D22" i="4"/>
  <c r="D21" i="4"/>
  <c r="D20" i="4"/>
  <c r="D18" i="4"/>
  <c r="D17" i="4"/>
  <c r="D15" i="4"/>
  <c r="D11" i="4"/>
  <c r="D9" i="4"/>
  <c r="D8" i="4"/>
  <c r="D5" i="4"/>
  <c r="D3" i="4"/>
  <c r="C6" i="4"/>
  <c r="B6" i="4"/>
  <c r="B38" i="3"/>
  <c r="B31" i="3"/>
  <c r="C31" i="3"/>
  <c r="C32" i="3" s="1"/>
  <c r="C36" i="3" s="1"/>
  <c r="C22" i="3"/>
  <c r="B22" i="3"/>
  <c r="C7" i="2"/>
  <c r="C13" i="2" s="1"/>
  <c r="C18" i="2" s="1"/>
  <c r="C21" i="2" s="1"/>
  <c r="C22" i="2" s="1"/>
  <c r="B7" i="2"/>
  <c r="B13" i="2" s="1"/>
  <c r="B18" i="2" s="1"/>
  <c r="B21" i="2" s="1"/>
  <c r="B22" i="2" s="1"/>
  <c r="C58" i="1"/>
  <c r="C59" i="1" s="1"/>
  <c r="C62" i="1" s="1"/>
  <c r="C57" i="1"/>
  <c r="B57" i="1"/>
  <c r="C45" i="1"/>
  <c r="B45" i="1"/>
  <c r="C37" i="1"/>
  <c r="B37" i="1"/>
  <c r="C29" i="1"/>
  <c r="B29" i="1"/>
  <c r="C18" i="1"/>
  <c r="B18" i="1"/>
  <c r="E13" i="4" l="1"/>
  <c r="D6" i="4"/>
  <c r="B32" i="3"/>
  <c r="B36" i="3" s="1"/>
  <c r="B37" i="3" s="1"/>
  <c r="B58" i="1"/>
  <c r="B59" i="1" s="1"/>
  <c r="B62" i="1" s="1"/>
</calcChain>
</file>

<file path=xl/sharedStrings.xml><?xml version="1.0" encoding="utf-8"?>
<sst xmlns="http://schemas.openxmlformats.org/spreadsheetml/2006/main" count="140" uniqueCount="113">
  <si>
    <t>Активы</t>
  </si>
  <si>
    <t>Долгосрочные активы</t>
  </si>
  <si>
    <t>Основные средства</t>
  </si>
  <si>
    <t>Инвестиционная недвижимость</t>
  </si>
  <si>
    <t>Нематериальные активы</t>
  </si>
  <si>
    <t>Долгосрочные банковские вклады</t>
  </si>
  <si>
    <t>Долгосрочная часть НДС к возмещению</t>
  </si>
  <si>
    <t>Беспроцентные займы, выданные связанным сторонам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</si>
  <si>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</si>
  <si>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</si>
  <si>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</si>
  <si>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</si>
  <si>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Краткосрочные банковские вклады</t>
  </si>
  <si>
    <t>Денежные средства и их эквиваленты</t>
  </si>
  <si>
    <t>Капитал и обязательства</t>
  </si>
  <si>
    <t>Капитал</t>
  </si>
  <si>
    <t>Уставный капитал</t>
  </si>
  <si>
    <t>Долгосрочные обязательства</t>
  </si>
  <si>
    <t>Выпущенные долговые ценные бумаги</t>
  </si>
  <si>
    <t>Прочие долгосрочные обязательства</t>
  </si>
  <si>
    <t>Текущие обязательства</t>
  </si>
  <si>
    <t>Торговая кредиторская задолженность</t>
  </si>
  <si>
    <t>Отсроченные доходы</t>
  </si>
  <si>
    <t>Итого обязательства</t>
  </si>
  <si>
    <t>Итого капитал и обязательства</t>
  </si>
  <si>
    <t>Себестоимость реализации</t>
  </si>
  <si>
    <t>Валовая прибыль</t>
  </si>
  <si>
    <t xml:space="preserve"> </t>
  </si>
  <si>
    <t>Общие и административные расходы</t>
  </si>
  <si>
    <t>Прочие операционные расходы</t>
  </si>
  <si>
    <t>Финансовые затраты</t>
  </si>
  <si>
    <t>Поступления от продажи основных средств</t>
  </si>
  <si>
    <t>Прочие поступления</t>
  </si>
  <si>
    <t>Приобретение основных средств</t>
  </si>
  <si>
    <t>Денежные средства и их эквиваленты на начало периода</t>
  </si>
  <si>
    <t>Нераспределённая прибыль</t>
  </si>
  <si>
    <t xml:space="preserve">Взнос со стороны акционера </t>
  </si>
  <si>
    <t>Прочие операции с акционером</t>
  </si>
  <si>
    <t>В тысячах тенге</t>
  </si>
  <si>
    <t>(неаудировано)</t>
  </si>
  <si>
    <t>(аудировано)</t>
  </si>
  <si>
    <t>Долгосрочные облигации к получению</t>
  </si>
  <si>
    <t xml:space="preserve">Авансы выданные </t>
  </si>
  <si>
    <t>Расходы будущих периодов</t>
  </si>
  <si>
    <t>Активы по отсроченному налогу</t>
  </si>
  <si>
    <t>Краткосрочные активы</t>
  </si>
  <si>
    <t>Предоплата по налогам, помимо подоходного налога</t>
  </si>
  <si>
    <t>Прочие краткосрочные активы</t>
  </si>
  <si>
    <t>Итого активы</t>
  </si>
  <si>
    <t>Итого капитала</t>
  </si>
  <si>
    <t>Займы</t>
  </si>
  <si>
    <t>Резерв по ликвидации скважин и восстановлению участка</t>
  </si>
  <si>
    <t xml:space="preserve">Займы </t>
  </si>
  <si>
    <t>Контрактные обязательства</t>
  </si>
  <si>
    <t>Налоги к уплате, помимо подоходного налога</t>
  </si>
  <si>
    <t xml:space="preserve">Отсроченные доходы </t>
  </si>
  <si>
    <t>Оценочные обязательства</t>
  </si>
  <si>
    <t>Дивиденды к выплате</t>
  </si>
  <si>
    <t>Прочие краткосрочные обязательства</t>
  </si>
  <si>
    <t>Балансовая стоимость на одну простую акцию в тысячах тенге</t>
  </si>
  <si>
    <t>31 декабря  2017</t>
  </si>
  <si>
    <t>Выручка</t>
  </si>
  <si>
    <t>Убытки от обесценения по МСФО (IFRS) 9</t>
  </si>
  <si>
    <t>Прочий операционный доход</t>
  </si>
  <si>
    <t>Операционный (убыток) / доход</t>
  </si>
  <si>
    <t>Положительная / (отрицательная) курсовая разница, нетто</t>
  </si>
  <si>
    <t>Финансовый доход</t>
  </si>
  <si>
    <t>(Убыток) / прибыль до подоходного налога</t>
  </si>
  <si>
    <t>Льгота / (расходы) по подоходному налогу</t>
  </si>
  <si>
    <t>Чистый (убыток) / прибыль за период</t>
  </si>
  <si>
    <t>Итого совокупный (убыток)/доход за период, за вычетом подоходного налога</t>
  </si>
  <si>
    <t>2017*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</si>
  <si>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</si>
  <si>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</si>
  <si>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</si>
  <si>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</si>
  <si>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</si>
  <si>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Проценты уплаченные</t>
  </si>
  <si>
    <t>Проценты полученные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</si>
  <si>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</si>
  <si>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</si>
  <si>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</si>
  <si>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Снятие банковских вкладов, нетто</t>
  </si>
  <si>
    <t>Поступления от погашения долговых инструментов эмитентами</t>
  </si>
  <si>
    <t>Поступления по беспроцентным займам, выданным связанным сторонам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</si>
  <si>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</si>
  <si>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</si>
  <si>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Поступления по процентным займам</t>
  </si>
  <si>
    <t>Погашение процентных займов</t>
  </si>
  <si>
    <t>Взносы в уставный капитал</t>
  </si>
  <si>
    <t>Чистое поступление денежных средств от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</si>
  <si>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</si>
  <si>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</si>
  <si>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 xml:space="preserve">Денежные средства и их эквиваленты на конец периода </t>
  </si>
  <si>
    <t>На 31 декабря 2017 года (аудировано)</t>
  </si>
  <si>
    <t>Изменение в учётной политике (Примечание 2)</t>
  </si>
  <si>
    <t>На 1 января 2018 года (пересчитано)</t>
  </si>
  <si>
    <t>Чистая прибыль за период (неаудировано)</t>
  </si>
  <si>
    <t>Итого совокупного дохода за период</t>
  </si>
  <si>
    <r>
      <t>Взнос от Акционера (</t>
    </r>
    <r>
      <rPr>
        <i/>
        <sz val="9"/>
        <color theme="1"/>
        <rFont val="Arial"/>
        <family val="2"/>
        <charset val="204"/>
      </rPr>
      <t>Примечание 3</t>
    </r>
    <r>
      <rPr>
        <sz val="9"/>
        <color theme="1"/>
        <rFont val="Arial"/>
        <family val="2"/>
        <charset val="204"/>
      </rPr>
      <t>)</t>
    </r>
  </si>
  <si>
    <t>На 1 января 2017 года (аудировано)</t>
  </si>
  <si>
    <t>Дивиденды</t>
  </si>
  <si>
    <t>Выпуск акций</t>
  </si>
  <si>
    <t>30 сентября 2018</t>
  </si>
  <si>
    <t>Долгосрочные активы, предназначенные для продажи</t>
  </si>
  <si>
    <t>За девять месяцев закончившихся 30 сентября (неаудировано)</t>
  </si>
  <si>
    <t>Подоходный налог уплаченный</t>
  </si>
  <si>
    <t>Погашение основного долга по выпущенным долговым облигациям</t>
  </si>
  <si>
    <t>Оплата комиссии за организацию кредитной линии</t>
  </si>
  <si>
    <t>Дивиденды уплаченные</t>
  </si>
  <si>
    <t>На 30 сентября 2017 года (неаудировано)</t>
  </si>
  <si>
    <t>На 30 сентября 2018 года (неаудировано)</t>
  </si>
  <si>
    <t>Прочие операции с Акционером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</si>
</sst>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6" formatCode="_-* #,##0.000_р_._-;\-* #,##0.0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6" fillId="0" borderId="4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vertical="center"/>
    </xf>
    <xf numFmtId="164" fontId="5" fillId="0" borderId="4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0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4" fillId="0" borderId="5" xfId="0" applyFont="1" applyBorder="1" applyAlignment="1">
      <alignment vertical="center"/>
    </xf>
    <xf numFmtId="164" fontId="8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4" fillId="0" borderId="0" xfId="1" applyNumberFormat="1" applyFont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/>
    </xf>
    <xf numFmtId="164" fontId="0" fillId="0" borderId="0" xfId="1" applyNumberFormat="1" applyFont="1"/>
    <xf numFmtId="164" fontId="5" fillId="0" borderId="1" xfId="1" applyNumberFormat="1" applyFont="1" applyBorder="1" applyAlignment="1">
      <alignment vertical="center"/>
    </xf>
    <xf numFmtId="164" fontId="2" fillId="0" borderId="0" xfId="1" applyNumberFormat="1" applyFont="1"/>
    <xf numFmtId="164" fontId="2" fillId="0" borderId="0" xfId="0" applyNumberFormat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2" xfId="0" applyFill="1" applyBorder="1"/>
    <xf numFmtId="0" fontId="11" fillId="0" borderId="0" xfId="0" applyFont="1" applyFill="1" applyAlignment="1">
      <alignment vertical="center"/>
    </xf>
    <xf numFmtId="164" fontId="0" fillId="0" borderId="0" xfId="1" applyNumberFormat="1" applyFont="1" applyFill="1"/>
    <xf numFmtId="164" fontId="4" fillId="0" borderId="0" xfId="1" applyNumberFormat="1" applyFont="1" applyFill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Alignment="1">
      <alignment vertical="center"/>
    </xf>
    <xf numFmtId="164" fontId="8" fillId="0" borderId="0" xfId="1" applyNumberFormat="1" applyFont="1" applyFill="1" applyAlignment="1">
      <alignment vertical="center" wrapText="1"/>
    </xf>
    <xf numFmtId="164" fontId="6" fillId="0" borderId="0" xfId="1" applyNumberFormat="1" applyFont="1" applyFill="1" applyAlignment="1">
      <alignment horizontal="right" vertical="center"/>
    </xf>
    <xf numFmtId="164" fontId="6" fillId="0" borderId="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vertical="center" wrapText="1"/>
    </xf>
    <xf numFmtId="164" fontId="8" fillId="0" borderId="0" xfId="1" applyNumberFormat="1" applyFont="1" applyFill="1" applyAlignment="1">
      <alignment vertical="center"/>
    </xf>
    <xf numFmtId="164" fontId="5" fillId="0" borderId="2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64" fontId="2" fillId="0" borderId="0" xfId="1" applyNumberFormat="1" applyFont="1" applyFill="1"/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vertical="center" wrapText="1"/>
    </xf>
    <xf numFmtId="164" fontId="4" fillId="0" borderId="2" xfId="1" applyNumberFormat="1" applyFont="1" applyBorder="1" applyAlignment="1">
      <alignment vertical="center" wrapText="1"/>
    </xf>
    <xf numFmtId="164" fontId="8" fillId="0" borderId="2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 wrapText="1"/>
    </xf>
    <xf numFmtId="164" fontId="8" fillId="0" borderId="3" xfId="1" applyNumberFormat="1" applyFont="1" applyBorder="1" applyAlignment="1">
      <alignment vertical="center" wrapText="1"/>
    </xf>
    <xf numFmtId="164" fontId="5" fillId="0" borderId="5" xfId="1" applyNumberFormat="1" applyFont="1" applyBorder="1" applyAlignment="1">
      <alignment vertical="center"/>
    </xf>
    <xf numFmtId="164" fontId="6" fillId="0" borderId="0" xfId="1" applyNumberFormat="1" applyFont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166" fontId="6" fillId="0" borderId="1" xfId="1" applyNumberFormat="1" applyFont="1" applyFill="1" applyBorder="1" applyAlignment="1">
      <alignment horizontal="right" vertical="center" wrapText="1"/>
    </xf>
    <xf numFmtId="166" fontId="8" fillId="0" borderId="1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2"/>
  <sheetViews>
    <sheetView tabSelected="1" workbookViewId="0">
      <selection activeCell="B1" sqref="B1"/>
    </sheetView>
  </sheetViews>
  <sheetFormatPr defaultRowHeight="15" x14ac:dyDescent="0.25"/>
  <cols>
    <col min="1" max="1" width="66.140625" style="1" bestFit="1" customWidth="1"/>
    <col min="2" max="3" width="17.7109375" style="48" customWidth="1"/>
    <col min="4" max="16384" width="9.140625" style="1"/>
  </cols>
  <sheetData>
    <row r="3" spans="1:3" x14ac:dyDescent="0.25">
      <c r="A3" s="37" t="s">
        <v>38</v>
      </c>
      <c r="B3" s="49" t="s">
        <v>103</v>
      </c>
      <c r="C3" s="50" t="s">
        <v>60</v>
      </c>
    </row>
    <row r="4" spans="1:3" ht="15.75" thickBot="1" x14ac:dyDescent="0.3">
      <c r="A4" s="39"/>
      <c r="B4" s="51" t="s">
        <v>39</v>
      </c>
      <c r="C4" s="52" t="s">
        <v>40</v>
      </c>
    </row>
    <row r="5" spans="1:3" x14ac:dyDescent="0.25">
      <c r="A5" s="38" t="s">
        <v>27</v>
      </c>
      <c r="B5" s="53"/>
      <c r="C5" s="54"/>
    </row>
    <row r="6" spans="1:3" x14ac:dyDescent="0.25">
      <c r="A6" s="38" t="s">
        <v>0</v>
      </c>
      <c r="B6" s="49"/>
      <c r="C6" s="54"/>
    </row>
    <row r="7" spans="1:3" x14ac:dyDescent="0.25">
      <c r="A7" s="38" t="s">
        <v>1</v>
      </c>
      <c r="B7" s="49"/>
      <c r="C7" s="54"/>
    </row>
    <row r="8" spans="1:3" x14ac:dyDescent="0.25">
      <c r="A8" s="41" t="s">
        <v>2</v>
      </c>
      <c r="B8" s="55">
        <v>257888421</v>
      </c>
      <c r="C8" s="54">
        <v>267511364</v>
      </c>
    </row>
    <row r="9" spans="1:3" x14ac:dyDescent="0.25">
      <c r="A9" s="41" t="s">
        <v>4</v>
      </c>
      <c r="B9" s="55">
        <v>332044</v>
      </c>
      <c r="C9" s="54">
        <v>508693</v>
      </c>
    </row>
    <row r="10" spans="1:3" x14ac:dyDescent="0.25">
      <c r="A10" s="41" t="s">
        <v>41</v>
      </c>
      <c r="B10" s="55">
        <v>622930</v>
      </c>
      <c r="C10" s="54">
        <v>518245</v>
      </c>
    </row>
    <row r="11" spans="1:3" x14ac:dyDescent="0.25">
      <c r="A11" s="41" t="s">
        <v>42</v>
      </c>
      <c r="B11" s="55">
        <v>225687</v>
      </c>
      <c r="C11" s="54">
        <v>413254</v>
      </c>
    </row>
    <row r="12" spans="1:3" x14ac:dyDescent="0.25">
      <c r="A12" s="41" t="s">
        <v>43</v>
      </c>
      <c r="B12" s="55">
        <v>9797</v>
      </c>
      <c r="C12" s="54">
        <v>11831</v>
      </c>
    </row>
    <row r="13" spans="1:3" x14ac:dyDescent="0.25">
      <c r="A13" s="41" t="s">
        <v>44</v>
      </c>
      <c r="B13" s="55">
        <v>213334</v>
      </c>
      <c r="C13" s="54">
        <v>394574</v>
      </c>
    </row>
    <row r="14" spans="1:3" x14ac:dyDescent="0.25">
      <c r="A14" s="41" t="s">
        <v>3</v>
      </c>
      <c r="B14" s="55">
        <v>30931</v>
      </c>
      <c r="C14" s="54">
        <v>32383</v>
      </c>
    </row>
    <row r="15" spans="1:3" x14ac:dyDescent="0.25">
      <c r="A15" s="41" t="s">
        <v>6</v>
      </c>
      <c r="B15" s="55">
        <v>3433579</v>
      </c>
      <c r="C15" s="54">
        <v>4399649</v>
      </c>
    </row>
    <row r="16" spans="1:3" x14ac:dyDescent="0.25">
      <c r="A16" s="41" t="s">
        <v>7</v>
      </c>
      <c r="B16" s="55">
        <v>2831</v>
      </c>
      <c r="C16" s="54">
        <v>3021</v>
      </c>
    </row>
    <row r="17" spans="1:3" ht="15.75" thickBot="1" x14ac:dyDescent="0.3">
      <c r="A17" s="41" t="s">
        <v>5</v>
      </c>
      <c r="B17" s="55">
        <v>1040413</v>
      </c>
      <c r="C17" s="54">
        <v>1183708</v>
      </c>
    </row>
    <row r="18" spans="1:3" ht="15.75" thickBot="1" x14ac:dyDescent="0.3">
      <c r="A18" s="42"/>
      <c r="B18" s="56">
        <f>SUM(B8:B17)</f>
        <v>263799967</v>
      </c>
      <c r="C18" s="60">
        <f>SUM(C8:C17)</f>
        <v>274976722</v>
      </c>
    </row>
    <row r="19" spans="1:3" x14ac:dyDescent="0.25">
      <c r="A19" s="41" t="s">
        <v>27</v>
      </c>
      <c r="B19" s="53"/>
      <c r="C19" s="54"/>
    </row>
    <row r="20" spans="1:3" x14ac:dyDescent="0.25">
      <c r="A20" s="38" t="s">
        <v>45</v>
      </c>
      <c r="B20" s="53"/>
      <c r="C20" s="54"/>
    </row>
    <row r="21" spans="1:3" x14ac:dyDescent="0.25">
      <c r="A21" s="43" t="s">
        <v>8</v>
      </c>
      <c r="B21" s="55">
        <v>1116425</v>
      </c>
      <c r="C21" s="54">
        <v>1123562</v>
      </c>
    </row>
    <row r="22" spans="1:3" x14ac:dyDescent="0.25">
      <c r="A22" s="43" t="s">
        <v>9</v>
      </c>
      <c r="B22" s="55">
        <v>18205845</v>
      </c>
      <c r="C22" s="54">
        <v>40328308</v>
      </c>
    </row>
    <row r="23" spans="1:3" x14ac:dyDescent="0.25">
      <c r="A23" s="41" t="s">
        <v>10</v>
      </c>
      <c r="B23" s="55">
        <v>6642153</v>
      </c>
      <c r="C23" s="54">
        <v>534119</v>
      </c>
    </row>
    <row r="24" spans="1:3" x14ac:dyDescent="0.25">
      <c r="A24" s="43" t="s">
        <v>46</v>
      </c>
      <c r="B24" s="55">
        <v>425653</v>
      </c>
      <c r="C24" s="54">
        <v>3059718</v>
      </c>
    </row>
    <row r="25" spans="1:3" x14ac:dyDescent="0.25">
      <c r="A25" s="43" t="s">
        <v>11</v>
      </c>
      <c r="B25" s="55">
        <v>2948279</v>
      </c>
      <c r="C25" s="54">
        <v>1279568</v>
      </c>
    </row>
    <row r="26" spans="1:3" x14ac:dyDescent="0.25">
      <c r="A26" s="43" t="s">
        <v>47</v>
      </c>
      <c r="B26" s="55">
        <v>352438</v>
      </c>
      <c r="C26" s="54">
        <v>328915</v>
      </c>
    </row>
    <row r="27" spans="1:3" x14ac:dyDescent="0.25">
      <c r="A27" s="43" t="s">
        <v>12</v>
      </c>
      <c r="B27" s="55">
        <v>8791</v>
      </c>
      <c r="C27" s="54">
        <v>55560</v>
      </c>
    </row>
    <row r="28" spans="1:3" ht="15.75" thickBot="1" x14ac:dyDescent="0.3">
      <c r="A28" s="44" t="s">
        <v>13</v>
      </c>
      <c r="B28" s="57">
        <v>19566023</v>
      </c>
      <c r="C28" s="58">
        <v>13616596</v>
      </c>
    </row>
    <row r="29" spans="1:3" ht="15.75" thickBot="1" x14ac:dyDescent="0.3">
      <c r="A29" s="44"/>
      <c r="B29" s="57">
        <f>SUM(B21:B28)</f>
        <v>49265607</v>
      </c>
      <c r="C29" s="61">
        <f>SUM(C21:C28)</f>
        <v>60326346</v>
      </c>
    </row>
    <row r="30" spans="1:3" x14ac:dyDescent="0.25">
      <c r="A30" s="88" t="s">
        <v>104</v>
      </c>
      <c r="B30" s="89">
        <v>11834205</v>
      </c>
      <c r="C30" s="90">
        <v>0</v>
      </c>
    </row>
    <row r="31" spans="1:3" ht="15.75" thickBot="1" x14ac:dyDescent="0.3">
      <c r="A31" s="40" t="s">
        <v>48</v>
      </c>
      <c r="B31" s="57">
        <f>B29+B18+B30</f>
        <v>324899779</v>
      </c>
      <c r="C31" s="61">
        <f>C29+C18+C30</f>
        <v>335303068</v>
      </c>
    </row>
    <row r="32" spans="1:3" x14ac:dyDescent="0.25">
      <c r="A32" s="38" t="s">
        <v>27</v>
      </c>
      <c r="B32" s="53"/>
      <c r="C32" s="54"/>
    </row>
    <row r="33" spans="1:3" x14ac:dyDescent="0.25">
      <c r="A33" s="38" t="s">
        <v>14</v>
      </c>
      <c r="B33" s="53"/>
      <c r="C33" s="54"/>
    </row>
    <row r="34" spans="1:3" x14ac:dyDescent="0.25">
      <c r="A34" s="38" t="s">
        <v>15</v>
      </c>
      <c r="B34" s="53"/>
      <c r="C34" s="54"/>
    </row>
    <row r="35" spans="1:3" x14ac:dyDescent="0.25">
      <c r="A35" s="41" t="s">
        <v>16</v>
      </c>
      <c r="B35" s="55">
        <v>118146432</v>
      </c>
      <c r="C35" s="54">
        <v>118146432</v>
      </c>
    </row>
    <row r="36" spans="1:3" ht="15.75" thickBot="1" x14ac:dyDescent="0.3">
      <c r="A36" s="45" t="s">
        <v>35</v>
      </c>
      <c r="B36" s="57">
        <v>48755532</v>
      </c>
      <c r="C36" s="58">
        <v>40882181</v>
      </c>
    </row>
    <row r="37" spans="1:3" ht="15.75" thickBot="1" x14ac:dyDescent="0.3">
      <c r="A37" s="40" t="s">
        <v>49</v>
      </c>
      <c r="B37" s="57">
        <f>SUM(B35:B36)</f>
        <v>166901964</v>
      </c>
      <c r="C37" s="61">
        <f>SUM(C35:C36)</f>
        <v>159028613</v>
      </c>
    </row>
    <row r="38" spans="1:3" x14ac:dyDescent="0.25">
      <c r="A38" s="38" t="s">
        <v>27</v>
      </c>
      <c r="B38" s="53"/>
      <c r="C38" s="54"/>
    </row>
    <row r="39" spans="1:3" x14ac:dyDescent="0.25">
      <c r="A39" s="38" t="s">
        <v>17</v>
      </c>
      <c r="B39" s="53"/>
      <c r="C39" s="54"/>
    </row>
    <row r="40" spans="1:3" x14ac:dyDescent="0.25">
      <c r="A40" s="41" t="s">
        <v>50</v>
      </c>
      <c r="B40" s="55">
        <v>68347475</v>
      </c>
      <c r="C40" s="54">
        <v>59919674</v>
      </c>
    </row>
    <row r="41" spans="1:3" x14ac:dyDescent="0.25">
      <c r="A41" s="41" t="s">
        <v>18</v>
      </c>
      <c r="B41" s="55">
        <v>12292435</v>
      </c>
      <c r="C41" s="54">
        <v>12081810</v>
      </c>
    </row>
    <row r="42" spans="1:3" x14ac:dyDescent="0.25">
      <c r="A42" s="41" t="s">
        <v>51</v>
      </c>
      <c r="B42" s="55">
        <v>1302217</v>
      </c>
      <c r="C42" s="54">
        <v>1237201</v>
      </c>
    </row>
    <row r="43" spans="1:3" x14ac:dyDescent="0.25">
      <c r="A43" s="41" t="s">
        <v>22</v>
      </c>
      <c r="B43" s="55">
        <v>8028768</v>
      </c>
      <c r="C43" s="54">
        <v>8192624</v>
      </c>
    </row>
    <row r="44" spans="1:3" ht="15.75" thickBot="1" x14ac:dyDescent="0.3">
      <c r="A44" s="41" t="s">
        <v>19</v>
      </c>
      <c r="B44" s="59">
        <v>0</v>
      </c>
      <c r="C44" s="54">
        <v>18866</v>
      </c>
    </row>
    <row r="45" spans="1:3" ht="15.75" thickBot="1" x14ac:dyDescent="0.3">
      <c r="A45" s="46"/>
      <c r="B45" s="56">
        <f>SUM(B40:B44)</f>
        <v>89970895</v>
      </c>
      <c r="C45" s="60">
        <f>SUM(C40:C44)</f>
        <v>81450175</v>
      </c>
    </row>
    <row r="46" spans="1:3" x14ac:dyDescent="0.25">
      <c r="A46" s="47"/>
    </row>
    <row r="47" spans="1:3" x14ac:dyDescent="0.25">
      <c r="A47" s="38" t="s">
        <v>20</v>
      </c>
      <c r="B47" s="54"/>
      <c r="C47" s="54"/>
    </row>
    <row r="48" spans="1:3" x14ac:dyDescent="0.25">
      <c r="A48" s="41" t="s">
        <v>52</v>
      </c>
      <c r="B48" s="55">
        <v>10983788</v>
      </c>
      <c r="C48" s="54">
        <v>7323773</v>
      </c>
    </row>
    <row r="49" spans="1:3" x14ac:dyDescent="0.25">
      <c r="A49" s="41" t="s">
        <v>18</v>
      </c>
      <c r="B49" s="55">
        <v>12829227</v>
      </c>
      <c r="C49" s="54">
        <v>12888889</v>
      </c>
    </row>
    <row r="50" spans="1:3" x14ac:dyDescent="0.25">
      <c r="A50" s="41" t="s">
        <v>21</v>
      </c>
      <c r="B50" s="55">
        <v>11615247</v>
      </c>
      <c r="C50" s="54">
        <v>38579218</v>
      </c>
    </row>
    <row r="51" spans="1:3" x14ac:dyDescent="0.25">
      <c r="A51" s="41" t="s">
        <v>53</v>
      </c>
      <c r="B51" s="55">
        <v>5086141</v>
      </c>
      <c r="C51" s="54">
        <v>3895798</v>
      </c>
    </row>
    <row r="52" spans="1:3" x14ac:dyDescent="0.25">
      <c r="A52" s="41" t="s">
        <v>54</v>
      </c>
      <c r="B52" s="55">
        <v>0</v>
      </c>
      <c r="C52" s="54">
        <v>49351</v>
      </c>
    </row>
    <row r="53" spans="1:3" x14ac:dyDescent="0.25">
      <c r="A53" s="41" t="s">
        <v>55</v>
      </c>
      <c r="B53" s="55">
        <v>431695</v>
      </c>
      <c r="C53" s="54">
        <v>424285</v>
      </c>
    </row>
    <row r="54" spans="1:3" x14ac:dyDescent="0.25">
      <c r="A54" s="41" t="s">
        <v>56</v>
      </c>
      <c r="B54" s="55">
        <v>26538194</v>
      </c>
      <c r="C54" s="54">
        <v>24291288</v>
      </c>
    </row>
    <row r="55" spans="1:3" x14ac:dyDescent="0.25">
      <c r="A55" s="41" t="s">
        <v>57</v>
      </c>
      <c r="B55" s="55">
        <v>0</v>
      </c>
      <c r="C55" s="54">
        <v>5174799</v>
      </c>
    </row>
    <row r="56" spans="1:3" ht="15.75" thickBot="1" x14ac:dyDescent="0.3">
      <c r="A56" s="41" t="s">
        <v>58</v>
      </c>
      <c r="B56" s="57">
        <v>542628</v>
      </c>
      <c r="C56" s="58">
        <v>2196879</v>
      </c>
    </row>
    <row r="57" spans="1:3" ht="15.75" thickBot="1" x14ac:dyDescent="0.3">
      <c r="A57" s="46"/>
      <c r="B57" s="56">
        <f>SUM(B48:B56)</f>
        <v>68026920</v>
      </c>
      <c r="C57" s="91">
        <f>SUM(C48:C56)</f>
        <v>94824280</v>
      </c>
    </row>
    <row r="58" spans="1:3" ht="15.75" thickBot="1" x14ac:dyDescent="0.3">
      <c r="A58" s="40" t="s">
        <v>23</v>
      </c>
      <c r="B58" s="56">
        <f>B57+OLE_LINK4</f>
        <v>157997815</v>
      </c>
      <c r="C58" s="91">
        <f>OLE_LINK7+C45</f>
        <v>176274455</v>
      </c>
    </row>
    <row r="59" spans="1:3" ht="15.75" thickBot="1" x14ac:dyDescent="0.3">
      <c r="A59" s="92" t="s">
        <v>24</v>
      </c>
      <c r="B59" s="57">
        <f>B58+OLE_LINK5</f>
        <v>324899779</v>
      </c>
      <c r="C59" s="58">
        <f>OLE_LINK3+C37</f>
        <v>335303068</v>
      </c>
    </row>
    <row r="60" spans="1:3" x14ac:dyDescent="0.25">
      <c r="A60" s="38" t="s">
        <v>27</v>
      </c>
      <c r="B60" s="50"/>
      <c r="C60" s="50"/>
    </row>
    <row r="61" spans="1:3" ht="15.75" thickBot="1" x14ac:dyDescent="0.3">
      <c r="A61" s="40" t="s">
        <v>59</v>
      </c>
      <c r="B61" s="93">
        <v>2.4588264464632541</v>
      </c>
      <c r="C61" s="94">
        <v>2.34</v>
      </c>
    </row>
    <row r="62" spans="1:3" x14ac:dyDescent="0.25">
      <c r="A62" s="47"/>
      <c r="B62" s="62">
        <f>B59-OLE_LINK26</f>
        <v>0</v>
      </c>
      <c r="C62" s="62">
        <f>C59-C31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25" sqref="B25"/>
    </sheetView>
  </sheetViews>
  <sheetFormatPr defaultRowHeight="15" x14ac:dyDescent="0.25"/>
  <cols>
    <col min="1" max="1" width="68.42578125" customWidth="1"/>
    <col min="2" max="3" width="16" style="27" bestFit="1" customWidth="1"/>
  </cols>
  <sheetData>
    <row r="1" spans="1:3" ht="15" customHeight="1" x14ac:dyDescent="0.25">
      <c r="A1" s="18"/>
      <c r="B1" s="85" t="s">
        <v>105</v>
      </c>
      <c r="C1" s="85"/>
    </row>
    <row r="2" spans="1:3" ht="15.75" thickBot="1" x14ac:dyDescent="0.3">
      <c r="A2" s="18"/>
      <c r="B2" s="86"/>
      <c r="C2" s="86"/>
    </row>
    <row r="3" spans="1:3" ht="15.75" thickBot="1" x14ac:dyDescent="0.3">
      <c r="A3" s="36" t="s">
        <v>38</v>
      </c>
      <c r="B3" s="14">
        <v>2018</v>
      </c>
      <c r="C3" s="10">
        <v>2017</v>
      </c>
    </row>
    <row r="4" spans="1:3" x14ac:dyDescent="0.25">
      <c r="A4" s="5" t="s">
        <v>27</v>
      </c>
      <c r="B4" s="65"/>
      <c r="C4" s="12"/>
    </row>
    <row r="5" spans="1:3" x14ac:dyDescent="0.25">
      <c r="A5" s="3" t="s">
        <v>61</v>
      </c>
      <c r="B5" s="8">
        <v>160913544</v>
      </c>
      <c r="C5" s="66">
        <v>149274256</v>
      </c>
    </row>
    <row r="6" spans="1:3" ht="15.75" thickBot="1" x14ac:dyDescent="0.3">
      <c r="A6" s="4" t="s">
        <v>25</v>
      </c>
      <c r="B6" s="8">
        <v>-148343348</v>
      </c>
      <c r="C6" s="28">
        <v>-133100837</v>
      </c>
    </row>
    <row r="7" spans="1:3" x14ac:dyDescent="0.25">
      <c r="A7" s="6" t="s">
        <v>26</v>
      </c>
      <c r="B7" s="11">
        <f t="shared" ref="B7:C7" si="0">SUM(B5:B6)</f>
        <v>12570196</v>
      </c>
      <c r="C7" s="13">
        <f t="shared" si="0"/>
        <v>16173419</v>
      </c>
    </row>
    <row r="8" spans="1:3" x14ac:dyDescent="0.25">
      <c r="A8" s="5" t="s">
        <v>27</v>
      </c>
      <c r="B8" s="25"/>
      <c r="C8" s="12"/>
    </row>
    <row r="9" spans="1:3" x14ac:dyDescent="0.25">
      <c r="A9" s="3" t="s">
        <v>28</v>
      </c>
      <c r="B9" s="8">
        <v>-2112331</v>
      </c>
      <c r="C9" s="12">
        <v>45444</v>
      </c>
    </row>
    <row r="10" spans="1:3" x14ac:dyDescent="0.25">
      <c r="A10" s="3" t="s">
        <v>62</v>
      </c>
      <c r="B10" s="8">
        <v>-1315411</v>
      </c>
      <c r="C10" s="12">
        <v>0</v>
      </c>
    </row>
    <row r="11" spans="1:3" x14ac:dyDescent="0.25">
      <c r="A11" s="3" t="s">
        <v>63</v>
      </c>
      <c r="B11" s="8">
        <v>2531663</v>
      </c>
      <c r="C11" s="66">
        <v>2436317</v>
      </c>
    </row>
    <row r="12" spans="1:3" ht="15.75" thickBot="1" x14ac:dyDescent="0.3">
      <c r="A12" s="3" t="s">
        <v>29</v>
      </c>
      <c r="B12" s="8">
        <v>-1788800</v>
      </c>
      <c r="C12" s="66">
        <v>-1670593</v>
      </c>
    </row>
    <row r="13" spans="1:3" x14ac:dyDescent="0.25">
      <c r="A13" s="64" t="s">
        <v>64</v>
      </c>
      <c r="B13" s="11">
        <f t="shared" ref="B13:C13" si="1">SUM(B7:B12)</f>
        <v>9885317</v>
      </c>
      <c r="C13" s="13">
        <f t="shared" si="1"/>
        <v>16984587</v>
      </c>
    </row>
    <row r="14" spans="1:3" x14ac:dyDescent="0.25">
      <c r="A14" s="5" t="s">
        <v>27</v>
      </c>
      <c r="B14" s="25"/>
      <c r="C14" s="12"/>
    </row>
    <row r="15" spans="1:3" x14ac:dyDescent="0.25">
      <c r="A15" s="5" t="s">
        <v>65</v>
      </c>
      <c r="B15" s="8">
        <v>-176</v>
      </c>
      <c r="C15" s="66">
        <v>184</v>
      </c>
    </row>
    <row r="16" spans="1:3" x14ac:dyDescent="0.25">
      <c r="A16" s="3" t="s">
        <v>66</v>
      </c>
      <c r="B16" s="8">
        <v>1523602</v>
      </c>
      <c r="C16" s="66">
        <v>787648</v>
      </c>
    </row>
    <row r="17" spans="1:3" ht="15.75" thickBot="1" x14ac:dyDescent="0.3">
      <c r="A17" s="3" t="s">
        <v>30</v>
      </c>
      <c r="B17" s="8">
        <v>-7352561</v>
      </c>
      <c r="C17" s="66">
        <v>-4672996</v>
      </c>
    </row>
    <row r="18" spans="1:3" x14ac:dyDescent="0.25">
      <c r="A18" s="64" t="s">
        <v>67</v>
      </c>
      <c r="B18" s="11">
        <f t="shared" ref="B18:C18" si="2">SUM(B13:B17)</f>
        <v>4056182</v>
      </c>
      <c r="C18" s="13">
        <f t="shared" si="2"/>
        <v>13099423</v>
      </c>
    </row>
    <row r="19" spans="1:3" x14ac:dyDescent="0.25">
      <c r="A19" s="5" t="s">
        <v>27</v>
      </c>
      <c r="B19" s="25"/>
      <c r="C19" s="12"/>
    </row>
    <row r="20" spans="1:3" ht="15.75" thickBot="1" x14ac:dyDescent="0.3">
      <c r="A20" s="4" t="s">
        <v>68</v>
      </c>
      <c r="B20" s="14">
        <v>-836620</v>
      </c>
      <c r="C20" s="23">
        <v>-2039027</v>
      </c>
    </row>
    <row r="21" spans="1:3" ht="15.75" thickBot="1" x14ac:dyDescent="0.3">
      <c r="A21" s="2" t="s">
        <v>69</v>
      </c>
      <c r="B21" s="14">
        <f t="shared" ref="B21:C21" si="3">SUM(B18:B20)</f>
        <v>3219562</v>
      </c>
      <c r="C21" s="10">
        <f t="shared" si="3"/>
        <v>11060396</v>
      </c>
    </row>
    <row r="22" spans="1:3" ht="15.75" thickBot="1" x14ac:dyDescent="0.3">
      <c r="A22" s="16" t="s">
        <v>70</v>
      </c>
      <c r="B22" s="15">
        <f t="shared" ref="B22:C22" si="4">B21</f>
        <v>3219562</v>
      </c>
      <c r="C22" s="68">
        <f t="shared" si="4"/>
        <v>11060396</v>
      </c>
    </row>
    <row r="23" spans="1:3" ht="15.75" thickTop="1" x14ac:dyDescent="0.25"/>
  </sheetData>
  <mergeCells count="1">
    <mergeCell ref="B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7" workbookViewId="0">
      <selection activeCell="B38" sqref="B38"/>
    </sheetView>
  </sheetViews>
  <sheetFormatPr defaultRowHeight="15" x14ac:dyDescent="0.25"/>
  <cols>
    <col min="1" max="1" width="81" customWidth="1"/>
    <col min="2" max="2" width="19.28515625" style="19" customWidth="1"/>
    <col min="3" max="3" width="18.42578125" style="27" customWidth="1"/>
  </cols>
  <sheetData>
    <row r="1" spans="1:3" ht="51.75" customHeight="1" x14ac:dyDescent="0.25">
      <c r="A1" s="32"/>
      <c r="B1" s="87" t="s">
        <v>105</v>
      </c>
      <c r="C1" s="87"/>
    </row>
    <row r="2" spans="1:3" ht="15.75" thickBot="1" x14ac:dyDescent="0.3">
      <c r="A2" s="69" t="s">
        <v>38</v>
      </c>
      <c r="B2" s="74">
        <v>2018</v>
      </c>
      <c r="C2" s="75" t="s">
        <v>71</v>
      </c>
    </row>
    <row r="3" spans="1:3" x14ac:dyDescent="0.25">
      <c r="A3" s="70" t="s">
        <v>27</v>
      </c>
      <c r="B3" s="76"/>
      <c r="C3" s="77"/>
    </row>
    <row r="4" spans="1:3" x14ac:dyDescent="0.25">
      <c r="A4" s="34" t="s">
        <v>72</v>
      </c>
      <c r="B4" s="76"/>
      <c r="C4" s="77"/>
    </row>
    <row r="5" spans="1:3" x14ac:dyDescent="0.25">
      <c r="A5" s="33" t="s">
        <v>73</v>
      </c>
      <c r="B5" s="76">
        <v>205319102</v>
      </c>
      <c r="C5" s="77">
        <v>186793433</v>
      </c>
    </row>
    <row r="6" spans="1:3" x14ac:dyDescent="0.25">
      <c r="A6" s="33" t="s">
        <v>74</v>
      </c>
      <c r="B6" s="76">
        <v>-185765757</v>
      </c>
      <c r="C6" s="77">
        <v>-177266242</v>
      </c>
    </row>
    <row r="7" spans="1:3" x14ac:dyDescent="0.25">
      <c r="A7" s="33" t="s">
        <v>75</v>
      </c>
      <c r="B7" s="76">
        <v>-3708065</v>
      </c>
      <c r="C7" s="77">
        <v>-3147562</v>
      </c>
    </row>
    <row r="8" spans="1:3" x14ac:dyDescent="0.25">
      <c r="A8" s="33" t="s">
        <v>76</v>
      </c>
      <c r="B8" s="76">
        <v>-4557927</v>
      </c>
      <c r="C8" s="77">
        <v>-4030752</v>
      </c>
    </row>
    <row r="9" spans="1:3" x14ac:dyDescent="0.25">
      <c r="A9" s="33" t="s">
        <v>106</v>
      </c>
      <c r="B9" s="76">
        <v>-1328685</v>
      </c>
      <c r="C9" s="77">
        <v>-1277510</v>
      </c>
    </row>
    <row r="10" spans="1:3" x14ac:dyDescent="0.25">
      <c r="A10" s="33" t="s">
        <v>77</v>
      </c>
      <c r="B10" s="76">
        <v>-7301202</v>
      </c>
      <c r="C10" s="77">
        <v>-4075419</v>
      </c>
    </row>
    <row r="11" spans="1:3" x14ac:dyDescent="0.25">
      <c r="A11" s="33" t="s">
        <v>78</v>
      </c>
      <c r="B11" s="76">
        <v>1183485</v>
      </c>
      <c r="C11" s="77">
        <v>661850</v>
      </c>
    </row>
    <row r="12" spans="1:3" ht="15.75" thickBot="1" x14ac:dyDescent="0.3">
      <c r="A12" s="33" t="s">
        <v>32</v>
      </c>
      <c r="B12" s="76">
        <v>40834</v>
      </c>
      <c r="C12" s="77">
        <v>61246</v>
      </c>
    </row>
    <row r="13" spans="1:3" ht="15.75" thickBot="1" x14ac:dyDescent="0.3">
      <c r="A13" s="71" t="s">
        <v>79</v>
      </c>
      <c r="B13" s="78">
        <f>SUM(B5:B12)</f>
        <v>3881785</v>
      </c>
      <c r="C13" s="79">
        <f>SUM(C5:C12)</f>
        <v>-2280956</v>
      </c>
    </row>
    <row r="14" spans="1:3" x14ac:dyDescent="0.25">
      <c r="A14" s="33" t="s">
        <v>27</v>
      </c>
      <c r="B14" s="76"/>
      <c r="C14" s="77"/>
    </row>
    <row r="15" spans="1:3" x14ac:dyDescent="0.25">
      <c r="A15" s="34" t="s">
        <v>80</v>
      </c>
      <c r="B15" s="76"/>
      <c r="C15" s="77"/>
    </row>
    <row r="16" spans="1:3" x14ac:dyDescent="0.25">
      <c r="A16" s="33" t="s">
        <v>81</v>
      </c>
      <c r="B16" s="76">
        <v>0</v>
      </c>
      <c r="C16" s="77">
        <v>-259301</v>
      </c>
    </row>
    <row r="17" spans="1:3" x14ac:dyDescent="0.25">
      <c r="A17" s="33" t="s">
        <v>82</v>
      </c>
      <c r="B17" s="76">
        <v>193295</v>
      </c>
      <c r="C17" s="77">
        <v>363002</v>
      </c>
    </row>
    <row r="18" spans="1:3" x14ac:dyDescent="0.25">
      <c r="A18" s="33" t="s">
        <v>33</v>
      </c>
      <c r="B18" s="76">
        <v>-5172863</v>
      </c>
      <c r="C18" s="77">
        <v>-16832459</v>
      </c>
    </row>
    <row r="19" spans="1:3" x14ac:dyDescent="0.25">
      <c r="A19" s="33" t="s">
        <v>31</v>
      </c>
      <c r="B19" s="76">
        <v>5275</v>
      </c>
      <c r="C19" s="77">
        <v>6958</v>
      </c>
    </row>
    <row r="20" spans="1:3" x14ac:dyDescent="0.25">
      <c r="A20" s="33" t="s">
        <v>83</v>
      </c>
      <c r="B20" s="76">
        <v>22812</v>
      </c>
      <c r="C20" s="77">
        <v>0</v>
      </c>
    </row>
    <row r="21" spans="1:3" ht="15.75" thickBot="1" x14ac:dyDescent="0.3">
      <c r="A21" s="33" t="s">
        <v>84</v>
      </c>
      <c r="B21" s="76">
        <v>190</v>
      </c>
      <c r="C21" s="77">
        <v>190</v>
      </c>
    </row>
    <row r="22" spans="1:3" ht="15.75" thickBot="1" x14ac:dyDescent="0.3">
      <c r="A22" s="71" t="s">
        <v>85</v>
      </c>
      <c r="B22" s="78">
        <f>SUM(B16:B21)</f>
        <v>-4951291</v>
      </c>
      <c r="C22" s="79">
        <f>SUM(C16:C21)</f>
        <v>-16721610</v>
      </c>
    </row>
    <row r="23" spans="1:3" x14ac:dyDescent="0.25">
      <c r="A23" s="34" t="s">
        <v>27</v>
      </c>
      <c r="B23" s="76"/>
      <c r="C23" s="77"/>
    </row>
    <row r="24" spans="1:3" x14ac:dyDescent="0.25">
      <c r="A24" s="34" t="s">
        <v>86</v>
      </c>
      <c r="B24" s="76"/>
      <c r="C24" s="77"/>
    </row>
    <row r="25" spans="1:3" x14ac:dyDescent="0.25">
      <c r="A25" s="33" t="s">
        <v>87</v>
      </c>
      <c r="B25" s="76">
        <v>17393640</v>
      </c>
      <c r="C25" s="77">
        <v>19227784</v>
      </c>
    </row>
    <row r="26" spans="1:3" x14ac:dyDescent="0.25">
      <c r="A26" s="33" t="s">
        <v>88</v>
      </c>
      <c r="B26" s="76">
        <v>-5106030</v>
      </c>
      <c r="C26" s="77">
        <v>-2169710</v>
      </c>
    </row>
    <row r="27" spans="1:3" x14ac:dyDescent="0.25">
      <c r="A27" s="33" t="s">
        <v>107</v>
      </c>
      <c r="B27" s="76">
        <v>-2490</v>
      </c>
      <c r="C27" s="77">
        <v>0</v>
      </c>
    </row>
    <row r="28" spans="1:3" x14ac:dyDescent="0.25">
      <c r="A28" s="33" t="s">
        <v>108</v>
      </c>
      <c r="B28" s="76">
        <v>-91608</v>
      </c>
      <c r="C28" s="77">
        <v>0</v>
      </c>
    </row>
    <row r="29" spans="1:3" x14ac:dyDescent="0.25">
      <c r="A29" s="33" t="s">
        <v>109</v>
      </c>
      <c r="B29" s="76">
        <v>-5174799</v>
      </c>
      <c r="C29" s="77">
        <v>0</v>
      </c>
    </row>
    <row r="30" spans="1:3" ht="15.75" thickBot="1" x14ac:dyDescent="0.3">
      <c r="A30" s="33" t="s">
        <v>89</v>
      </c>
      <c r="B30" s="76">
        <v>0</v>
      </c>
      <c r="C30" s="77">
        <v>13803971</v>
      </c>
    </row>
    <row r="31" spans="1:3" ht="15.75" thickBot="1" x14ac:dyDescent="0.3">
      <c r="A31" s="71" t="s">
        <v>90</v>
      </c>
      <c r="B31" s="78">
        <f>SUM(B25:B30)</f>
        <v>7018713</v>
      </c>
      <c r="C31" s="79">
        <f>SUM(C25:C30)</f>
        <v>30862045</v>
      </c>
    </row>
    <row r="32" spans="1:3" x14ac:dyDescent="0.25">
      <c r="A32" s="34" t="s">
        <v>91</v>
      </c>
      <c r="B32" s="76">
        <f>B31+B22+B13</f>
        <v>5949207</v>
      </c>
      <c r="C32" s="77">
        <f>C31+C22+C13</f>
        <v>11859479</v>
      </c>
    </row>
    <row r="33" spans="1:3" x14ac:dyDescent="0.25">
      <c r="A33" s="72" t="s">
        <v>27</v>
      </c>
      <c r="B33" s="76"/>
      <c r="C33" s="77"/>
    </row>
    <row r="34" spans="1:3" x14ac:dyDescent="0.25">
      <c r="A34" s="33" t="s">
        <v>92</v>
      </c>
      <c r="B34" s="76">
        <v>220</v>
      </c>
      <c r="C34" s="77">
        <v>104</v>
      </c>
    </row>
    <row r="35" spans="1:3" ht="15.75" thickBot="1" x14ac:dyDescent="0.3">
      <c r="A35" s="35" t="s">
        <v>34</v>
      </c>
      <c r="B35" s="80">
        <v>13616596</v>
      </c>
      <c r="C35" s="81">
        <v>3085036</v>
      </c>
    </row>
    <row r="36" spans="1:3" ht="15.75" thickBot="1" x14ac:dyDescent="0.3">
      <c r="A36" s="73" t="s">
        <v>93</v>
      </c>
      <c r="B36" s="82">
        <f>B35+B34+B32</f>
        <v>19566023</v>
      </c>
      <c r="C36" s="83">
        <f>C35+C34+C32</f>
        <v>14944619</v>
      </c>
    </row>
    <row r="37" spans="1:3" ht="15.75" thickTop="1" x14ac:dyDescent="0.25">
      <c r="A37" s="31"/>
      <c r="B37" s="29">
        <f>Баланс!B28-B36</f>
        <v>0</v>
      </c>
    </row>
    <row r="38" spans="1:3" x14ac:dyDescent="0.25">
      <c r="B38" s="20">
        <f>Баланс!C28-B35</f>
        <v>0</v>
      </c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26" sqref="D26"/>
    </sheetView>
  </sheetViews>
  <sheetFormatPr defaultRowHeight="15" x14ac:dyDescent="0.25"/>
  <cols>
    <col min="1" max="1" width="52.5703125" bestFit="1" customWidth="1"/>
    <col min="2" max="4" width="28.28515625" customWidth="1"/>
    <col min="5" max="5" width="10" bestFit="1" customWidth="1"/>
  </cols>
  <sheetData>
    <row r="1" spans="1:5" x14ac:dyDescent="0.25">
      <c r="A1" s="32" t="s">
        <v>38</v>
      </c>
      <c r="B1" s="63" t="s">
        <v>16</v>
      </c>
      <c r="C1" s="63" t="s">
        <v>35</v>
      </c>
      <c r="D1" s="63" t="s">
        <v>49</v>
      </c>
    </row>
    <row r="2" spans="1:5" x14ac:dyDescent="0.25">
      <c r="A2" s="7" t="s">
        <v>27</v>
      </c>
      <c r="B2" s="7"/>
      <c r="C2" s="7"/>
      <c r="D2" s="7"/>
    </row>
    <row r="3" spans="1:5" ht="15.75" thickBot="1" x14ac:dyDescent="0.3">
      <c r="A3" s="2" t="s">
        <v>94</v>
      </c>
      <c r="B3" s="10">
        <v>118146432</v>
      </c>
      <c r="C3" s="10">
        <v>40882181</v>
      </c>
      <c r="D3" s="10">
        <f>SUM(B3:C3)</f>
        <v>159028613</v>
      </c>
    </row>
    <row r="4" spans="1:5" x14ac:dyDescent="0.25">
      <c r="A4" s="7"/>
      <c r="B4" s="9"/>
      <c r="C4" s="9"/>
      <c r="D4" s="9"/>
    </row>
    <row r="5" spans="1:5" ht="15.75" thickBot="1" x14ac:dyDescent="0.3">
      <c r="A5" s="17" t="s">
        <v>95</v>
      </c>
      <c r="B5" s="22">
        <v>0</v>
      </c>
      <c r="C5" s="10">
        <v>684774</v>
      </c>
      <c r="D5" s="10">
        <f t="shared" ref="D5:D6" si="0">SUM(B5:C5)</f>
        <v>684774</v>
      </c>
    </row>
    <row r="6" spans="1:5" x14ac:dyDescent="0.25">
      <c r="A6" s="7" t="s">
        <v>96</v>
      </c>
      <c r="B6" s="67">
        <f>B3+B5</f>
        <v>118146432</v>
      </c>
      <c r="C6" s="67">
        <f t="shared" ref="C6" si="1">C3+C5</f>
        <v>41566955</v>
      </c>
      <c r="D6" s="67">
        <f t="shared" si="0"/>
        <v>159713387</v>
      </c>
    </row>
    <row r="7" spans="1:5" x14ac:dyDescent="0.25">
      <c r="A7" s="5"/>
      <c r="B7" s="65"/>
      <c r="C7" s="67"/>
      <c r="D7" s="67"/>
    </row>
    <row r="8" spans="1:5" ht="15.75" thickBot="1" x14ac:dyDescent="0.3">
      <c r="A8" s="17" t="s">
        <v>97</v>
      </c>
      <c r="B8" s="24">
        <v>0</v>
      </c>
      <c r="C8" s="14">
        <f>ОСД!B22</f>
        <v>3219562</v>
      </c>
      <c r="D8" s="14">
        <f t="shared" ref="D8:D9" si="2">SUM(B8:C8)</f>
        <v>3219562</v>
      </c>
    </row>
    <row r="9" spans="1:5" ht="15.75" thickBot="1" x14ac:dyDescent="0.3">
      <c r="A9" s="2" t="s">
        <v>98</v>
      </c>
      <c r="B9" s="24">
        <v>0</v>
      </c>
      <c r="C9" s="14">
        <f>C8</f>
        <v>3219562</v>
      </c>
      <c r="D9" s="14">
        <f t="shared" si="2"/>
        <v>3219562</v>
      </c>
    </row>
    <row r="10" spans="1:5" x14ac:dyDescent="0.25">
      <c r="A10" s="7" t="s">
        <v>27</v>
      </c>
      <c r="B10" s="65"/>
      <c r="C10" s="65"/>
      <c r="D10" s="65"/>
    </row>
    <row r="11" spans="1:5" x14ac:dyDescent="0.25">
      <c r="A11" s="5" t="s">
        <v>99</v>
      </c>
      <c r="B11" s="65">
        <v>0</v>
      </c>
      <c r="C11" s="8">
        <v>3978764</v>
      </c>
      <c r="D11" s="8">
        <f t="shared" ref="D11:D13" si="3">SUM(B11:C11)</f>
        <v>3978764</v>
      </c>
    </row>
    <row r="12" spans="1:5" ht="15.75" thickBot="1" x14ac:dyDescent="0.3">
      <c r="A12" s="5" t="s">
        <v>112</v>
      </c>
      <c r="B12" s="65"/>
      <c r="C12" s="8">
        <v>-9749</v>
      </c>
      <c r="D12" s="8">
        <f t="shared" si="3"/>
        <v>-9749</v>
      </c>
    </row>
    <row r="13" spans="1:5" ht="15.75" thickBot="1" x14ac:dyDescent="0.3">
      <c r="A13" s="21" t="s">
        <v>111</v>
      </c>
      <c r="B13" s="26">
        <f>B6+B9+B11+B12</f>
        <v>118146432</v>
      </c>
      <c r="C13" s="26">
        <f>C6+C9+C11+C12</f>
        <v>48755532</v>
      </c>
      <c r="D13" s="26">
        <f t="shared" si="3"/>
        <v>166901964</v>
      </c>
      <c r="E13" s="30">
        <f>Баланс!OLE_LINK5-D13</f>
        <v>0</v>
      </c>
    </row>
    <row r="14" spans="1:5" ht="15.75" thickTop="1" x14ac:dyDescent="0.25">
      <c r="A14" s="7" t="s">
        <v>27</v>
      </c>
      <c r="B14" s="12"/>
      <c r="C14" s="12"/>
      <c r="D14" s="12"/>
    </row>
    <row r="15" spans="1:5" ht="15.75" thickBot="1" x14ac:dyDescent="0.3">
      <c r="A15" s="2" t="s">
        <v>100</v>
      </c>
      <c r="B15" s="23">
        <v>91374582</v>
      </c>
      <c r="C15" s="23">
        <v>33645405</v>
      </c>
      <c r="D15" s="23">
        <f>SUM(B15:C15)</f>
        <v>125019987</v>
      </c>
    </row>
    <row r="16" spans="1:5" x14ac:dyDescent="0.25">
      <c r="A16" s="5" t="s">
        <v>27</v>
      </c>
      <c r="B16" s="12"/>
      <c r="C16" s="12"/>
      <c r="D16" s="12"/>
    </row>
    <row r="17" spans="1:4" ht="15.75" thickBot="1" x14ac:dyDescent="0.3">
      <c r="A17" s="17" t="s">
        <v>97</v>
      </c>
      <c r="B17" s="23">
        <v>0</v>
      </c>
      <c r="C17" s="28">
        <f>ОСД!C22</f>
        <v>11060396</v>
      </c>
      <c r="D17" s="28">
        <f t="shared" ref="D17:D18" si="4">SUM(B17:C17)</f>
        <v>11060396</v>
      </c>
    </row>
    <row r="18" spans="1:4" ht="15.75" thickBot="1" x14ac:dyDescent="0.3">
      <c r="A18" s="2" t="s">
        <v>98</v>
      </c>
      <c r="B18" s="23">
        <v>0</v>
      </c>
      <c r="C18" s="28">
        <f>SUM(C17)</f>
        <v>11060396</v>
      </c>
      <c r="D18" s="28">
        <f t="shared" si="4"/>
        <v>11060396</v>
      </c>
    </row>
    <row r="19" spans="1:4" x14ac:dyDescent="0.25">
      <c r="A19" s="7" t="s">
        <v>27</v>
      </c>
      <c r="B19" s="12"/>
      <c r="C19" s="12"/>
      <c r="D19" s="12"/>
    </row>
    <row r="20" spans="1:4" x14ac:dyDescent="0.25">
      <c r="A20" s="5" t="s">
        <v>36</v>
      </c>
      <c r="B20" s="12">
        <v>0</v>
      </c>
      <c r="C20" s="66">
        <v>13178860</v>
      </c>
      <c r="D20" s="66">
        <f t="shared" ref="D20:D24" si="5">SUM(B20:C20)</f>
        <v>13178860</v>
      </c>
    </row>
    <row r="21" spans="1:4" x14ac:dyDescent="0.25">
      <c r="A21" s="5" t="s">
        <v>101</v>
      </c>
      <c r="B21" s="12">
        <v>0</v>
      </c>
      <c r="C21" s="66">
        <v>-5174799</v>
      </c>
      <c r="D21" s="66">
        <f t="shared" si="5"/>
        <v>-5174799</v>
      </c>
    </row>
    <row r="22" spans="1:4" x14ac:dyDescent="0.25">
      <c r="A22" s="5" t="s">
        <v>102</v>
      </c>
      <c r="B22" s="66">
        <v>26771850</v>
      </c>
      <c r="C22" s="66">
        <v>-12967879</v>
      </c>
      <c r="D22" s="66">
        <f t="shared" si="5"/>
        <v>13803971</v>
      </c>
    </row>
    <row r="23" spans="1:4" ht="15.75" thickBot="1" x14ac:dyDescent="0.3">
      <c r="A23" s="5" t="s">
        <v>37</v>
      </c>
      <c r="B23" s="12">
        <v>0</v>
      </c>
      <c r="C23" s="66">
        <v>-514</v>
      </c>
      <c r="D23" s="66">
        <f t="shared" si="5"/>
        <v>-514</v>
      </c>
    </row>
    <row r="24" spans="1:4" ht="15.75" thickBot="1" x14ac:dyDescent="0.3">
      <c r="A24" s="21" t="s">
        <v>110</v>
      </c>
      <c r="B24" s="84">
        <f>SUM(B15,B18,B20:B23)</f>
        <v>118146432</v>
      </c>
      <c r="C24" s="84">
        <f>SUM(C15,C18,C20:C23)</f>
        <v>39741469</v>
      </c>
      <c r="D24" s="84">
        <f t="shared" si="5"/>
        <v>157887901</v>
      </c>
    </row>
    <row r="25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Баланс</vt:lpstr>
      <vt:lpstr>ОСД</vt:lpstr>
      <vt:lpstr>ДДС</vt:lpstr>
      <vt:lpstr>Капитал</vt:lpstr>
      <vt:lpstr>Баланс!_Hlk112640012</vt:lpstr>
      <vt:lpstr>Баланс!OLE_LINK1</vt:lpstr>
      <vt:lpstr>Баланс!OLE_LINK2</vt:lpstr>
      <vt:lpstr>Баланс!OLE_LINK26</vt:lpstr>
      <vt:lpstr>Баланс!OLE_LINK3</vt:lpstr>
      <vt:lpstr>Баланс!OLE_LINK4</vt:lpstr>
      <vt:lpstr>Баланс!OLE_LINK5</vt:lpstr>
      <vt:lpstr>Баланс!OLE_LINK7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Olshevskiy Alexandr</dc:creator>
  <cp:lastModifiedBy>Olshevskiy Alexandr</cp:lastModifiedBy>
  <dcterms:created xsi:type="dcterms:W3CDTF">2018-04-26T05:03:18Z</dcterms:created>
  <dcterms:modified xsi:type="dcterms:W3CDTF">2018-11-01T10:31:27Z</dcterms:modified>
</cp:coreProperties>
</file>