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0" windowWidth="9705" windowHeight="11760" tabRatio="676"/>
  </bookViews>
  <sheets>
    <sheet name="Ф1 - БухБаланс" sheetId="1" r:id="rId1"/>
    <sheet name="Ф2 - ОПиУ" sheetId="2" r:id="rId2"/>
    <sheet name="Ф3 - ОДДС" sheetId="4" state="hidden" r:id="rId3"/>
    <sheet name="Ф4 - ОИК" sheetId="5" state="hidden" r:id="rId4"/>
    <sheet name="Собственный капитал по датам" sheetId="13" state="hidden" r:id="rId5"/>
  </sheets>
  <definedNames>
    <definedName name="_xlnm.Print_Titles" localSheetId="3">'Ф4 - ОИК'!$10:$11</definedName>
    <definedName name="_xlnm.Print_Area" localSheetId="0">'Ф1 - БухБаланс'!$A$1:$E$75</definedName>
    <definedName name="_xlnm.Print_Area" localSheetId="1">'Ф2 - ОПиУ'!$A$1:$D$56</definedName>
    <definedName name="_xlnm.Print_Area" localSheetId="3">'Ф4 - ОИК'!$A$1:$I$88</definedName>
  </definedNames>
  <calcPr calcId="144525"/>
</workbook>
</file>

<file path=xl/calcChain.xml><?xml version="1.0" encoding="utf-8"?>
<calcChain xmlns="http://schemas.openxmlformats.org/spreadsheetml/2006/main">
  <c r="G43" i="2" l="1"/>
  <c r="H43" i="2"/>
  <c r="D65" i="1" l="1"/>
  <c r="D61" i="1"/>
  <c r="D31" i="1"/>
  <c r="D26" i="13" l="1"/>
  <c r="C26" i="13"/>
  <c r="E9" i="4"/>
  <c r="E26" i="13"/>
  <c r="E25" i="13"/>
  <c r="D25" i="13"/>
  <c r="C23" i="2"/>
  <c r="C24" i="2"/>
  <c r="D27" i="1"/>
  <c r="E54" i="4" l="1"/>
  <c r="E39" i="4"/>
  <c r="E26" i="4"/>
  <c r="E15" i="4"/>
  <c r="D70" i="4"/>
  <c r="D20" i="1"/>
  <c r="E20" i="1"/>
  <c r="D37" i="1"/>
  <c r="D38" i="1" s="1"/>
  <c r="E37" i="1"/>
  <c r="D49" i="1"/>
  <c r="E49" i="1"/>
  <c r="D59" i="1"/>
  <c r="E59" i="1"/>
  <c r="D66" i="1"/>
  <c r="D68" i="1" s="1"/>
  <c r="D69" i="1" s="1"/>
  <c r="E66" i="1"/>
  <c r="E68" i="1" s="1"/>
  <c r="E69" i="1" s="1"/>
  <c r="E52" i="4" l="1"/>
  <c r="D70" i="1"/>
  <c r="E38" i="1"/>
  <c r="E70" i="1" s="1"/>
  <c r="C8" i="2"/>
  <c r="C13" i="2" s="1"/>
  <c r="C19" i="2" s="1"/>
  <c r="C21" i="2" s="1"/>
  <c r="C65" i="5"/>
  <c r="C39" i="2" l="1"/>
  <c r="C40" i="2" s="1"/>
  <c r="C41" i="2" s="1"/>
  <c r="C46" i="2" l="1"/>
  <c r="C43" i="2" s="1"/>
  <c r="G50" i="5"/>
  <c r="E24" i="13"/>
  <c r="E23" i="13"/>
  <c r="E22" i="13"/>
  <c r="E21" i="13"/>
  <c r="E20" i="13"/>
  <c r="E19" i="13"/>
  <c r="E18" i="13"/>
  <c r="D16" i="13" l="1"/>
  <c r="E16" i="13" s="1"/>
  <c r="D17" i="13" l="1"/>
  <c r="E17" i="13" l="1"/>
  <c r="G15" i="5"/>
  <c r="E15" i="13" l="1"/>
  <c r="E14" i="13"/>
  <c r="E13" i="13"/>
  <c r="E12" i="13"/>
  <c r="E11" i="13"/>
  <c r="E10" i="13"/>
  <c r="E9" i="13"/>
  <c r="E8" i="13"/>
  <c r="E7" i="13"/>
  <c r="E6" i="13"/>
  <c r="E5" i="13"/>
  <c r="H49" i="5" l="1"/>
  <c r="F49" i="5"/>
  <c r="E49" i="5"/>
  <c r="E80" i="5" s="1"/>
  <c r="D49" i="5"/>
  <c r="C49" i="5"/>
  <c r="H65" i="5"/>
  <c r="G65" i="5"/>
  <c r="E65" i="5"/>
  <c r="D65" i="5"/>
  <c r="F65" i="5"/>
  <c r="H48" i="5"/>
  <c r="H80" i="5" s="1"/>
  <c r="F48" i="5"/>
  <c r="F80" i="5" s="1"/>
  <c r="E48" i="5"/>
  <c r="D48" i="5"/>
  <c r="D80" i="5" s="1"/>
  <c r="H30" i="5"/>
  <c r="G30" i="5"/>
  <c r="G46" i="5" s="1"/>
  <c r="G48" i="5" s="1"/>
  <c r="F30" i="5"/>
  <c r="E30" i="5"/>
  <c r="D30" i="5"/>
  <c r="C30" i="5"/>
  <c r="C46" i="5" s="1"/>
  <c r="C48" i="5" s="1"/>
  <c r="C80" i="5" s="1"/>
  <c r="C81" i="5" s="1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47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3" i="5"/>
  <c r="I12" i="5"/>
  <c r="H14" i="5"/>
  <c r="F14" i="5"/>
  <c r="E14" i="5"/>
  <c r="D14" i="5"/>
  <c r="C14" i="5"/>
  <c r="G14" i="5"/>
  <c r="I46" i="5" l="1"/>
  <c r="I14" i="5"/>
  <c r="I65" i="5"/>
  <c r="I48" i="5"/>
  <c r="I30" i="5"/>
  <c r="D60" i="4" l="1"/>
  <c r="D54" i="4"/>
  <c r="D15" i="4"/>
  <c r="D39" i="4"/>
  <c r="D26" i="4"/>
  <c r="D7" i="4"/>
  <c r="D67" i="4" l="1"/>
  <c r="D52" i="4"/>
  <c r="D24" i="4"/>
  <c r="D69" i="4" s="1"/>
  <c r="E60" i="4"/>
  <c r="E7" i="4"/>
  <c r="E24" i="4" l="1"/>
  <c r="D71" i="4"/>
  <c r="D72" i="4" s="1"/>
  <c r="E67" i="4"/>
  <c r="E69" i="4" l="1"/>
  <c r="E71" i="4" s="1"/>
  <c r="D8" i="2" l="1"/>
  <c r="D13" i="2" s="1"/>
  <c r="D19" i="2" s="1"/>
  <c r="D21" i="2" s="1"/>
  <c r="D23" i="2" s="1"/>
  <c r="D24" i="2" s="1"/>
  <c r="D39" i="2" l="1"/>
  <c r="D40" i="2" s="1"/>
  <c r="D41" i="2" s="1"/>
  <c r="D46" i="2" s="1"/>
  <c r="D43" i="2" s="1"/>
  <c r="G49" i="5" l="1"/>
  <c r="G80" i="5" s="1"/>
  <c r="G81" i="5" s="1"/>
  <c r="I50" i="5"/>
  <c r="I49" i="5" l="1"/>
  <c r="I80" i="5" l="1"/>
  <c r="I81" i="5" s="1"/>
</calcChain>
</file>

<file path=xl/sharedStrings.xml><?xml version="1.0" encoding="utf-8"?>
<sst xmlns="http://schemas.openxmlformats.org/spreadsheetml/2006/main" count="313" uniqueCount="228">
  <si>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</si>
  <si>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</si>
  <si>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</si>
  <si>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</si>
  <si>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</si>
  <si>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</si>
  <si>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 xml:space="preserve">Финансовые активы, имеющиеся в наличии для продажи </t>
  </si>
  <si>
    <t>Производные финансовые инструменты</t>
  </si>
  <si>
    <t>Финансовые активы, учитываемые по справедливой стоимости через прибыли и убытки</t>
  </si>
  <si>
    <t>Финансовые активы, удерживаемые до погашения</t>
  </si>
  <si>
    <t>Прочие краткосрочные финансовые активы</t>
  </si>
  <si>
    <t>Краткосрочная торговая дебиторская задолженность</t>
  </si>
  <si>
    <t>Текущий подоходный налог</t>
  </si>
  <si>
    <t>Запасы</t>
  </si>
  <si>
    <t>Прочие краткосрочные активы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</si>
  <si>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</si>
  <si>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</si>
  <si>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</si>
  <si>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Финансовые активы, имеющиеся в наличии для продажи</t>
  </si>
  <si>
    <t>Прочие долгосрочные финансовые активы</t>
  </si>
  <si>
    <t>Долгосрочная торговая и прочая дебиторская задолженность</t>
  </si>
  <si>
    <t>Инвестиции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</si>
  <si>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</si>
  <si>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</si>
  <si>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</si>
  <si>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</si>
  <si>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</si>
  <si>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</si>
  <si>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</si>
  <si>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срок с 110 по 123)</t>
  </si>
  <si>
    <t>Баланс (строка 100 +строка 101+ строка 200)</t>
  </si>
  <si>
    <t>Обязательство и капитал</t>
  </si>
  <si>
    <t>III. Краткосрочные обязательства: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</si>
  <si>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</si>
  <si>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</si>
  <si>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</si>
  <si>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</si>
  <si>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</si>
  <si>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</si>
  <si>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</si>
  <si>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</si>
  <si>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</si>
  <si>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</si>
  <si>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</si>
  <si>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</si>
  <si>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 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</si>
  <si>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</si>
  <si>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</si>
  <si>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</si>
  <si>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</si>
  <si>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</si>
  <si>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</si>
  <si>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</si>
  <si>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</si>
  <si>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</si>
  <si>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</si>
  <si>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</si>
  <si>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</si>
  <si>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+строка 301+строка 400 + строка 500)</t>
  </si>
  <si>
    <t>Наименование показателей</t>
  </si>
  <si>
    <t>За отчётный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</si>
  <si>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</si>
  <si>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</si>
  <si>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</si>
  <si>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</si>
  <si>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</si>
  <si>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</si>
  <si>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</si>
  <si>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</si>
  <si>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</si>
  <si>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</si>
  <si>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</si>
  <si>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 (курсовая разница)</t>
  </si>
  <si>
    <t>Прочие неоперационные расходы (курсовая разница)</t>
  </si>
  <si>
    <t>Расходы по подоходному налогу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</si>
  <si>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</si>
  <si>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</si>
  <si>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</si>
  <si>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</si>
  <si>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</si>
  <si>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</si>
  <si>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</si>
  <si>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</si>
  <si>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</si>
  <si>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</si>
  <si>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</si>
  <si>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</si>
  <si>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</si>
  <si>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</si>
  <si>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</si>
  <si>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</si>
  <si>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</si>
  <si>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</si>
  <si>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</si>
  <si>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</si>
  <si>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</si>
  <si>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</si>
  <si>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</si>
  <si>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</si>
  <si>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тыс.тенге</t>
  </si>
  <si>
    <t>I. Движение денежных средств от операционной деятельности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</si>
  <si>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</si>
  <si>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</si>
  <si>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</si>
  <si>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</si>
  <si>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</si>
  <si>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</si>
  <si>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</si>
  <si>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</si>
  <si>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</si>
  <si>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</si>
  <si>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</si>
  <si>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</si>
  <si>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</si>
  <si>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</si>
  <si>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</si>
  <si>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</si>
  <si>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</si>
  <si>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</si>
  <si>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</si>
  <si>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</si>
  <si>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</si>
  <si>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</si>
  <si>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</si>
  <si>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</si>
  <si>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</si>
  <si>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</si>
  <si>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</si>
  <si>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</si>
  <si>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</si>
  <si>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</si>
  <si>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</si>
  <si>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</si>
  <si>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</si>
  <si>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III. Движение денежных средств от финансовой деятельности</t>
  </si>
  <si>
    <t>эмиссия акций и других финансовых инструментов</t>
  </si>
  <si>
    <t>получение займов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</si>
  <si>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</si>
  <si>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</si>
  <si>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</si>
  <si>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</si>
  <si>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</si>
  <si>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</si>
  <si>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110)</t>
  </si>
  <si>
    <t>6. Денежные средства и их эквиваленты на начало отчётного периода</t>
  </si>
  <si>
    <t>7. Денежные средства и их эквиваленты на конец отчётного периода</t>
  </si>
  <si>
    <t>1. Поступление денежных средств, всего (сумма строк с 011 по 016)</t>
  </si>
  <si>
    <t>2. Выбытие денежных средств, всего (сумма строк с 021 по 027)</t>
  </si>
  <si>
    <t>1. Поступление денежных средств, всего (сумма строк с 041 по 051)</t>
  </si>
  <si>
    <t>2. Выбытие денежных средств, всего (сумма строк с 061 по 071)</t>
  </si>
  <si>
    <t>3. Чистая сумма денежных средств от инвестиционной деятельности (строка 040 – строка 060)</t>
  </si>
  <si>
    <t>1. Поступление денежных средств, всего (сумма строк с 091 по 094)</t>
  </si>
  <si>
    <t>2. Выбытие денежных средств, всего (сумма строк с 101 по 105)</t>
  </si>
  <si>
    <t>тыс тенге</t>
  </si>
  <si>
    <t>Капитал материнской организации</t>
  </si>
  <si>
    <t>Доля неконтро-лирующих собст-венников</t>
  </si>
  <si>
    <t>Итого капитал</t>
  </si>
  <si>
    <t>Дополни-тельный оплаченный капитал</t>
  </si>
  <si>
    <t>Нераспреде-ленная прибыль</t>
  </si>
  <si>
    <t>Сальдо на 1 января предыдущего года</t>
  </si>
  <si>
    <t>Изменение в учетной политике</t>
  </si>
  <si>
    <t>Общая совокупная прибыль, всего (строка 210 + строка 220):</t>
  </si>
  <si>
    <t>Прибыль (убыток) за год</t>
  </si>
  <si>
    <t>Прирост от переоценки основных средств (за минусом налогового эффекта)</t>
  </si>
  <si>
    <t>Перевод амортизации от переоценки основных средств (за минусом налогового эффекта)</t>
  </si>
  <si>
    <t>Переоценка финансовых активов, имеющиеся в наличии для продажи</t>
  </si>
  <si>
    <t>(за минусом налогового эффекта)</t>
  </si>
  <si>
    <t>Операции с собственниками,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</si>
  <si>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</si>
  <si>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</si>
  <si>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</si>
  <si>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</si>
  <si>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</si>
  <si>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</si>
  <si>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</si>
  <si>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</si>
  <si>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</si>
  <si>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</si>
  <si>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</si>
  <si>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</si>
  <si>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Сальдо на 1 января отчётного года (строка 100 + строка 200 + строка 300)</t>
  </si>
  <si>
    <t>Общая совокупная прибыль, всего (строка 610 + строка 620):</t>
  </si>
  <si>
    <t>Прирост от переоценки основных средств</t>
  </si>
  <si>
    <t>Эффект изменения в ставке подоходного налога на отсроченный налог дочерних компаний</t>
  </si>
  <si>
    <t>Операции с собственниками всего (сумма строк с 710 по 718)</t>
  </si>
  <si>
    <t>Вознаграждения работников акциями</t>
  </si>
  <si>
    <t>Выпуск долевых инструментов, связанный с объединением бизнеса</t>
  </si>
  <si>
    <t>Долевой компонент конвертируемых инструментов (за минусом налогового эффекта)</t>
  </si>
  <si>
    <t>Прочая совокупная прибыль, всего (сумма строк с 221 по 229):</t>
  </si>
  <si>
    <t>Пересчитанное сальдо (строка 400 +/строка 401)</t>
  </si>
  <si>
    <t>Прочая совокупная прибыль, всего (сумма строк с 621 по 629):</t>
  </si>
  <si>
    <t>Пересчитанное сальдо (строка 010 +/строка 011)</t>
  </si>
  <si>
    <t>Итого операционная прибыль (убыток) (+/- строки с 012 по 016)</t>
  </si>
  <si>
    <t>Прибыль (убыток) до налогообложения (+/- строки с 020 по 025)</t>
  </si>
  <si>
    <t>Прибыль (убыток) после налогообложения от продолжающейся деятельности (строка 100 – строка 101)</t>
  </si>
  <si>
    <t>Прочая совокупная прибыль, всего (сумма строк с 410 по 420):</t>
  </si>
  <si>
    <t>к приказу Министра финансов</t>
  </si>
  <si>
    <t>Республики Казахстан</t>
  </si>
  <si>
    <t>от 20 августа 2010 года № 422</t>
  </si>
  <si>
    <t xml:space="preserve">                                                                                                                                          </t>
  </si>
  <si>
    <t>Бухгалтерский баланс</t>
  </si>
  <si>
    <t>                                  (фамилия, имя, отчество)                 (подпись)</t>
  </si>
  <si>
    <t>                                      (фамилия, имя, отчество)             (подпись)</t>
  </si>
  <si>
    <t>Место печати</t>
  </si>
  <si>
    <t>Приложение 6</t>
  </si>
  <si>
    <r>
      <t xml:space="preserve">Наименование организации                 </t>
    </r>
    <r>
      <rPr>
        <u/>
        <sz val="10"/>
        <color indexed="8"/>
        <rFont val="Times New Roman"/>
        <family val="1"/>
        <charset val="204"/>
      </rPr>
      <t>АО «КазТрансГаз Аймак»</t>
    </r>
  </si>
  <si>
    <t>Отчет об изменениях в капитале</t>
  </si>
  <si>
    <r>
      <t xml:space="preserve">Наименование </t>
    </r>
    <r>
      <rPr>
        <b/>
        <sz val="10"/>
        <color theme="1"/>
        <rFont val="Times New Roman"/>
        <family val="1"/>
        <charset val="204"/>
      </rPr>
      <t>показателей</t>
    </r>
  </si>
  <si>
    <t xml:space="preserve">Отчет о движении денежных средств АО "КазТрансГаз Аймак" </t>
  </si>
  <si>
    <t>Кол-во акций</t>
  </si>
  <si>
    <t>По состоянию на дату</t>
  </si>
  <si>
    <t>Собственный капитал</t>
  </si>
  <si>
    <t>размещенные акций</t>
  </si>
  <si>
    <t>балансовая стоимость  одной акций</t>
  </si>
  <si>
    <t>в б/б 1943773 ?</t>
  </si>
  <si>
    <t>тыстенге</t>
  </si>
  <si>
    <t>Главный бухгалтер        Моор К.А.                  ___________________</t>
  </si>
  <si>
    <r>
      <t>Руководитель          Сердиев И.Д.</t>
    </r>
    <r>
      <rPr>
        <sz val="10"/>
        <color indexed="8"/>
        <rFont val="Times New Roman"/>
        <family val="1"/>
        <charset val="204"/>
      </rPr>
      <t xml:space="preserve">                     ___________________</t>
    </r>
  </si>
  <si>
    <r>
      <t xml:space="preserve">Руководитель          </t>
    </r>
    <r>
      <rPr>
        <u/>
        <sz val="10"/>
        <color rgb="FF000000"/>
        <rFont val="Times New Roman"/>
        <family val="1"/>
        <charset val="204"/>
      </rPr>
      <t>Сердиев И.Д.</t>
    </r>
    <r>
      <rPr>
        <u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                    ___________________</t>
    </r>
  </si>
  <si>
    <t>по состоянию на 31 марта 2015 года</t>
  </si>
  <si>
    <t>по состоянию на 31 марта  2015 года</t>
  </si>
  <si>
    <t>АО «КазТрансГаз Аймак»</t>
  </si>
  <si>
    <t>Сальдо на 31 марта отчётного года (строка 500 + строка 600 + строка 700)</t>
  </si>
  <si>
    <t>Отчет о прибылях и убытках</t>
  </si>
  <si>
    <t>на 31.03.14</t>
  </si>
  <si>
    <t>на 31.03.15</t>
  </si>
  <si>
    <t xml:space="preserve">Управляющий директор     Баталов А.А.       ____________________                              </t>
  </si>
  <si>
    <r>
      <t xml:space="preserve">Главный бухгалтер         </t>
    </r>
    <r>
      <rPr>
        <b/>
        <u/>
        <sz val="10"/>
        <color indexed="8"/>
        <rFont val="Times New Roman"/>
        <family val="1"/>
        <charset val="204"/>
      </rPr>
      <t>Моор К.А.</t>
    </r>
    <r>
      <rPr>
        <b/>
        <sz val="10"/>
        <color indexed="8"/>
        <rFont val="Times New Roman"/>
        <family val="1"/>
        <charset val="204"/>
      </rPr>
      <t xml:space="preserve">                  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</si>
</sst>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#,##0_ ;[Red]\-#,##0\ "/>
    <numFmt numFmtId="166" formatCode="_-* #,##0.0000_р_._-;\-* #,##0.000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u/>
      <sz val="10"/>
      <color theme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54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164" fontId="4" fillId="0" borderId="3" xfId="1" applyNumberFormat="1" applyFont="1" applyBorder="1" applyAlignment="1">
      <alignment horizontal="right" vertical="center" wrapText="1"/>
    </xf>
    <xf numFmtId="164" fontId="3" fillId="0" borderId="3" xfId="1" applyNumberFormat="1" applyFont="1" applyBorder="1" applyAlignment="1">
      <alignment horizontal="right" vertical="center" wrapText="1"/>
    </xf>
    <xf numFmtId="164" fontId="1" fillId="0" borderId="3" xfId="1" applyNumberFormat="1" applyFont="1" applyBorder="1" applyAlignment="1">
      <alignment horizontal="right" vertical="center" wrapText="1"/>
    </xf>
    <xf numFmtId="164" fontId="4" fillId="0" borderId="3" xfId="1" applyNumberFormat="1" applyFont="1" applyBorder="1" applyAlignment="1">
      <alignment vertical="center" wrapText="1"/>
    </xf>
    <xf numFmtId="164" fontId="3" fillId="0" borderId="3" xfId="1" applyNumberFormat="1" applyFont="1" applyBorder="1" applyAlignment="1">
      <alignment vertical="center" wrapText="1"/>
    </xf>
    <xf numFmtId="3" fontId="3" fillId="0" borderId="0" xfId="0" applyNumberFormat="1" applyFont="1"/>
    <xf numFmtId="3" fontId="0" fillId="0" borderId="0" xfId="0" applyNumberFormat="1"/>
    <xf numFmtId="3" fontId="3" fillId="0" borderId="0" xfId="0" applyNumberFormat="1" applyFont="1" applyAlignment="1">
      <alignment horizontal="right"/>
    </xf>
    <xf numFmtId="0" fontId="11" fillId="0" borderId="0" xfId="0" applyFont="1"/>
    <xf numFmtId="3" fontId="4" fillId="0" borderId="0" xfId="0" applyNumberFormat="1" applyFont="1" applyAlignment="1">
      <alignment horizontal="center"/>
    </xf>
    <xf numFmtId="0" fontId="1" fillId="0" borderId="0" xfId="0" applyFont="1"/>
    <xf numFmtId="3" fontId="1" fillId="0" borderId="0" xfId="0" applyNumberFormat="1" applyFont="1"/>
    <xf numFmtId="0" fontId="13" fillId="0" borderId="0" xfId="0" applyFont="1"/>
    <xf numFmtId="0" fontId="1" fillId="0" borderId="0" xfId="0" applyFont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164" fontId="1" fillId="0" borderId="0" xfId="1" applyNumberFormat="1" applyFont="1"/>
    <xf numFmtId="164" fontId="1" fillId="0" borderId="15" xfId="1" applyNumberFormat="1" applyFont="1" applyBorder="1" applyAlignment="1">
      <alignment horizontal="right" vertical="center" wrapText="1"/>
    </xf>
    <xf numFmtId="164" fontId="1" fillId="0" borderId="9" xfId="1" applyNumberFormat="1" applyFont="1" applyBorder="1" applyAlignment="1">
      <alignment horizontal="right" vertical="center" wrapText="1"/>
    </xf>
    <xf numFmtId="0" fontId="0" fillId="0" borderId="0" xfId="0"/>
    <xf numFmtId="165" fontId="1" fillId="0" borderId="0" xfId="1" applyNumberFormat="1" applyFont="1" applyAlignment="1">
      <alignment horizontal="right"/>
    </xf>
    <xf numFmtId="165" fontId="4" fillId="0" borderId="18" xfId="1" applyNumberFormat="1" applyFont="1" applyBorder="1" applyAlignment="1">
      <alignment horizontal="right" vertical="center" wrapText="1"/>
    </xf>
    <xf numFmtId="165" fontId="14" fillId="0" borderId="19" xfId="1" applyNumberFormat="1" applyFont="1" applyBorder="1" applyAlignment="1">
      <alignment horizontal="right" vertical="center" wrapText="1"/>
    </xf>
    <xf numFmtId="165" fontId="3" fillId="0" borderId="20" xfId="1" applyNumberFormat="1" applyFont="1" applyBorder="1" applyAlignment="1">
      <alignment horizontal="right" vertical="center" wrapText="1"/>
    </xf>
    <xf numFmtId="165" fontId="14" fillId="0" borderId="4" xfId="1" applyNumberFormat="1" applyFont="1" applyBorder="1" applyAlignment="1">
      <alignment horizontal="right" vertical="center" wrapText="1"/>
    </xf>
    <xf numFmtId="165" fontId="1" fillId="0" borderId="9" xfId="1" applyNumberFormat="1" applyFont="1" applyBorder="1" applyAlignment="1">
      <alignment horizontal="right" vertical="center" wrapText="1"/>
    </xf>
    <xf numFmtId="165" fontId="3" fillId="0" borderId="9" xfId="1" applyNumberFormat="1" applyFont="1" applyBorder="1" applyAlignment="1">
      <alignment horizontal="right" vertical="center" wrapText="1"/>
    </xf>
    <xf numFmtId="165" fontId="4" fillId="0" borderId="4" xfId="1" applyNumberFormat="1" applyFont="1" applyBorder="1" applyAlignment="1">
      <alignment horizontal="right" vertical="center" wrapText="1"/>
    </xf>
    <xf numFmtId="165" fontId="1" fillId="0" borderId="20" xfId="1" applyNumberFormat="1" applyFont="1" applyBorder="1" applyAlignment="1">
      <alignment horizontal="right" vertical="center" wrapText="1"/>
    </xf>
    <xf numFmtId="165" fontId="4" fillId="0" borderId="11" xfId="1" applyNumberFormat="1" applyFont="1" applyBorder="1" applyAlignment="1">
      <alignment horizontal="right" vertical="center" wrapText="1"/>
    </xf>
    <xf numFmtId="165" fontId="3" fillId="0" borderId="12" xfId="1" applyNumberFormat="1" applyFont="1" applyBorder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164" fontId="12" fillId="0" borderId="0" xfId="1" applyNumberFormat="1" applyFont="1" applyAlignment="1" applyProtection="1">
      <alignment horizontal="right"/>
    </xf>
    <xf numFmtId="164" fontId="1" fillId="0" borderId="0" xfId="1" applyNumberFormat="1" applyFont="1" applyAlignment="1">
      <alignment horizontal="right"/>
    </xf>
    <xf numFmtId="164" fontId="4" fillId="0" borderId="11" xfId="1" applyNumberFormat="1" applyFont="1" applyBorder="1" applyAlignment="1">
      <alignment horizontal="right" vertical="center" wrapText="1"/>
    </xf>
    <xf numFmtId="164" fontId="1" fillId="0" borderId="14" xfId="1" applyNumberFormat="1" applyFont="1" applyBorder="1" applyAlignment="1">
      <alignment horizontal="right" vertical="center" wrapText="1"/>
    </xf>
    <xf numFmtId="164" fontId="1" fillId="0" borderId="4" xfId="1" applyNumberFormat="1" applyFont="1" applyBorder="1" applyAlignment="1">
      <alignment horizontal="right"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164" fontId="3" fillId="0" borderId="9" xfId="1" applyNumberFormat="1" applyFont="1" applyBorder="1" applyAlignment="1">
      <alignment horizontal="right" vertical="center" wrapText="1"/>
    </xf>
    <xf numFmtId="164" fontId="14" fillId="0" borderId="11" xfId="1" applyNumberFormat="1" applyFont="1" applyBorder="1" applyAlignment="1">
      <alignment horizontal="right" vertical="center" wrapText="1"/>
    </xf>
    <xf numFmtId="164" fontId="3" fillId="0" borderId="11" xfId="1" applyNumberFormat="1" applyFont="1" applyBorder="1" applyAlignment="1">
      <alignment horizontal="right" vertical="center" wrapText="1"/>
    </xf>
    <xf numFmtId="164" fontId="1" fillId="0" borderId="11" xfId="1" applyNumberFormat="1" applyFont="1" applyBorder="1" applyAlignment="1">
      <alignment horizontal="right" vertical="center" wrapText="1"/>
    </xf>
    <xf numFmtId="164" fontId="14" fillId="0" borderId="12" xfId="1" applyNumberFormat="1" applyFont="1" applyBorder="1" applyAlignment="1">
      <alignment horizontal="right" vertical="center" wrapText="1"/>
    </xf>
    <xf numFmtId="14" fontId="0" fillId="0" borderId="4" xfId="0" applyNumberFormat="1" applyBorder="1"/>
    <xf numFmtId="4" fontId="0" fillId="0" borderId="4" xfId="0" applyNumberFormat="1" applyBorder="1"/>
    <xf numFmtId="3" fontId="0" fillId="0" borderId="4" xfId="0" applyNumberFormat="1" applyBorder="1"/>
    <xf numFmtId="164" fontId="1" fillId="0" borderId="0" xfId="0" applyNumberFormat="1" applyFont="1"/>
    <xf numFmtId="14" fontId="0" fillId="0" borderId="4" xfId="0" applyNumberFormat="1" applyFill="1" applyBorder="1"/>
    <xf numFmtId="0" fontId="18" fillId="0" borderId="4" xfId="0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 wrapText="1"/>
    </xf>
    <xf numFmtId="0" fontId="0" fillId="2" borderId="0" xfId="0" applyFill="1"/>
    <xf numFmtId="14" fontId="0" fillId="2" borderId="4" xfId="0" applyNumberFormat="1" applyFill="1" applyBorder="1"/>
    <xf numFmtId="4" fontId="0" fillId="2" borderId="4" xfId="0" applyNumberFormat="1" applyFill="1" applyBorder="1"/>
    <xf numFmtId="3" fontId="0" fillId="2" borderId="4" xfId="0" applyNumberFormat="1" applyFill="1" applyBorder="1"/>
    <xf numFmtId="164" fontId="0" fillId="0" borderId="0" xfId="1" applyNumberFormat="1" applyFont="1"/>
    <xf numFmtId="43" fontId="0" fillId="0" borderId="0" xfId="0" applyNumberFormat="1"/>
    <xf numFmtId="164" fontId="16" fillId="0" borderId="0" xfId="0" applyNumberFormat="1" applyFont="1"/>
    <xf numFmtId="164" fontId="3" fillId="0" borderId="4" xfId="1" applyNumberFormat="1" applyFont="1" applyFill="1" applyBorder="1" applyAlignment="1">
      <alignment horizontal="right" vertical="center" wrapText="1"/>
    </xf>
    <xf numFmtId="164" fontId="1" fillId="0" borderId="0" xfId="1" applyNumberFormat="1" applyFont="1" applyAlignment="1">
      <alignment horizontal="center" vertical="center"/>
    </xf>
    <xf numFmtId="164" fontId="10" fillId="0" borderId="0" xfId="1" applyNumberFormat="1" applyFont="1" applyAlignment="1" applyProtection="1">
      <alignment horizontal="right"/>
    </xf>
    <xf numFmtId="164" fontId="16" fillId="0" borderId="0" xfId="1" applyNumberFormat="1" applyFont="1" applyAlignment="1">
      <alignment horizontal="right"/>
    </xf>
    <xf numFmtId="0" fontId="0" fillId="0" borderId="0" xfId="0" applyFill="1"/>
    <xf numFmtId="0" fontId="1" fillId="0" borderId="0" xfId="0" applyFont="1" applyFill="1"/>
    <xf numFmtId="164" fontId="1" fillId="0" borderId="0" xfId="1" applyNumberFormat="1" applyFont="1" applyFill="1"/>
    <xf numFmtId="164" fontId="6" fillId="0" borderId="0" xfId="1" applyNumberFormat="1" applyFont="1" applyFill="1" applyAlignment="1">
      <alignment horizontal="right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64" fontId="4" fillId="0" borderId="17" xfId="1" applyNumberFormat="1" applyFont="1" applyFill="1" applyBorder="1" applyAlignment="1">
      <alignment horizontal="right" vertical="center" wrapText="1"/>
    </xf>
    <xf numFmtId="164" fontId="3" fillId="0" borderId="18" xfId="1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left" vertical="center" wrapText="1" indent="1"/>
    </xf>
    <xf numFmtId="0" fontId="3" fillId="0" borderId="14" xfId="0" applyFont="1" applyFill="1" applyBorder="1" applyAlignment="1">
      <alignment horizontal="center" vertical="center" wrapText="1"/>
    </xf>
    <xf numFmtId="164" fontId="14" fillId="0" borderId="21" xfId="1" applyNumberFormat="1" applyFont="1" applyFill="1" applyBorder="1" applyAlignment="1">
      <alignment horizontal="right" vertical="center" wrapText="1"/>
    </xf>
    <xf numFmtId="164" fontId="1" fillId="0" borderId="15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164" fontId="14" fillId="0" borderId="4" xfId="1" applyNumberFormat="1" applyFont="1" applyFill="1" applyBorder="1" applyAlignment="1">
      <alignment horizontal="right" vertical="center" wrapText="1"/>
    </xf>
    <xf numFmtId="164" fontId="14" fillId="0" borderId="22" xfId="1" applyNumberFormat="1" applyFont="1" applyFill="1" applyBorder="1" applyAlignment="1">
      <alignment horizontal="right" vertical="center" wrapText="1"/>
    </xf>
    <xf numFmtId="164" fontId="1" fillId="0" borderId="9" xfId="1" applyNumberFormat="1" applyFont="1" applyFill="1" applyBorder="1" applyAlignment="1">
      <alignment horizontal="right" vertical="center" wrapText="1"/>
    </xf>
    <xf numFmtId="166" fontId="14" fillId="0" borderId="22" xfId="1" applyNumberFormat="1" applyFont="1" applyFill="1" applyBorder="1" applyAlignment="1">
      <alignment horizontal="right" vertical="center" wrapText="1"/>
    </xf>
    <xf numFmtId="166" fontId="1" fillId="0" borderId="9" xfId="1" applyNumberFormat="1" applyFont="1" applyFill="1" applyBorder="1" applyAlignment="1">
      <alignment horizontal="right" vertical="center" wrapText="1"/>
    </xf>
    <xf numFmtId="166" fontId="17" fillId="0" borderId="4" xfId="1" applyNumberFormat="1" applyFont="1" applyFill="1" applyBorder="1" applyAlignment="1">
      <alignment horizontal="right" vertical="center" wrapText="1"/>
    </xf>
    <xf numFmtId="166" fontId="16" fillId="0" borderId="9" xfId="1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0" fontId="3" fillId="0" borderId="10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center" vertical="center" wrapText="1"/>
    </xf>
    <xf numFmtId="166" fontId="4" fillId="0" borderId="23" xfId="1" applyNumberFormat="1" applyFont="1" applyFill="1" applyBorder="1" applyAlignment="1">
      <alignment horizontal="right" vertical="center" wrapText="1"/>
    </xf>
    <xf numFmtId="166" fontId="3" fillId="0" borderId="12" xfId="1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/>
    <xf numFmtId="3" fontId="1" fillId="0" borderId="0" xfId="0" applyNumberFormat="1" applyFont="1" applyFill="1"/>
    <xf numFmtId="165" fontId="14" fillId="0" borderId="0" xfId="1" applyNumberFormat="1" applyFont="1" applyAlignment="1">
      <alignment horizontal="right"/>
    </xf>
    <xf numFmtId="165" fontId="14" fillId="0" borderId="0" xfId="1" applyNumberFormat="1" applyFont="1"/>
    <xf numFmtId="43" fontId="17" fillId="0" borderId="0" xfId="1" applyFont="1" applyAlignment="1">
      <alignment horizontal="right"/>
    </xf>
    <xf numFmtId="165" fontId="3" fillId="0" borderId="17" xfId="1" applyNumberFormat="1" applyFont="1" applyBorder="1" applyAlignment="1">
      <alignment horizontal="right" vertical="center" wrapText="1"/>
    </xf>
    <xf numFmtId="14" fontId="0" fillId="0" borderId="0" xfId="0" applyNumberFormat="1"/>
    <xf numFmtId="165" fontId="4" fillId="0" borderId="4" xfId="1" applyNumberFormat="1" applyFont="1" applyFill="1" applyBorder="1" applyAlignment="1">
      <alignment horizontal="right" vertical="center" wrapText="1"/>
    </xf>
    <xf numFmtId="165" fontId="14" fillId="0" borderId="4" xfId="1" applyNumberFormat="1" applyFont="1" applyFill="1" applyBorder="1" applyAlignment="1">
      <alignment horizontal="right" vertical="center" wrapText="1"/>
    </xf>
    <xf numFmtId="165" fontId="3" fillId="0" borderId="4" xfId="1" applyNumberFormat="1" applyFont="1" applyBorder="1" applyAlignment="1">
      <alignment horizontal="right" vertical="center" wrapText="1"/>
    </xf>
    <xf numFmtId="165" fontId="1" fillId="0" borderId="9" xfId="1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 indent="1"/>
    </xf>
    <xf numFmtId="0" fontId="14" fillId="0" borderId="4" xfId="0" applyFont="1" applyBorder="1" applyAlignment="1">
      <alignment horizontal="left" vertical="center" wrapText="1" indent="1"/>
    </xf>
    <xf numFmtId="0" fontId="14" fillId="0" borderId="9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left"/>
    </xf>
    <xf numFmtId="3" fontId="19" fillId="0" borderId="0" xfId="0" applyNumberFormat="1" applyFont="1" applyAlignment="1">
      <alignment horizontal="center" vertical="center"/>
    </xf>
    <xf numFmtId="3" fontId="3" fillId="0" borderId="0" xfId="0" applyNumberFormat="1" applyFont="1" applyFill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4" fillId="0" borderId="6" xfId="1" applyNumberFormat="1" applyFont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center" vertical="center" wrapText="1"/>
    </xf>
    <xf numFmtId="164" fontId="4" fillId="0" borderId="7" xfId="1" applyNumberFormat="1" applyFont="1" applyBorder="1" applyAlignment="1">
      <alignment horizontal="center" vertical="center" wrapText="1"/>
    </xf>
    <xf numFmtId="164" fontId="4" fillId="0" borderId="12" xfId="1" applyNumberFormat="1" applyFont="1" applyBorder="1" applyAlignment="1">
      <alignment horizontal="center" vertical="center" wrapText="1"/>
    </xf>
    <xf numFmtId="3" fontId="4" fillId="0" borderId="0" xfId="0" applyNumberFormat="1" applyFont="1"/>
    <xf numFmtId="3" fontId="4" fillId="0" borderId="0" xfId="0" applyNumberFormat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l:30820085.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5"/>
  <sheetViews>
    <sheetView tabSelected="1" view="pageLayout" topLeftCell="A43" zoomScaleNormal="100" zoomScaleSheetLayoutView="90" workbookViewId="0">
      <selection activeCell="C31" sqref="C31"/>
    </sheetView>
  </sheetViews>
  <sheetFormatPr defaultRowHeight="15" x14ac:dyDescent="0.25"/>
  <cols>
    <col min="1" max="1" width="4.28515625" style="23" customWidth="1"/>
    <col min="2" max="2" width="65" style="23" customWidth="1"/>
    <col min="3" max="3" width="12.28515625" style="23" customWidth="1"/>
    <col min="4" max="4" width="32.85546875" style="23" customWidth="1"/>
    <col min="5" max="5" width="31" style="23" customWidth="1"/>
    <col min="6" max="7" width="15.5703125" style="80" bestFit="1" customWidth="1"/>
    <col min="8" max="8" width="13.85546875" style="80" bestFit="1" customWidth="1"/>
    <col min="9" max="9" width="15.5703125" style="80" bestFit="1" customWidth="1"/>
    <col min="10" max="10" width="9.140625" style="80"/>
  </cols>
  <sheetData>
    <row r="3" spans="2:5" x14ac:dyDescent="0.25">
      <c r="B3" s="126" t="s">
        <v>221</v>
      </c>
      <c r="C3" s="126"/>
      <c r="D3" s="126"/>
      <c r="E3" s="126"/>
    </row>
    <row r="4" spans="2:5" x14ac:dyDescent="0.25">
      <c r="B4" s="23" t="s">
        <v>199</v>
      </c>
    </row>
    <row r="5" spans="2:5" x14ac:dyDescent="0.25">
      <c r="B5" s="124" t="s">
        <v>200</v>
      </c>
      <c r="C5" s="124"/>
      <c r="D5" s="124"/>
      <c r="E5" s="124"/>
    </row>
    <row r="6" spans="2:5" x14ac:dyDescent="0.25">
      <c r="B6" s="125" t="s">
        <v>220</v>
      </c>
      <c r="C6" s="125"/>
      <c r="D6" s="125"/>
      <c r="E6" s="125"/>
    </row>
    <row r="7" spans="2:5" ht="15.75" thickBot="1" x14ac:dyDescent="0.3">
      <c r="B7" s="1"/>
      <c r="C7" s="1"/>
      <c r="D7" s="2"/>
      <c r="E7" s="3" t="s">
        <v>153</v>
      </c>
    </row>
    <row r="8" spans="2:5" ht="26.25" thickBot="1" x14ac:dyDescent="0.3">
      <c r="B8" s="6" t="s">
        <v>0</v>
      </c>
      <c r="C8" s="4" t="s">
        <v>1</v>
      </c>
      <c r="D8" s="5" t="s">
        <v>2</v>
      </c>
      <c r="E8" s="4" t="s">
        <v>3</v>
      </c>
    </row>
    <row r="9" spans="2:5" ht="15.75" thickBot="1" x14ac:dyDescent="0.3">
      <c r="B9" s="6" t="s">
        <v>4</v>
      </c>
      <c r="C9" s="4"/>
      <c r="D9" s="5"/>
      <c r="E9" s="4"/>
    </row>
    <row r="10" spans="2:5" ht="15.75" thickBot="1" x14ac:dyDescent="0.3">
      <c r="B10" s="7" t="s">
        <v>5</v>
      </c>
      <c r="C10" s="8">
        <v>10</v>
      </c>
      <c r="D10" s="13">
        <v>2662800</v>
      </c>
      <c r="E10" s="14">
        <v>1535944</v>
      </c>
    </row>
    <row r="11" spans="2:5" ht="15.75" thickBot="1" x14ac:dyDescent="0.3">
      <c r="B11" s="7" t="s">
        <v>6</v>
      </c>
      <c r="C11" s="9">
        <v>11</v>
      </c>
      <c r="D11" s="13"/>
      <c r="E11" s="15">
        <v>0</v>
      </c>
    </row>
    <row r="12" spans="2:5" ht="15.75" thickBot="1" x14ac:dyDescent="0.3">
      <c r="B12" s="7" t="s">
        <v>7</v>
      </c>
      <c r="C12" s="9">
        <v>12</v>
      </c>
      <c r="D12" s="13"/>
      <c r="E12" s="15">
        <v>0</v>
      </c>
    </row>
    <row r="13" spans="2:5" ht="26.25" thickBot="1" x14ac:dyDescent="0.3">
      <c r="B13" s="7" t="s">
        <v>8</v>
      </c>
      <c r="C13" s="9">
        <v>13</v>
      </c>
      <c r="D13" s="13"/>
      <c r="E13" s="15">
        <v>0</v>
      </c>
    </row>
    <row r="14" spans="2:5" ht="15.75" thickBot="1" x14ac:dyDescent="0.3">
      <c r="B14" s="7" t="s">
        <v>9</v>
      </c>
      <c r="C14" s="9">
        <v>14</v>
      </c>
      <c r="D14" s="13"/>
      <c r="E14" s="15">
        <v>0</v>
      </c>
    </row>
    <row r="15" spans="2:5" ht="15.75" thickBot="1" x14ac:dyDescent="0.3">
      <c r="B15" s="7" t="s">
        <v>10</v>
      </c>
      <c r="C15" s="9">
        <v>15</v>
      </c>
      <c r="D15" s="13">
        <v>11967944</v>
      </c>
      <c r="E15" s="14">
        <v>11374231</v>
      </c>
    </row>
    <row r="16" spans="2:5" ht="15.75" thickBot="1" x14ac:dyDescent="0.3">
      <c r="B16" s="7" t="s">
        <v>11</v>
      </c>
      <c r="C16" s="9">
        <v>16</v>
      </c>
      <c r="D16" s="13">
        <v>22535983</v>
      </c>
      <c r="E16" s="14">
        <v>22175999</v>
      </c>
    </row>
    <row r="17" spans="2:5" ht="15.75" thickBot="1" x14ac:dyDescent="0.3">
      <c r="B17" s="7" t="s">
        <v>12</v>
      </c>
      <c r="C17" s="9">
        <v>17</v>
      </c>
      <c r="D17" s="13">
        <v>238195</v>
      </c>
      <c r="E17" s="14">
        <v>590147</v>
      </c>
    </row>
    <row r="18" spans="2:5" ht="15.75" thickBot="1" x14ac:dyDescent="0.3">
      <c r="B18" s="7" t="s">
        <v>13</v>
      </c>
      <c r="C18" s="9">
        <v>18</v>
      </c>
      <c r="D18" s="13">
        <v>1724288</v>
      </c>
      <c r="E18" s="14">
        <v>1587980</v>
      </c>
    </row>
    <row r="19" spans="2:5" ht="15.75" thickBot="1" x14ac:dyDescent="0.3">
      <c r="B19" s="7" t="s">
        <v>14</v>
      </c>
      <c r="C19" s="9">
        <v>19</v>
      </c>
      <c r="D19" s="13">
        <v>1206817</v>
      </c>
      <c r="E19" s="14">
        <v>2335969</v>
      </c>
    </row>
    <row r="20" spans="2:5" ht="15.75" thickBot="1" x14ac:dyDescent="0.3">
      <c r="B20" s="6" t="s">
        <v>15</v>
      </c>
      <c r="C20" s="8">
        <v>100</v>
      </c>
      <c r="D20" s="13">
        <f>SUM(D10:D19)</f>
        <v>40336027</v>
      </c>
      <c r="E20" s="15">
        <f>SUM(E10:E19)</f>
        <v>39600270</v>
      </c>
    </row>
    <row r="21" spans="2:5" ht="15.75" thickBot="1" x14ac:dyDescent="0.3">
      <c r="B21" s="7" t="s">
        <v>16</v>
      </c>
      <c r="C21" s="9">
        <v>101</v>
      </c>
      <c r="D21" s="13"/>
      <c r="E21" s="15">
        <v>0</v>
      </c>
    </row>
    <row r="22" spans="2:5" ht="15.75" thickBot="1" x14ac:dyDescent="0.3">
      <c r="B22" s="6" t="s">
        <v>17</v>
      </c>
      <c r="C22" s="4"/>
      <c r="D22" s="13"/>
      <c r="E22" s="15">
        <v>0</v>
      </c>
    </row>
    <row r="23" spans="2:5" ht="15.75" thickBot="1" x14ac:dyDescent="0.3">
      <c r="B23" s="7" t="s">
        <v>18</v>
      </c>
      <c r="C23" s="9">
        <v>110</v>
      </c>
      <c r="D23" s="13"/>
      <c r="E23" s="15">
        <v>0</v>
      </c>
    </row>
    <row r="24" spans="2:5" ht="15.75" thickBot="1" x14ac:dyDescent="0.3">
      <c r="B24" s="7" t="s">
        <v>7</v>
      </c>
      <c r="C24" s="9">
        <v>111</v>
      </c>
      <c r="D24" s="13"/>
      <c r="E24" s="15">
        <v>0</v>
      </c>
    </row>
    <row r="25" spans="2:5" ht="26.25" thickBot="1" x14ac:dyDescent="0.3">
      <c r="B25" s="7" t="s">
        <v>8</v>
      </c>
      <c r="C25" s="9">
        <v>112</v>
      </c>
      <c r="D25" s="13"/>
      <c r="E25" s="15">
        <v>0</v>
      </c>
    </row>
    <row r="26" spans="2:5" ht="15.75" thickBot="1" x14ac:dyDescent="0.3">
      <c r="B26" s="7" t="s">
        <v>9</v>
      </c>
      <c r="C26" s="9">
        <v>113</v>
      </c>
      <c r="D26" s="13"/>
      <c r="E26" s="15">
        <v>0</v>
      </c>
    </row>
    <row r="27" spans="2:5" ht="15.75" thickBot="1" x14ac:dyDescent="0.3">
      <c r="B27" s="7" t="s">
        <v>19</v>
      </c>
      <c r="C27" s="9">
        <v>114</v>
      </c>
      <c r="D27" s="13">
        <f>425713+969823</f>
        <v>1395536</v>
      </c>
      <c r="E27" s="15">
        <v>1214449</v>
      </c>
    </row>
    <row r="28" spans="2:5" ht="15.75" thickBot="1" x14ac:dyDescent="0.3">
      <c r="B28" s="7" t="s">
        <v>20</v>
      </c>
      <c r="C28" s="9">
        <v>115</v>
      </c>
      <c r="D28" s="13"/>
      <c r="E28" s="15">
        <v>0</v>
      </c>
    </row>
    <row r="29" spans="2:5" ht="15.75" thickBot="1" x14ac:dyDescent="0.3">
      <c r="B29" s="7" t="s">
        <v>21</v>
      </c>
      <c r="C29" s="9">
        <v>116</v>
      </c>
      <c r="D29" s="13"/>
      <c r="E29" s="15">
        <v>0</v>
      </c>
    </row>
    <row r="30" spans="2:5" ht="15.75" thickBot="1" x14ac:dyDescent="0.3">
      <c r="B30" s="7" t="s">
        <v>22</v>
      </c>
      <c r="C30" s="9">
        <v>117</v>
      </c>
      <c r="D30" s="13"/>
      <c r="E30" s="15">
        <v>0</v>
      </c>
    </row>
    <row r="31" spans="2:5" ht="15.75" thickBot="1" x14ac:dyDescent="0.3">
      <c r="B31" s="7" t="s">
        <v>23</v>
      </c>
      <c r="C31" s="9">
        <v>118</v>
      </c>
      <c r="D31" s="13">
        <f>125264252</f>
        <v>125264252</v>
      </c>
      <c r="E31" s="15">
        <v>126381299</v>
      </c>
    </row>
    <row r="32" spans="2:5" ht="15.75" thickBot="1" x14ac:dyDescent="0.3">
      <c r="B32" s="7" t="s">
        <v>24</v>
      </c>
      <c r="C32" s="9">
        <v>119</v>
      </c>
      <c r="D32" s="13"/>
      <c r="E32" s="15">
        <v>0</v>
      </c>
    </row>
    <row r="33" spans="2:5" ht="15.75" thickBot="1" x14ac:dyDescent="0.3">
      <c r="B33" s="7" t="s">
        <v>25</v>
      </c>
      <c r="C33" s="9">
        <v>120</v>
      </c>
      <c r="D33" s="13"/>
      <c r="E33" s="15">
        <v>0</v>
      </c>
    </row>
    <row r="34" spans="2:5" ht="15.75" thickBot="1" x14ac:dyDescent="0.3">
      <c r="B34" s="7" t="s">
        <v>26</v>
      </c>
      <c r="C34" s="9">
        <v>121</v>
      </c>
      <c r="D34" s="13">
        <v>233594</v>
      </c>
      <c r="E34" s="15">
        <v>248786</v>
      </c>
    </row>
    <row r="35" spans="2:5" ht="15.75" thickBot="1" x14ac:dyDescent="0.3">
      <c r="B35" s="7" t="s">
        <v>27</v>
      </c>
      <c r="C35" s="9">
        <v>122</v>
      </c>
      <c r="D35" s="13"/>
      <c r="E35" s="15">
        <v>0</v>
      </c>
    </row>
    <row r="36" spans="2:5" ht="15.75" thickBot="1" x14ac:dyDescent="0.3">
      <c r="B36" s="7" t="s">
        <v>28</v>
      </c>
      <c r="C36" s="9">
        <v>123</v>
      </c>
      <c r="D36" s="13">
        <v>8452833</v>
      </c>
      <c r="E36" s="15">
        <v>8470134</v>
      </c>
    </row>
    <row r="37" spans="2:5" ht="15.75" thickBot="1" x14ac:dyDescent="0.3">
      <c r="B37" s="6" t="s">
        <v>29</v>
      </c>
      <c r="C37" s="8">
        <v>200</v>
      </c>
      <c r="D37" s="13">
        <f>SUM(D23:D36)</f>
        <v>135346215</v>
      </c>
      <c r="E37" s="15">
        <f>SUM(E23:E36)</f>
        <v>136314668</v>
      </c>
    </row>
    <row r="38" spans="2:5" ht="15.75" thickBot="1" x14ac:dyDescent="0.3">
      <c r="B38" s="6" t="s">
        <v>30</v>
      </c>
      <c r="C38" s="4"/>
      <c r="D38" s="13">
        <f>D20+D21+D37</f>
        <v>175682242</v>
      </c>
      <c r="E38" s="15">
        <f>E20+E21+E37</f>
        <v>175914938</v>
      </c>
    </row>
    <row r="39" spans="2:5" ht="26.25" thickBot="1" x14ac:dyDescent="0.3">
      <c r="B39" s="6" t="s">
        <v>31</v>
      </c>
      <c r="C39" s="4" t="s">
        <v>1</v>
      </c>
      <c r="D39" s="16"/>
      <c r="E39" s="17" t="s">
        <v>3</v>
      </c>
    </row>
    <row r="40" spans="2:5" ht="15.75" thickBot="1" x14ac:dyDescent="0.3">
      <c r="B40" s="6" t="s">
        <v>32</v>
      </c>
      <c r="C40" s="4"/>
      <c r="D40" s="16"/>
      <c r="E40" s="17"/>
    </row>
    <row r="41" spans="2:5" ht="15.75" thickBot="1" x14ac:dyDescent="0.3">
      <c r="B41" s="7" t="s">
        <v>33</v>
      </c>
      <c r="C41" s="9">
        <v>210</v>
      </c>
      <c r="D41" s="13">
        <v>2118359</v>
      </c>
      <c r="E41" s="15">
        <v>11129862</v>
      </c>
    </row>
    <row r="42" spans="2:5" ht="15.75" thickBot="1" x14ac:dyDescent="0.3">
      <c r="B42" s="7" t="s">
        <v>7</v>
      </c>
      <c r="C42" s="9">
        <v>211</v>
      </c>
      <c r="D42" s="13"/>
      <c r="E42" s="15">
        <v>0</v>
      </c>
    </row>
    <row r="43" spans="2:5" ht="15.75" thickBot="1" x14ac:dyDescent="0.3">
      <c r="B43" s="7" t="s">
        <v>34</v>
      </c>
      <c r="C43" s="9">
        <v>212</v>
      </c>
      <c r="D43" s="13">
        <v>168816</v>
      </c>
      <c r="E43" s="15">
        <v>323595</v>
      </c>
    </row>
    <row r="44" spans="2:5" ht="15.75" thickBot="1" x14ac:dyDescent="0.3">
      <c r="B44" s="7" t="s">
        <v>35</v>
      </c>
      <c r="C44" s="9">
        <v>213</v>
      </c>
      <c r="D44" s="13">
        <v>37782301</v>
      </c>
      <c r="E44" s="14">
        <v>32451956</v>
      </c>
    </row>
    <row r="45" spans="2:5" ht="15.75" thickBot="1" x14ac:dyDescent="0.3">
      <c r="B45" s="7" t="s">
        <v>36</v>
      </c>
      <c r="C45" s="9">
        <v>214</v>
      </c>
      <c r="D45" s="13"/>
      <c r="E45" s="15">
        <v>0</v>
      </c>
    </row>
    <row r="46" spans="2:5" ht="15.75" thickBot="1" x14ac:dyDescent="0.3">
      <c r="B46" s="7" t="s">
        <v>37</v>
      </c>
      <c r="C46" s="9">
        <v>215</v>
      </c>
      <c r="D46" s="13"/>
      <c r="E46" s="15">
        <v>0</v>
      </c>
    </row>
    <row r="47" spans="2:5" ht="15.75" thickBot="1" x14ac:dyDescent="0.3">
      <c r="B47" s="7" t="s">
        <v>38</v>
      </c>
      <c r="C47" s="9">
        <v>216</v>
      </c>
      <c r="D47" s="13"/>
      <c r="E47" s="15">
        <v>0</v>
      </c>
    </row>
    <row r="48" spans="2:5" ht="15.75" thickBot="1" x14ac:dyDescent="0.3">
      <c r="B48" s="7" t="s">
        <v>39</v>
      </c>
      <c r="C48" s="9">
        <v>217</v>
      </c>
      <c r="D48" s="13">
        <v>5604653</v>
      </c>
      <c r="E48" s="14">
        <v>5360112</v>
      </c>
    </row>
    <row r="49" spans="2:5" ht="15.75" thickBot="1" x14ac:dyDescent="0.3">
      <c r="B49" s="6" t="s">
        <v>40</v>
      </c>
      <c r="C49" s="9">
        <v>300</v>
      </c>
      <c r="D49" s="13">
        <f>SUM(D41:D48)</f>
        <v>45674129</v>
      </c>
      <c r="E49" s="15">
        <f>SUM(E41:E48)</f>
        <v>49265525</v>
      </c>
    </row>
    <row r="50" spans="2:5" ht="15.75" thickBot="1" x14ac:dyDescent="0.3">
      <c r="B50" s="7" t="s">
        <v>41</v>
      </c>
      <c r="C50" s="9">
        <v>301</v>
      </c>
      <c r="D50" s="13"/>
      <c r="E50" s="15">
        <v>0</v>
      </c>
    </row>
    <row r="51" spans="2:5" ht="15.75" thickBot="1" x14ac:dyDescent="0.3">
      <c r="B51" s="6" t="s">
        <v>42</v>
      </c>
      <c r="C51" s="4"/>
      <c r="D51" s="13"/>
      <c r="E51" s="15">
        <v>0</v>
      </c>
    </row>
    <row r="52" spans="2:5" ht="15.75" thickBot="1" x14ac:dyDescent="0.3">
      <c r="B52" s="7" t="s">
        <v>33</v>
      </c>
      <c r="C52" s="9">
        <v>310</v>
      </c>
      <c r="D52" s="13">
        <v>17580523</v>
      </c>
      <c r="E52" s="15">
        <v>17578146</v>
      </c>
    </row>
    <row r="53" spans="2:5" ht="15.75" thickBot="1" x14ac:dyDescent="0.3">
      <c r="B53" s="7" t="s">
        <v>7</v>
      </c>
      <c r="C53" s="9">
        <v>311</v>
      </c>
      <c r="D53" s="13"/>
      <c r="E53" s="15">
        <v>0</v>
      </c>
    </row>
    <row r="54" spans="2:5" ht="15.75" thickBot="1" x14ac:dyDescent="0.3">
      <c r="B54" s="7" t="s">
        <v>43</v>
      </c>
      <c r="C54" s="9">
        <v>312</v>
      </c>
      <c r="D54" s="13">
        <v>8492239</v>
      </c>
      <c r="E54" s="15">
        <v>8484687</v>
      </c>
    </row>
    <row r="55" spans="2:5" ht="15.75" thickBot="1" x14ac:dyDescent="0.3">
      <c r="B55" s="7" t="s">
        <v>44</v>
      </c>
      <c r="C55" s="9">
        <v>313</v>
      </c>
      <c r="D55" s="13"/>
      <c r="E55" s="15">
        <v>0</v>
      </c>
    </row>
    <row r="56" spans="2:5" ht="15.75" thickBot="1" x14ac:dyDescent="0.3">
      <c r="B56" s="7" t="s">
        <v>45</v>
      </c>
      <c r="C56" s="9">
        <v>314</v>
      </c>
      <c r="D56" s="13"/>
      <c r="E56" s="15">
        <v>0</v>
      </c>
    </row>
    <row r="57" spans="2:5" ht="15.75" thickBot="1" x14ac:dyDescent="0.3">
      <c r="B57" s="7" t="s">
        <v>46</v>
      </c>
      <c r="C57" s="9">
        <v>315</v>
      </c>
      <c r="D57" s="13">
        <v>505701</v>
      </c>
      <c r="E57" s="15">
        <v>505701</v>
      </c>
    </row>
    <row r="58" spans="2:5" ht="15.75" thickBot="1" x14ac:dyDescent="0.3">
      <c r="B58" s="7" t="s">
        <v>47</v>
      </c>
      <c r="C58" s="9">
        <v>316</v>
      </c>
      <c r="D58" s="13">
        <v>4713236</v>
      </c>
      <c r="E58" s="15">
        <v>4354990</v>
      </c>
    </row>
    <row r="59" spans="2:5" ht="15.75" thickBot="1" x14ac:dyDescent="0.3">
      <c r="B59" s="6" t="s">
        <v>48</v>
      </c>
      <c r="C59" s="8">
        <v>400</v>
      </c>
      <c r="D59" s="13">
        <f>SUM(D52:D58)</f>
        <v>31291699</v>
      </c>
      <c r="E59" s="15">
        <f>SUM(E52:E58)</f>
        <v>30923524</v>
      </c>
    </row>
    <row r="60" spans="2:5" ht="15.75" thickBot="1" x14ac:dyDescent="0.3">
      <c r="B60" s="6" t="s">
        <v>49</v>
      </c>
      <c r="C60" s="4"/>
      <c r="D60" s="13"/>
      <c r="E60" s="15">
        <v>0</v>
      </c>
    </row>
    <row r="61" spans="2:5" ht="15.75" thickBot="1" x14ac:dyDescent="0.3">
      <c r="B61" s="7" t="s">
        <v>50</v>
      </c>
      <c r="C61" s="9">
        <v>410</v>
      </c>
      <c r="D61" s="13">
        <f>66489226</f>
        <v>66489226</v>
      </c>
      <c r="E61" s="15">
        <v>66489226</v>
      </c>
    </row>
    <row r="62" spans="2:5" ht="15.75" thickBot="1" x14ac:dyDescent="0.3">
      <c r="B62" s="7" t="s">
        <v>51</v>
      </c>
      <c r="C62" s="9">
        <v>411</v>
      </c>
      <c r="D62" s="13"/>
      <c r="E62" s="15">
        <v>0</v>
      </c>
    </row>
    <row r="63" spans="2:5" ht="15.75" thickBot="1" x14ac:dyDescent="0.3">
      <c r="B63" s="7" t="s">
        <v>52</v>
      </c>
      <c r="C63" s="9">
        <v>412</v>
      </c>
      <c r="D63" s="13"/>
      <c r="E63" s="15">
        <v>0</v>
      </c>
    </row>
    <row r="64" spans="2:5" ht="15.75" thickBot="1" x14ac:dyDescent="0.3">
      <c r="B64" s="7" t="s">
        <v>53</v>
      </c>
      <c r="C64" s="9">
        <v>413</v>
      </c>
      <c r="D64" s="13"/>
      <c r="E64" s="15">
        <v>0</v>
      </c>
    </row>
    <row r="65" spans="2:5" ht="15.75" thickBot="1" x14ac:dyDescent="0.3">
      <c r="B65" s="7" t="s">
        <v>54</v>
      </c>
      <c r="C65" s="9">
        <v>414</v>
      </c>
      <c r="D65" s="13">
        <f>32227188</f>
        <v>32227188</v>
      </c>
      <c r="E65" s="15">
        <v>29236663</v>
      </c>
    </row>
    <row r="66" spans="2:5" ht="26.25" thickBot="1" x14ac:dyDescent="0.3">
      <c r="B66" s="7" t="s">
        <v>55</v>
      </c>
      <c r="C66" s="9">
        <v>420</v>
      </c>
      <c r="D66" s="13">
        <f>SUM(D61:D65)</f>
        <v>98716414</v>
      </c>
      <c r="E66" s="15">
        <f>SUM(E61:E65)</f>
        <v>95725889</v>
      </c>
    </row>
    <row r="67" spans="2:5" ht="15.75" thickBot="1" x14ac:dyDescent="0.3">
      <c r="B67" s="7" t="s">
        <v>56</v>
      </c>
      <c r="C67" s="9">
        <v>421</v>
      </c>
      <c r="D67" s="13"/>
      <c r="E67" s="15">
        <v>0</v>
      </c>
    </row>
    <row r="68" spans="2:5" ht="15.75" thickBot="1" x14ac:dyDescent="0.3">
      <c r="B68" s="6" t="s">
        <v>57</v>
      </c>
      <c r="C68" s="8">
        <v>500</v>
      </c>
      <c r="D68" s="13">
        <f>D66+D67</f>
        <v>98716414</v>
      </c>
      <c r="E68" s="15">
        <f>E66+E67</f>
        <v>95725889</v>
      </c>
    </row>
    <row r="69" spans="2:5" ht="15.75" thickBot="1" x14ac:dyDescent="0.3">
      <c r="B69" s="6" t="s">
        <v>58</v>
      </c>
      <c r="C69" s="4"/>
      <c r="D69" s="13">
        <f>D49+D59+D68</f>
        <v>175682242</v>
      </c>
      <c r="E69" s="15">
        <f>E49+E59+E68</f>
        <v>175914938</v>
      </c>
    </row>
    <row r="70" spans="2:5" x14ac:dyDescent="0.25">
      <c r="D70" s="82">
        <f>D69-D38</f>
        <v>0</v>
      </c>
      <c r="E70" s="71">
        <f>E69-E38</f>
        <v>0</v>
      </c>
    </row>
    <row r="71" spans="2:5" x14ac:dyDescent="0.25">
      <c r="B71" s="152" t="s">
        <v>226</v>
      </c>
      <c r="C71" s="24"/>
      <c r="D71" s="24"/>
    </row>
    <row r="72" spans="2:5" x14ac:dyDescent="0.25">
      <c r="B72" s="18" t="s">
        <v>201</v>
      </c>
      <c r="C72" s="24"/>
      <c r="D72" s="24"/>
    </row>
    <row r="73" spans="2:5" x14ac:dyDescent="0.25">
      <c r="B73" s="152" t="s">
        <v>227</v>
      </c>
      <c r="C73" s="24"/>
      <c r="D73" s="24"/>
    </row>
    <row r="74" spans="2:5" x14ac:dyDescent="0.25">
      <c r="B74" s="18" t="s">
        <v>202</v>
      </c>
      <c r="C74" s="24"/>
      <c r="D74" s="24"/>
    </row>
    <row r="75" spans="2:5" x14ac:dyDescent="0.25">
      <c r="B75" s="18" t="s">
        <v>203</v>
      </c>
      <c r="C75" s="24"/>
      <c r="D75" s="24"/>
    </row>
  </sheetData>
  <mergeCells count="3">
    <mergeCell ref="B5:E5"/>
    <mergeCell ref="B6:E6"/>
    <mergeCell ref="B3:E3"/>
  </mergeCells>
  <pageMargins left="3.937007874015748E-2" right="3.937007874015748E-2" top="0.35433070866141736" bottom="0.74803149606299213" header="0.11811023622047245" footer="0.11811023622047245"/>
  <pageSetup paperSize="9" scale="64" fitToWidth="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view="pageBreakPreview" topLeftCell="A19" zoomScale="90" zoomScaleNormal="100" zoomScaleSheetLayoutView="90" workbookViewId="0">
      <selection activeCell="A52" sqref="A52"/>
    </sheetView>
  </sheetViews>
  <sheetFormatPr defaultRowHeight="15" x14ac:dyDescent="0.25"/>
  <cols>
    <col min="1" max="1" width="72.28515625" style="88" customWidth="1"/>
    <col min="2" max="2" width="10.140625" style="88" bestFit="1" customWidth="1"/>
    <col min="3" max="3" width="18.28515625" style="89" bestFit="1" customWidth="1"/>
    <col min="4" max="4" width="20.42578125" style="89" bestFit="1" customWidth="1"/>
    <col min="5" max="6" width="9.140625" style="87"/>
    <col min="7" max="8" width="12.28515625" style="87" bestFit="1" customWidth="1"/>
    <col min="9" max="9" width="14.28515625" style="87" customWidth="1"/>
    <col min="10" max="16384" width="9.140625" style="87"/>
  </cols>
  <sheetData>
    <row r="1" spans="1:4" x14ac:dyDescent="0.25">
      <c r="A1" s="126" t="s">
        <v>221</v>
      </c>
      <c r="B1" s="126"/>
      <c r="C1" s="126"/>
      <c r="D1" s="126"/>
    </row>
    <row r="2" spans="1:4" x14ac:dyDescent="0.25">
      <c r="A2" s="127" t="s">
        <v>223</v>
      </c>
      <c r="B2" s="127"/>
      <c r="C2" s="127"/>
      <c r="D2" s="127"/>
    </row>
    <row r="3" spans="1:4" x14ac:dyDescent="0.25">
      <c r="A3" s="129" t="s">
        <v>220</v>
      </c>
      <c r="B3" s="129"/>
      <c r="C3" s="129"/>
      <c r="D3" s="129"/>
    </row>
    <row r="4" spans="1:4" ht="15.75" thickBot="1" x14ac:dyDescent="0.3">
      <c r="D4" s="90" t="s">
        <v>215</v>
      </c>
    </row>
    <row r="5" spans="1:4" ht="22.5" customHeight="1" thickBot="1" x14ac:dyDescent="0.3">
      <c r="A5" s="91" t="s">
        <v>59</v>
      </c>
      <c r="B5" s="92" t="s">
        <v>1</v>
      </c>
      <c r="C5" s="93" t="s">
        <v>60</v>
      </c>
      <c r="D5" s="94" t="s">
        <v>61</v>
      </c>
    </row>
    <row r="6" spans="1:4" x14ac:dyDescent="0.25">
      <c r="A6" s="95" t="s">
        <v>62</v>
      </c>
      <c r="B6" s="96">
        <v>10</v>
      </c>
      <c r="C6" s="97">
        <v>45396174</v>
      </c>
      <c r="D6" s="98">
        <v>46087190</v>
      </c>
    </row>
    <row r="7" spans="1:4" x14ac:dyDescent="0.25">
      <c r="A7" s="99" t="s">
        <v>63</v>
      </c>
      <c r="B7" s="100">
        <v>11</v>
      </c>
      <c r="C7" s="97">
        <v>-40552448</v>
      </c>
      <c r="D7" s="103">
        <v>-43128567</v>
      </c>
    </row>
    <row r="8" spans="1:4" x14ac:dyDescent="0.25">
      <c r="A8" s="99" t="s">
        <v>64</v>
      </c>
      <c r="B8" s="100">
        <v>12</v>
      </c>
      <c r="C8" s="101">
        <f>C6+C7</f>
        <v>4843726</v>
      </c>
      <c r="D8" s="103">
        <f>D6+D7</f>
        <v>2958623</v>
      </c>
    </row>
    <row r="9" spans="1:4" x14ac:dyDescent="0.25">
      <c r="A9" s="99" t="s">
        <v>65</v>
      </c>
      <c r="B9" s="100">
        <v>13</v>
      </c>
      <c r="C9" s="102"/>
      <c r="D9" s="103"/>
    </row>
    <row r="10" spans="1:4" x14ac:dyDescent="0.25">
      <c r="A10" s="99" t="s">
        <v>66</v>
      </c>
      <c r="B10" s="100">
        <v>14</v>
      </c>
      <c r="C10" s="97">
        <v>-1063790</v>
      </c>
      <c r="D10" s="103">
        <v>-1548500</v>
      </c>
    </row>
    <row r="11" spans="1:4" x14ac:dyDescent="0.25">
      <c r="A11" s="99" t="s">
        <v>67</v>
      </c>
      <c r="B11" s="100">
        <v>15</v>
      </c>
      <c r="C11" s="97">
        <v>-333070</v>
      </c>
      <c r="D11" s="103">
        <v>-492791</v>
      </c>
    </row>
    <row r="12" spans="1:4" x14ac:dyDescent="0.25">
      <c r="A12" s="99" t="s">
        <v>68</v>
      </c>
      <c r="B12" s="100">
        <v>16</v>
      </c>
      <c r="C12" s="97">
        <v>672311</v>
      </c>
      <c r="D12" s="103">
        <v>743173</v>
      </c>
    </row>
    <row r="13" spans="1:4" x14ac:dyDescent="0.25">
      <c r="A13" s="99" t="s">
        <v>192</v>
      </c>
      <c r="B13" s="100">
        <v>20</v>
      </c>
      <c r="C13" s="101">
        <f>SUM(C8:C12)</f>
        <v>4119177</v>
      </c>
      <c r="D13" s="103">
        <f>SUM(D8:D12)</f>
        <v>1660505</v>
      </c>
    </row>
    <row r="14" spans="1:4" x14ac:dyDescent="0.25">
      <c r="A14" s="99" t="s">
        <v>69</v>
      </c>
      <c r="B14" s="100">
        <v>21</v>
      </c>
      <c r="C14" s="97">
        <v>258197</v>
      </c>
      <c r="D14" s="103">
        <v>42751</v>
      </c>
    </row>
    <row r="15" spans="1:4" x14ac:dyDescent="0.25">
      <c r="A15" s="99" t="s">
        <v>70</v>
      </c>
      <c r="B15" s="100">
        <v>22</v>
      </c>
      <c r="C15" s="97">
        <v>-708981</v>
      </c>
      <c r="D15" s="103">
        <v>-387749</v>
      </c>
    </row>
    <row r="16" spans="1:4" ht="25.5" x14ac:dyDescent="0.25">
      <c r="A16" s="99" t="s">
        <v>71</v>
      </c>
      <c r="B16" s="100">
        <v>23</v>
      </c>
      <c r="C16" s="102"/>
      <c r="D16" s="103"/>
    </row>
    <row r="17" spans="1:4" x14ac:dyDescent="0.25">
      <c r="A17" s="99" t="s">
        <v>72</v>
      </c>
      <c r="B17" s="100">
        <v>24</v>
      </c>
      <c r="C17" s="97">
        <v>69763</v>
      </c>
      <c r="D17" s="103">
        <v>0</v>
      </c>
    </row>
    <row r="18" spans="1:4" x14ac:dyDescent="0.25">
      <c r="A18" s="99" t="s">
        <v>73</v>
      </c>
      <c r="B18" s="100">
        <v>25</v>
      </c>
      <c r="C18" s="97">
        <v>0</v>
      </c>
      <c r="D18" s="103">
        <v>-802532</v>
      </c>
    </row>
    <row r="19" spans="1:4" x14ac:dyDescent="0.25">
      <c r="A19" s="99" t="s">
        <v>193</v>
      </c>
      <c r="B19" s="100">
        <v>100</v>
      </c>
      <c r="C19" s="101">
        <f>SUM(C13:C18)</f>
        <v>3738156</v>
      </c>
      <c r="D19" s="103">
        <f>SUM(D13:D18)</f>
        <v>512975</v>
      </c>
    </row>
    <row r="20" spans="1:4" x14ac:dyDescent="0.25">
      <c r="A20" s="99" t="s">
        <v>74</v>
      </c>
      <c r="B20" s="100">
        <v>101</v>
      </c>
      <c r="C20" s="102">
        <v>-747631</v>
      </c>
      <c r="D20" s="103">
        <v>-102595</v>
      </c>
    </row>
    <row r="21" spans="1:4" ht="25.5" x14ac:dyDescent="0.25">
      <c r="A21" s="99" t="s">
        <v>194</v>
      </c>
      <c r="B21" s="100">
        <v>200</v>
      </c>
      <c r="C21" s="101">
        <f>SUM(C19:C20)</f>
        <v>2990525</v>
      </c>
      <c r="D21" s="103">
        <f>SUM(D19:D20)</f>
        <v>410380</v>
      </c>
    </row>
    <row r="22" spans="1:4" x14ac:dyDescent="0.25">
      <c r="A22" s="99" t="s">
        <v>75</v>
      </c>
      <c r="B22" s="100">
        <v>201</v>
      </c>
      <c r="C22" s="102"/>
      <c r="D22" s="103"/>
    </row>
    <row r="23" spans="1:4" x14ac:dyDescent="0.25">
      <c r="A23" s="99" t="s">
        <v>76</v>
      </c>
      <c r="B23" s="100">
        <v>300</v>
      </c>
      <c r="C23" s="101">
        <f>SUM(C21:C22)</f>
        <v>2990525</v>
      </c>
      <c r="D23" s="103">
        <f>SUM(D21:D22)</f>
        <v>410380</v>
      </c>
    </row>
    <row r="24" spans="1:4" x14ac:dyDescent="0.25">
      <c r="A24" s="99" t="s">
        <v>77</v>
      </c>
      <c r="B24" s="100"/>
      <c r="C24" s="101">
        <f>C23</f>
        <v>2990525</v>
      </c>
      <c r="D24" s="103">
        <f>D23</f>
        <v>410380</v>
      </c>
    </row>
    <row r="25" spans="1:4" x14ac:dyDescent="0.25">
      <c r="A25" s="99" t="s">
        <v>78</v>
      </c>
      <c r="B25" s="100"/>
      <c r="C25" s="102"/>
      <c r="D25" s="103">
        <v>0</v>
      </c>
    </row>
    <row r="26" spans="1:4" x14ac:dyDescent="0.25">
      <c r="A26" s="99" t="s">
        <v>195</v>
      </c>
      <c r="B26" s="100">
        <v>400</v>
      </c>
      <c r="C26" s="102"/>
      <c r="D26" s="103">
        <v>0</v>
      </c>
    </row>
    <row r="27" spans="1:4" x14ac:dyDescent="0.25">
      <c r="A27" s="99" t="s">
        <v>79</v>
      </c>
      <c r="B27" s="100"/>
      <c r="C27" s="102"/>
      <c r="D27" s="103">
        <v>0</v>
      </c>
    </row>
    <row r="28" spans="1:4" x14ac:dyDescent="0.25">
      <c r="A28" s="99" t="s">
        <v>80</v>
      </c>
      <c r="B28" s="100">
        <v>410</v>
      </c>
      <c r="C28" s="102"/>
      <c r="D28" s="103">
        <v>0</v>
      </c>
    </row>
    <row r="29" spans="1:4" x14ac:dyDescent="0.25">
      <c r="A29" s="99" t="s">
        <v>81</v>
      </c>
      <c r="B29" s="100">
        <v>411</v>
      </c>
      <c r="C29" s="102"/>
      <c r="D29" s="103">
        <v>0</v>
      </c>
    </row>
    <row r="30" spans="1:4" ht="25.5" x14ac:dyDescent="0.25">
      <c r="A30" s="99" t="s">
        <v>82</v>
      </c>
      <c r="B30" s="100">
        <v>412</v>
      </c>
      <c r="C30" s="102"/>
      <c r="D30" s="103">
        <v>0</v>
      </c>
    </row>
    <row r="31" spans="1:4" x14ac:dyDescent="0.25">
      <c r="A31" s="99" t="s">
        <v>83</v>
      </c>
      <c r="B31" s="100">
        <v>413</v>
      </c>
      <c r="C31" s="102"/>
      <c r="D31" s="103">
        <v>0</v>
      </c>
    </row>
    <row r="32" spans="1:4" ht="25.5" x14ac:dyDescent="0.25">
      <c r="A32" s="99" t="s">
        <v>84</v>
      </c>
      <c r="B32" s="100">
        <v>414</v>
      </c>
      <c r="C32" s="102"/>
      <c r="D32" s="103">
        <v>0</v>
      </c>
    </row>
    <row r="33" spans="1:9" x14ac:dyDescent="0.25">
      <c r="A33" s="99" t="s">
        <v>85</v>
      </c>
      <c r="B33" s="100">
        <v>415</v>
      </c>
      <c r="C33" s="102"/>
      <c r="D33" s="103">
        <v>0</v>
      </c>
    </row>
    <row r="34" spans="1:9" x14ac:dyDescent="0.25">
      <c r="A34" s="99" t="s">
        <v>86</v>
      </c>
      <c r="B34" s="100">
        <v>416</v>
      </c>
      <c r="C34" s="102"/>
      <c r="D34" s="103">
        <v>0</v>
      </c>
    </row>
    <row r="35" spans="1:9" x14ac:dyDescent="0.25">
      <c r="A35" s="99" t="s">
        <v>87</v>
      </c>
      <c r="B35" s="100">
        <v>417</v>
      </c>
      <c r="C35" s="102"/>
      <c r="D35" s="103">
        <v>0</v>
      </c>
    </row>
    <row r="36" spans="1:9" x14ac:dyDescent="0.25">
      <c r="A36" s="99" t="s">
        <v>88</v>
      </c>
      <c r="B36" s="100">
        <v>418</v>
      </c>
      <c r="C36" s="102"/>
      <c r="D36" s="103">
        <v>0</v>
      </c>
    </row>
    <row r="37" spans="1:9" x14ac:dyDescent="0.25">
      <c r="A37" s="99" t="s">
        <v>89</v>
      </c>
      <c r="B37" s="100">
        <v>419</v>
      </c>
      <c r="C37" s="102"/>
      <c r="D37" s="103">
        <v>0</v>
      </c>
    </row>
    <row r="38" spans="1:9" x14ac:dyDescent="0.25">
      <c r="A38" s="99" t="s">
        <v>90</v>
      </c>
      <c r="B38" s="100">
        <v>420</v>
      </c>
      <c r="C38" s="102"/>
      <c r="D38" s="103">
        <v>0</v>
      </c>
    </row>
    <row r="39" spans="1:9" x14ac:dyDescent="0.25">
      <c r="A39" s="99" t="s">
        <v>91</v>
      </c>
      <c r="B39" s="100">
        <v>500</v>
      </c>
      <c r="C39" s="101">
        <f>C23+C26</f>
        <v>2990525</v>
      </c>
      <c r="D39" s="103">
        <f>D23+D26</f>
        <v>410380</v>
      </c>
    </row>
    <row r="40" spans="1:9" x14ac:dyDescent="0.25">
      <c r="A40" s="99" t="s">
        <v>92</v>
      </c>
      <c r="B40" s="100"/>
      <c r="C40" s="101">
        <f>C39</f>
        <v>2990525</v>
      </c>
      <c r="D40" s="103">
        <f t="shared" ref="D40:D41" si="0">D39</f>
        <v>410380</v>
      </c>
    </row>
    <row r="41" spans="1:9" x14ac:dyDescent="0.25">
      <c r="A41" s="99" t="s">
        <v>77</v>
      </c>
      <c r="B41" s="100"/>
      <c r="C41" s="101">
        <f>C40</f>
        <v>2990525</v>
      </c>
      <c r="D41" s="103">
        <f t="shared" si="0"/>
        <v>410380</v>
      </c>
      <c r="G41" s="128" t="s">
        <v>209</v>
      </c>
      <c r="H41" s="128"/>
    </row>
    <row r="42" spans="1:9" x14ac:dyDescent="0.25">
      <c r="A42" s="99" t="s">
        <v>93</v>
      </c>
      <c r="B42" s="100"/>
      <c r="C42" s="104"/>
      <c r="D42" s="105">
        <v>0</v>
      </c>
      <c r="G42" s="87" t="s">
        <v>225</v>
      </c>
      <c r="H42" s="87" t="s">
        <v>224</v>
      </c>
    </row>
    <row r="43" spans="1:9" x14ac:dyDescent="0.25">
      <c r="A43" s="99" t="s">
        <v>94</v>
      </c>
      <c r="B43" s="100">
        <v>600</v>
      </c>
      <c r="C43" s="106">
        <f>SUM(C45:C50)</f>
        <v>4.9997177912362675E-2</v>
      </c>
      <c r="D43" s="107">
        <f>SUM(D45:D50)</f>
        <v>7.1458608491695406E-3</v>
      </c>
      <c r="G43" s="108">
        <f>'Собственный капитал по датам'!D25</f>
        <v>59813876</v>
      </c>
      <c r="H43" s="108">
        <f>'Собственный капитал по датам'!D18</f>
        <v>57429050</v>
      </c>
      <c r="I43" s="108"/>
    </row>
    <row r="44" spans="1:9" x14ac:dyDescent="0.25">
      <c r="A44" s="99" t="s">
        <v>79</v>
      </c>
      <c r="B44" s="100"/>
      <c r="C44" s="104"/>
      <c r="D44" s="105">
        <v>0</v>
      </c>
    </row>
    <row r="45" spans="1:9" x14ac:dyDescent="0.25">
      <c r="A45" s="99" t="s">
        <v>95</v>
      </c>
      <c r="B45" s="100"/>
      <c r="C45" s="104"/>
      <c r="D45" s="105">
        <v>0</v>
      </c>
    </row>
    <row r="46" spans="1:9" x14ac:dyDescent="0.25">
      <c r="A46" s="99" t="s">
        <v>96</v>
      </c>
      <c r="B46" s="100"/>
      <c r="C46" s="106">
        <f>C41/G43</f>
        <v>4.9997177912362675E-2</v>
      </c>
      <c r="D46" s="107">
        <f>D41/H43</f>
        <v>7.1458608491695406E-3</v>
      </c>
    </row>
    <row r="47" spans="1:9" x14ac:dyDescent="0.25">
      <c r="A47" s="99" t="s">
        <v>97</v>
      </c>
      <c r="B47" s="100"/>
      <c r="C47" s="104"/>
      <c r="D47" s="105">
        <v>0</v>
      </c>
    </row>
    <row r="48" spans="1:9" x14ac:dyDescent="0.25">
      <c r="A48" s="99" t="s">
        <v>98</v>
      </c>
      <c r="B48" s="100"/>
      <c r="C48" s="104"/>
      <c r="D48" s="105">
        <v>0</v>
      </c>
    </row>
    <row r="49" spans="1:7" x14ac:dyDescent="0.25">
      <c r="A49" s="99" t="s">
        <v>96</v>
      </c>
      <c r="B49" s="100"/>
      <c r="C49" s="104"/>
      <c r="D49" s="105">
        <v>0</v>
      </c>
    </row>
    <row r="50" spans="1:7" ht="15.75" thickBot="1" x14ac:dyDescent="0.3">
      <c r="A50" s="109" t="s">
        <v>97</v>
      </c>
      <c r="B50" s="110"/>
      <c r="C50" s="111"/>
      <c r="D50" s="112">
        <v>0</v>
      </c>
    </row>
    <row r="52" spans="1:7" x14ac:dyDescent="0.25">
      <c r="A52" s="152" t="s">
        <v>226</v>
      </c>
      <c r="B52" s="114"/>
    </row>
    <row r="53" spans="1:7" x14ac:dyDescent="0.25">
      <c r="A53" s="113" t="s">
        <v>201</v>
      </c>
      <c r="B53" s="114"/>
    </row>
    <row r="54" spans="1:7" x14ac:dyDescent="0.25">
      <c r="A54" s="153" t="s">
        <v>216</v>
      </c>
      <c r="B54" s="114"/>
    </row>
    <row r="55" spans="1:7" x14ac:dyDescent="0.25">
      <c r="A55" s="113" t="s">
        <v>202</v>
      </c>
      <c r="B55" s="114"/>
    </row>
    <row r="56" spans="1:7" x14ac:dyDescent="0.25">
      <c r="A56" s="113" t="s">
        <v>203</v>
      </c>
      <c r="B56" s="114"/>
      <c r="G56" s="108"/>
    </row>
  </sheetData>
  <mergeCells count="4">
    <mergeCell ref="A2:D2"/>
    <mergeCell ref="G41:H41"/>
    <mergeCell ref="A1:D1"/>
    <mergeCell ref="A3:D3"/>
  </mergeCells>
  <pageMargins left="0.75" right="0.15748031496062992" top="0.4" bottom="0.38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7"/>
  <sheetViews>
    <sheetView topLeftCell="A49" workbookViewId="0">
      <selection activeCell="B4" sqref="B4"/>
    </sheetView>
  </sheetViews>
  <sheetFormatPr defaultRowHeight="15" x14ac:dyDescent="0.25"/>
  <cols>
    <col min="1" max="1" width="2.28515625" style="23" customWidth="1"/>
    <col min="2" max="2" width="70.5703125" style="23" customWidth="1"/>
    <col min="3" max="3" width="11.85546875" style="26" customWidth="1"/>
    <col min="4" max="4" width="15.42578125" style="115" customWidth="1"/>
    <col min="5" max="5" width="17.140625" style="45" customWidth="1"/>
    <col min="6" max="8" width="0" hidden="1" customWidth="1"/>
    <col min="9" max="9" width="14.7109375" style="80" bestFit="1" customWidth="1"/>
    <col min="10" max="11" width="12.28515625" style="80" customWidth="1"/>
  </cols>
  <sheetData>
    <row r="2" spans="2:5" x14ac:dyDescent="0.25">
      <c r="B2" s="126" t="s">
        <v>208</v>
      </c>
      <c r="C2" s="126"/>
      <c r="D2" s="126"/>
      <c r="E2" s="126"/>
    </row>
    <row r="3" spans="2:5" x14ac:dyDescent="0.25">
      <c r="B3" s="139" t="s">
        <v>220</v>
      </c>
      <c r="C3" s="139"/>
      <c r="D3" s="139"/>
      <c r="E3" s="139"/>
    </row>
    <row r="4" spans="2:5" ht="15.75" thickBot="1" x14ac:dyDescent="0.3">
      <c r="E4" s="45" t="s">
        <v>99</v>
      </c>
    </row>
    <row r="5" spans="2:5" ht="24.75" customHeight="1" thickBot="1" x14ac:dyDescent="0.3">
      <c r="B5" s="36" t="s">
        <v>59</v>
      </c>
      <c r="C5" s="37" t="s">
        <v>1</v>
      </c>
      <c r="D5" s="46" t="s">
        <v>60</v>
      </c>
      <c r="E5" s="118" t="s">
        <v>61</v>
      </c>
    </row>
    <row r="6" spans="2:5" x14ac:dyDescent="0.25">
      <c r="B6" s="136" t="s">
        <v>100</v>
      </c>
      <c r="C6" s="137"/>
      <c r="D6" s="137"/>
      <c r="E6" s="138"/>
    </row>
    <row r="7" spans="2:5" x14ac:dyDescent="0.25">
      <c r="B7" s="33" t="s">
        <v>146</v>
      </c>
      <c r="C7" s="38">
        <v>10</v>
      </c>
      <c r="D7" s="47">
        <f>SUM(D9:D14)</f>
        <v>50517583</v>
      </c>
      <c r="E7" s="48">
        <f>SUM(E9:E14)</f>
        <v>49237321</v>
      </c>
    </row>
    <row r="8" spans="2:5" x14ac:dyDescent="0.25">
      <c r="B8" s="32" t="s">
        <v>79</v>
      </c>
      <c r="C8" s="30"/>
      <c r="D8" s="49"/>
      <c r="E8" s="50"/>
    </row>
    <row r="9" spans="2:5" x14ac:dyDescent="0.25">
      <c r="B9" s="32" t="s">
        <v>101</v>
      </c>
      <c r="C9" s="30">
        <v>11</v>
      </c>
      <c r="D9" s="49">
        <v>35606093</v>
      </c>
      <c r="E9" s="51">
        <f>32347252+133668</f>
        <v>32480920</v>
      </c>
    </row>
    <row r="10" spans="2:5" x14ac:dyDescent="0.25">
      <c r="B10" s="32" t="s">
        <v>102</v>
      </c>
      <c r="C10" s="30">
        <v>12</v>
      </c>
      <c r="D10" s="49"/>
      <c r="E10" s="51"/>
    </row>
    <row r="11" spans="2:5" x14ac:dyDescent="0.25">
      <c r="B11" s="32" t="s">
        <v>103</v>
      </c>
      <c r="C11" s="30">
        <v>13</v>
      </c>
      <c r="D11" s="49">
        <v>14670536</v>
      </c>
      <c r="E11" s="51">
        <v>15908926</v>
      </c>
    </row>
    <row r="12" spans="2:5" x14ac:dyDescent="0.25">
      <c r="B12" s="32" t="s">
        <v>104</v>
      </c>
      <c r="C12" s="30">
        <v>14</v>
      </c>
      <c r="D12" s="49"/>
      <c r="E12" s="50"/>
    </row>
    <row r="13" spans="2:5" x14ac:dyDescent="0.25">
      <c r="B13" s="32" t="s">
        <v>105</v>
      </c>
      <c r="C13" s="30">
        <v>15</v>
      </c>
      <c r="D13" s="49">
        <v>224504</v>
      </c>
      <c r="E13" s="50">
        <v>343657</v>
      </c>
    </row>
    <row r="14" spans="2:5" x14ac:dyDescent="0.25">
      <c r="B14" s="32" t="s">
        <v>106</v>
      </c>
      <c r="C14" s="30">
        <v>16</v>
      </c>
      <c r="D14" s="49">
        <v>16450</v>
      </c>
      <c r="E14" s="51">
        <v>503818</v>
      </c>
    </row>
    <row r="15" spans="2:5" x14ac:dyDescent="0.25">
      <c r="B15" s="33" t="s">
        <v>147</v>
      </c>
      <c r="C15" s="38">
        <v>20</v>
      </c>
      <c r="D15" s="47">
        <f>SUM(D17:D23)</f>
        <v>38737676</v>
      </c>
      <c r="E15" s="48">
        <f>SUM(E17:E23)</f>
        <v>40873956</v>
      </c>
    </row>
    <row r="16" spans="2:5" x14ac:dyDescent="0.25">
      <c r="B16" s="32" t="s">
        <v>79</v>
      </c>
      <c r="C16" s="30"/>
      <c r="D16" s="49"/>
      <c r="E16" s="50"/>
    </row>
    <row r="17" spans="2:5" x14ac:dyDescent="0.25">
      <c r="B17" s="32" t="s">
        <v>107</v>
      </c>
      <c r="C17" s="30">
        <v>21</v>
      </c>
      <c r="D17" s="49">
        <v>35258422</v>
      </c>
      <c r="E17" s="50">
        <v>29753680</v>
      </c>
    </row>
    <row r="18" spans="2:5" x14ac:dyDescent="0.25">
      <c r="B18" s="32" t="s">
        <v>108</v>
      </c>
      <c r="C18" s="30">
        <v>22</v>
      </c>
      <c r="D18" s="49">
        <v>307726</v>
      </c>
      <c r="E18" s="51">
        <v>6599693</v>
      </c>
    </row>
    <row r="19" spans="2:5" x14ac:dyDescent="0.25">
      <c r="B19" s="32" t="s">
        <v>109</v>
      </c>
      <c r="C19" s="30">
        <v>23</v>
      </c>
      <c r="D19" s="49">
        <v>1140762</v>
      </c>
      <c r="E19" s="51">
        <v>1515158</v>
      </c>
    </row>
    <row r="20" spans="2:5" x14ac:dyDescent="0.25">
      <c r="B20" s="32" t="s">
        <v>110</v>
      </c>
      <c r="C20" s="30">
        <v>24</v>
      </c>
      <c r="D20" s="49">
        <v>737538</v>
      </c>
      <c r="E20" s="51">
        <v>426704</v>
      </c>
    </row>
    <row r="21" spans="2:5" x14ac:dyDescent="0.25">
      <c r="B21" s="32" t="s">
        <v>111</v>
      </c>
      <c r="C21" s="30">
        <v>25</v>
      </c>
      <c r="D21" s="49"/>
      <c r="E21" s="50"/>
    </row>
    <row r="22" spans="2:5" x14ac:dyDescent="0.25">
      <c r="B22" s="32" t="s">
        <v>112</v>
      </c>
      <c r="C22" s="30">
        <v>26</v>
      </c>
      <c r="D22" s="49">
        <v>1258919</v>
      </c>
      <c r="E22" s="51">
        <v>1971276</v>
      </c>
    </row>
    <row r="23" spans="2:5" ht="21" customHeight="1" x14ac:dyDescent="0.25">
      <c r="B23" s="32" t="s">
        <v>113</v>
      </c>
      <c r="C23" s="30">
        <v>27</v>
      </c>
      <c r="D23" s="49">
        <v>34309</v>
      </c>
      <c r="E23" s="51">
        <v>607445</v>
      </c>
    </row>
    <row r="24" spans="2:5" ht="21.75" customHeight="1" x14ac:dyDescent="0.25">
      <c r="B24" s="33" t="s">
        <v>114</v>
      </c>
      <c r="C24" s="30">
        <v>30</v>
      </c>
      <c r="D24" s="49">
        <f>D7-D15</f>
        <v>11779907</v>
      </c>
      <c r="E24" s="51">
        <f>E7-E15</f>
        <v>8363365</v>
      </c>
    </row>
    <row r="25" spans="2:5" x14ac:dyDescent="0.25">
      <c r="B25" s="133" t="s">
        <v>115</v>
      </c>
      <c r="C25" s="134"/>
      <c r="D25" s="134"/>
      <c r="E25" s="135"/>
    </row>
    <row r="26" spans="2:5" x14ac:dyDescent="0.25">
      <c r="B26" s="33" t="s">
        <v>148</v>
      </c>
      <c r="C26" s="38">
        <v>40</v>
      </c>
      <c r="D26" s="47">
        <f>SUM(D28:D38)</f>
        <v>21469965</v>
      </c>
      <c r="E26" s="48">
        <f>SUM(E28:E38)</f>
        <v>11281450</v>
      </c>
    </row>
    <row r="27" spans="2:5" x14ac:dyDescent="0.25">
      <c r="B27" s="32" t="s">
        <v>79</v>
      </c>
      <c r="C27" s="30"/>
      <c r="D27" s="49"/>
      <c r="E27" s="50"/>
    </row>
    <row r="28" spans="2:5" x14ac:dyDescent="0.25">
      <c r="B28" s="32" t="s">
        <v>116</v>
      </c>
      <c r="C28" s="30">
        <v>41</v>
      </c>
      <c r="D28" s="49">
        <v>3069</v>
      </c>
      <c r="E28" s="51">
        <v>28813</v>
      </c>
    </row>
    <row r="29" spans="2:5" x14ac:dyDescent="0.25">
      <c r="B29" s="32" t="s">
        <v>117</v>
      </c>
      <c r="C29" s="30">
        <v>42</v>
      </c>
      <c r="D29" s="49"/>
      <c r="E29" s="50"/>
    </row>
    <row r="30" spans="2:5" x14ac:dyDescent="0.25">
      <c r="B30" s="32" t="s">
        <v>118</v>
      </c>
      <c r="C30" s="30">
        <v>43</v>
      </c>
      <c r="D30" s="49"/>
      <c r="E30" s="50"/>
    </row>
    <row r="31" spans="2:5" ht="25.5" x14ac:dyDescent="0.25">
      <c r="B31" s="32" t="s">
        <v>119</v>
      </c>
      <c r="C31" s="30">
        <v>44</v>
      </c>
      <c r="D31" s="49"/>
      <c r="E31" s="50"/>
    </row>
    <row r="32" spans="2:5" x14ac:dyDescent="0.25">
      <c r="B32" s="32" t="s">
        <v>120</v>
      </c>
      <c r="C32" s="30">
        <v>45</v>
      </c>
      <c r="D32" s="49"/>
      <c r="E32" s="50"/>
    </row>
    <row r="33" spans="2:6" x14ac:dyDescent="0.25">
      <c r="B33" s="32" t="s">
        <v>121</v>
      </c>
      <c r="C33" s="30">
        <v>46</v>
      </c>
      <c r="D33" s="49"/>
      <c r="E33" s="50"/>
    </row>
    <row r="34" spans="2:6" x14ac:dyDescent="0.25">
      <c r="B34" s="32" t="s">
        <v>122</v>
      </c>
      <c r="C34" s="30">
        <v>47</v>
      </c>
      <c r="D34" s="52"/>
      <c r="E34" s="50"/>
    </row>
    <row r="35" spans="2:6" x14ac:dyDescent="0.25">
      <c r="B35" s="32" t="s">
        <v>123</v>
      </c>
      <c r="C35" s="30">
        <v>48</v>
      </c>
      <c r="D35" s="52"/>
      <c r="E35" s="50"/>
    </row>
    <row r="36" spans="2:6" x14ac:dyDescent="0.25">
      <c r="B36" s="32" t="s">
        <v>124</v>
      </c>
      <c r="C36" s="30">
        <v>49</v>
      </c>
      <c r="D36" s="52"/>
      <c r="E36" s="50"/>
    </row>
    <row r="37" spans="2:6" x14ac:dyDescent="0.25">
      <c r="B37" s="32" t="s">
        <v>105</v>
      </c>
      <c r="C37" s="30">
        <v>50</v>
      </c>
      <c r="D37" s="52"/>
      <c r="E37" s="50"/>
    </row>
    <row r="38" spans="2:6" x14ac:dyDescent="0.25">
      <c r="B38" s="32" t="s">
        <v>106</v>
      </c>
      <c r="C38" s="30">
        <v>51</v>
      </c>
      <c r="D38" s="120">
        <v>21466896</v>
      </c>
      <c r="E38" s="51">
        <v>11252637</v>
      </c>
    </row>
    <row r="39" spans="2:6" ht="15.75" x14ac:dyDescent="0.25">
      <c r="B39" s="31" t="s">
        <v>149</v>
      </c>
      <c r="C39" s="38">
        <v>60</v>
      </c>
      <c r="D39" s="47">
        <f>SUM(D41:D51)</f>
        <v>23009993</v>
      </c>
      <c r="E39" s="53">
        <f>SUM(E41:E51)</f>
        <v>23309883</v>
      </c>
      <c r="F39" s="11"/>
    </row>
    <row r="40" spans="2:6" ht="15.75" x14ac:dyDescent="0.25">
      <c r="B40" s="29" t="s">
        <v>79</v>
      </c>
      <c r="C40" s="30"/>
      <c r="D40" s="49"/>
      <c r="E40" s="50"/>
      <c r="F40" s="10"/>
    </row>
    <row r="41" spans="2:6" ht="15.75" x14ac:dyDescent="0.25">
      <c r="B41" s="29" t="s">
        <v>125</v>
      </c>
      <c r="C41" s="30">
        <v>61</v>
      </c>
      <c r="D41" s="49">
        <v>818315</v>
      </c>
      <c r="E41" s="50">
        <v>3530877</v>
      </c>
      <c r="F41" s="10"/>
    </row>
    <row r="42" spans="2:6" ht="15.75" x14ac:dyDescent="0.25">
      <c r="B42" s="29" t="s">
        <v>126</v>
      </c>
      <c r="C42" s="30">
        <v>62</v>
      </c>
      <c r="D42" s="49">
        <v>1405</v>
      </c>
      <c r="E42" s="50">
        <v>20931</v>
      </c>
      <c r="F42" s="10"/>
    </row>
    <row r="43" spans="2:6" ht="15.75" x14ac:dyDescent="0.25">
      <c r="B43" s="29" t="s">
        <v>127</v>
      </c>
      <c r="C43" s="30">
        <v>63</v>
      </c>
      <c r="D43" s="49"/>
      <c r="E43" s="50"/>
      <c r="F43" s="10"/>
    </row>
    <row r="44" spans="2:6" ht="25.5" x14ac:dyDescent="0.25">
      <c r="B44" s="29" t="s">
        <v>128</v>
      </c>
      <c r="C44" s="30">
        <v>64</v>
      </c>
      <c r="D44" s="49"/>
      <c r="E44" s="50"/>
      <c r="F44" s="10"/>
    </row>
    <row r="45" spans="2:6" ht="15.75" x14ac:dyDescent="0.25">
      <c r="B45" s="29" t="s">
        <v>129</v>
      </c>
      <c r="C45" s="30">
        <v>65</v>
      </c>
      <c r="D45" s="49"/>
      <c r="E45" s="50"/>
      <c r="F45" s="10"/>
    </row>
    <row r="46" spans="2:6" ht="15.75" x14ac:dyDescent="0.25">
      <c r="B46" s="29" t="s">
        <v>130</v>
      </c>
      <c r="C46" s="30">
        <v>66</v>
      </c>
      <c r="D46" s="49"/>
      <c r="E46" s="50"/>
      <c r="F46" s="10"/>
    </row>
    <row r="47" spans="2:6" ht="15.75" x14ac:dyDescent="0.25">
      <c r="B47" s="29" t="s">
        <v>131</v>
      </c>
      <c r="C47" s="30">
        <v>67</v>
      </c>
      <c r="D47" s="49"/>
      <c r="E47" s="50"/>
      <c r="F47" s="10"/>
    </row>
    <row r="48" spans="2:6" ht="15.75" x14ac:dyDescent="0.25">
      <c r="B48" s="29" t="s">
        <v>132</v>
      </c>
      <c r="C48" s="30">
        <v>68</v>
      </c>
      <c r="D48" s="49"/>
      <c r="E48" s="50"/>
      <c r="F48" s="10"/>
    </row>
    <row r="49" spans="2:6" ht="15.75" x14ac:dyDescent="0.25">
      <c r="B49" s="29" t="s">
        <v>123</v>
      </c>
      <c r="C49" s="30">
        <v>69</v>
      </c>
      <c r="D49" s="49"/>
      <c r="E49" s="50"/>
      <c r="F49" s="10"/>
    </row>
    <row r="50" spans="2:6" ht="15.75" x14ac:dyDescent="0.25">
      <c r="B50" s="29" t="s">
        <v>133</v>
      </c>
      <c r="C50" s="30">
        <v>70</v>
      </c>
      <c r="D50" s="49"/>
      <c r="E50" s="50"/>
      <c r="F50" s="10"/>
    </row>
    <row r="51" spans="2:6" ht="15.75" x14ac:dyDescent="0.25">
      <c r="B51" s="29" t="s">
        <v>113</v>
      </c>
      <c r="C51" s="30">
        <v>71</v>
      </c>
      <c r="D51" s="121">
        <v>22190273</v>
      </c>
      <c r="E51" s="50">
        <v>19758075</v>
      </c>
      <c r="F51" s="10"/>
    </row>
    <row r="52" spans="2:6" ht="31.5" customHeight="1" x14ac:dyDescent="0.25">
      <c r="B52" s="31" t="s">
        <v>150</v>
      </c>
      <c r="C52" s="38">
        <v>80</v>
      </c>
      <c r="D52" s="47">
        <f>D26-D39</f>
        <v>-1540028</v>
      </c>
      <c r="E52" s="53">
        <f>E26-E39</f>
        <v>-12028433</v>
      </c>
      <c r="F52" s="11"/>
    </row>
    <row r="53" spans="2:6" ht="15.75" x14ac:dyDescent="0.25">
      <c r="B53" s="130" t="s">
        <v>134</v>
      </c>
      <c r="C53" s="131"/>
      <c r="D53" s="131"/>
      <c r="E53" s="132"/>
      <c r="F53" s="10"/>
    </row>
    <row r="54" spans="2:6" ht="15.75" x14ac:dyDescent="0.25">
      <c r="B54" s="33" t="s">
        <v>151</v>
      </c>
      <c r="C54" s="38">
        <v>90</v>
      </c>
      <c r="D54" s="47">
        <f>SUM(D56:D59)</f>
        <v>0</v>
      </c>
      <c r="E54" s="53">
        <f>SUM(E56:E59)</f>
        <v>15690956</v>
      </c>
      <c r="F54" s="11"/>
    </row>
    <row r="55" spans="2:6" ht="15.75" x14ac:dyDescent="0.25">
      <c r="B55" s="32" t="s">
        <v>79</v>
      </c>
      <c r="C55" s="30"/>
      <c r="D55" s="49"/>
      <c r="E55" s="50"/>
      <c r="F55" s="10"/>
    </row>
    <row r="56" spans="2:6" ht="15.75" x14ac:dyDescent="0.25">
      <c r="B56" s="32" t="s">
        <v>135</v>
      </c>
      <c r="C56" s="30">
        <v>91</v>
      </c>
      <c r="D56" s="49"/>
      <c r="E56" s="50"/>
      <c r="F56" s="10"/>
    </row>
    <row r="57" spans="2:6" ht="15.75" x14ac:dyDescent="0.25">
      <c r="B57" s="32" t="s">
        <v>136</v>
      </c>
      <c r="C57" s="30">
        <v>92</v>
      </c>
      <c r="D57" s="49"/>
      <c r="E57" s="50">
        <v>7195454</v>
      </c>
      <c r="F57" s="10"/>
    </row>
    <row r="58" spans="2:6" ht="15.75" x14ac:dyDescent="0.25">
      <c r="B58" s="32" t="s">
        <v>105</v>
      </c>
      <c r="C58" s="30">
        <v>93</v>
      </c>
      <c r="D58" s="49"/>
      <c r="E58" s="50"/>
      <c r="F58" s="10"/>
    </row>
    <row r="59" spans="2:6" ht="15.75" x14ac:dyDescent="0.25">
      <c r="B59" s="32" t="s">
        <v>106</v>
      </c>
      <c r="C59" s="30">
        <v>94</v>
      </c>
      <c r="D59" s="49"/>
      <c r="E59" s="123">
        <v>8495502</v>
      </c>
      <c r="F59" s="10"/>
    </row>
    <row r="60" spans="2:6" ht="15.75" x14ac:dyDescent="0.25">
      <c r="B60" s="33" t="s">
        <v>152</v>
      </c>
      <c r="C60" s="38">
        <v>100</v>
      </c>
      <c r="D60" s="47">
        <f>SUM(D62:D66)</f>
        <v>9113377</v>
      </c>
      <c r="E60" s="53">
        <f>SUM(E62:E66)</f>
        <v>11854968</v>
      </c>
      <c r="F60" s="11"/>
    </row>
    <row r="61" spans="2:6" ht="15.75" x14ac:dyDescent="0.25">
      <c r="B61" s="32" t="s">
        <v>79</v>
      </c>
      <c r="C61" s="30"/>
      <c r="D61" s="49"/>
      <c r="E61" s="50"/>
      <c r="F61" s="10"/>
    </row>
    <row r="62" spans="2:6" ht="15.75" x14ac:dyDescent="0.25">
      <c r="B62" s="32" t="s">
        <v>137</v>
      </c>
      <c r="C62" s="30">
        <v>101</v>
      </c>
      <c r="D62" s="49">
        <v>9113377</v>
      </c>
      <c r="E62" s="50">
        <v>11854968</v>
      </c>
      <c r="F62" s="10"/>
    </row>
    <row r="63" spans="2:6" ht="15.75" x14ac:dyDescent="0.25">
      <c r="B63" s="32" t="s">
        <v>110</v>
      </c>
      <c r="C63" s="30">
        <v>102</v>
      </c>
      <c r="D63" s="49"/>
      <c r="E63" s="50"/>
      <c r="F63" s="10"/>
    </row>
    <row r="64" spans="2:6" ht="15.75" x14ac:dyDescent="0.25">
      <c r="B64" s="32" t="s">
        <v>138</v>
      </c>
      <c r="C64" s="30">
        <v>103</v>
      </c>
      <c r="D64" s="49"/>
      <c r="E64" s="50"/>
      <c r="F64" s="10"/>
    </row>
    <row r="65" spans="2:8" ht="15.75" x14ac:dyDescent="0.25">
      <c r="B65" s="32" t="s">
        <v>139</v>
      </c>
      <c r="C65" s="30">
        <v>104</v>
      </c>
      <c r="D65" s="49"/>
      <c r="E65" s="50"/>
      <c r="F65" s="10"/>
    </row>
    <row r="66" spans="2:8" x14ac:dyDescent="0.25">
      <c r="B66" s="32" t="s">
        <v>140</v>
      </c>
      <c r="C66" s="30">
        <v>105</v>
      </c>
      <c r="D66" s="49"/>
      <c r="E66" s="50"/>
    </row>
    <row r="67" spans="2:8" ht="28.5" customHeight="1" x14ac:dyDescent="0.25">
      <c r="B67" s="31" t="s">
        <v>141</v>
      </c>
      <c r="C67" s="39">
        <v>110</v>
      </c>
      <c r="D67" s="49">
        <f>D54-D60</f>
        <v>-9113377</v>
      </c>
      <c r="E67" s="51">
        <f>E54-E60</f>
        <v>3835988</v>
      </c>
    </row>
    <row r="68" spans="2:8" ht="24.75" customHeight="1" x14ac:dyDescent="0.25">
      <c r="B68" s="31" t="s">
        <v>142</v>
      </c>
      <c r="C68" s="39">
        <v>120</v>
      </c>
      <c r="D68" s="49">
        <v>354</v>
      </c>
      <c r="E68" s="50">
        <v>0</v>
      </c>
    </row>
    <row r="69" spans="2:8" ht="22.5" customHeight="1" x14ac:dyDescent="0.25">
      <c r="B69" s="31" t="s">
        <v>143</v>
      </c>
      <c r="C69" s="30">
        <v>130</v>
      </c>
      <c r="D69" s="52">
        <f>D24+D52+D67+D68</f>
        <v>1126856</v>
      </c>
      <c r="E69" s="122">
        <f>E24+E52+E67+E68</f>
        <v>170920</v>
      </c>
    </row>
    <row r="70" spans="2:8" ht="22.5" customHeight="1" x14ac:dyDescent="0.25">
      <c r="B70" s="31" t="s">
        <v>144</v>
      </c>
      <c r="C70" s="30">
        <v>140</v>
      </c>
      <c r="D70" s="52">
        <f>'Ф1 - БухБаланс'!E10</f>
        <v>1535944</v>
      </c>
      <c r="E70" s="51">
        <v>1943774</v>
      </c>
      <c r="G70" s="76" t="s">
        <v>214</v>
      </c>
      <c r="H70" s="76"/>
    </row>
    <row r="71" spans="2:8" ht="15.75" thickBot="1" x14ac:dyDescent="0.3">
      <c r="B71" s="40" t="s">
        <v>145</v>
      </c>
      <c r="C71" s="35">
        <v>150</v>
      </c>
      <c r="D71" s="54">
        <f>D70+D69</f>
        <v>2662800</v>
      </c>
      <c r="E71" s="55">
        <f>E70+E69</f>
        <v>2114694</v>
      </c>
    </row>
    <row r="72" spans="2:8" x14ac:dyDescent="0.25">
      <c r="D72" s="117">
        <f>'Ф1 - БухБаланс'!D10-D71</f>
        <v>0</v>
      </c>
    </row>
    <row r="73" spans="2:8" x14ac:dyDescent="0.25">
      <c r="B73" s="18" t="s">
        <v>217</v>
      </c>
      <c r="C73" s="24"/>
      <c r="D73" s="116"/>
    </row>
    <row r="74" spans="2:8" x14ac:dyDescent="0.25">
      <c r="B74" s="18" t="s">
        <v>201</v>
      </c>
      <c r="C74" s="24"/>
      <c r="D74" s="116"/>
    </row>
    <row r="75" spans="2:8" x14ac:dyDescent="0.25">
      <c r="B75" s="18" t="s">
        <v>216</v>
      </c>
      <c r="C75" s="24"/>
      <c r="D75" s="116"/>
    </row>
    <row r="76" spans="2:8" x14ac:dyDescent="0.25">
      <c r="B76" s="18" t="s">
        <v>202</v>
      </c>
      <c r="C76" s="24"/>
      <c r="D76" s="116"/>
    </row>
    <row r="77" spans="2:8" x14ac:dyDescent="0.25">
      <c r="B77" s="18" t="s">
        <v>203</v>
      </c>
      <c r="C77" s="24"/>
      <c r="D77" s="116"/>
    </row>
  </sheetData>
  <mergeCells count="5">
    <mergeCell ref="B53:E53"/>
    <mergeCell ref="B25:E25"/>
    <mergeCell ref="B6:E6"/>
    <mergeCell ref="B2:E2"/>
    <mergeCell ref="B3:E3"/>
  </mergeCells>
  <pageMargins left="0.76" right="0.11811023622047245" top="0.38" bottom="0.34" header="0.31496062992125984" footer="0.31496062992125984"/>
  <pageSetup paperSize="9" scale="64" orientation="portrait" r:id="rId1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8"/>
  <sheetViews>
    <sheetView view="pageBreakPreview" zoomScale="80" zoomScaleSheetLayoutView="80" workbookViewId="0">
      <pane xSplit="1" ySplit="11" topLeftCell="B69" activePane="bottomRight" state="frozen"/>
      <selection pane="topRight" activeCell="B1" sqref="B1"/>
      <selection pane="bottomLeft" activeCell="A4" sqref="A4"/>
      <selection pane="bottomRight" activeCell="C82" sqref="C82"/>
    </sheetView>
  </sheetViews>
  <sheetFormatPr defaultRowHeight="15" x14ac:dyDescent="0.25"/>
  <cols>
    <col min="1" max="1" width="62.85546875" style="23" customWidth="1"/>
    <col min="2" max="2" width="10.140625" style="26" bestFit="1" customWidth="1"/>
    <col min="3" max="3" width="15.7109375" style="58" customWidth="1"/>
    <col min="4" max="4" width="12.5703125" style="58" customWidth="1"/>
    <col min="5" max="5" width="10.7109375" style="58" customWidth="1"/>
    <col min="6" max="6" width="13.140625" style="58" bestFit="1" customWidth="1"/>
    <col min="7" max="7" width="16.5703125" style="58" customWidth="1"/>
    <col min="8" max="8" width="12.28515625" style="58" customWidth="1"/>
    <col min="9" max="9" width="17.42578125" style="58" customWidth="1"/>
  </cols>
  <sheetData>
    <row r="1" spans="1:9" x14ac:dyDescent="0.25">
      <c r="A1" s="24"/>
      <c r="B1" s="24"/>
      <c r="C1" s="41"/>
      <c r="D1" s="41"/>
      <c r="E1" s="41"/>
      <c r="F1" s="41"/>
      <c r="G1" s="41"/>
      <c r="H1" s="41"/>
      <c r="I1" s="56" t="s">
        <v>204</v>
      </c>
    </row>
    <row r="2" spans="1:9" x14ac:dyDescent="0.25">
      <c r="A2" s="24"/>
      <c r="B2" s="24"/>
      <c r="C2" s="41"/>
      <c r="D2" s="41"/>
      <c r="E2" s="41"/>
      <c r="F2" s="41"/>
      <c r="G2" s="41"/>
      <c r="H2" s="41"/>
      <c r="I2" s="57" t="s">
        <v>196</v>
      </c>
    </row>
    <row r="3" spans="1:9" x14ac:dyDescent="0.25">
      <c r="A3" s="25"/>
      <c r="B3" s="24"/>
      <c r="C3" s="41"/>
      <c r="D3" s="41"/>
      <c r="E3" s="41"/>
      <c r="F3" s="41"/>
      <c r="G3" s="41"/>
      <c r="H3" s="41"/>
      <c r="I3" s="56" t="s">
        <v>197</v>
      </c>
    </row>
    <row r="4" spans="1:9" x14ac:dyDescent="0.25">
      <c r="A4" s="24"/>
      <c r="B4" s="24"/>
      <c r="C4" s="41"/>
      <c r="D4" s="41"/>
      <c r="E4" s="41"/>
      <c r="F4" s="41"/>
      <c r="G4" s="41"/>
      <c r="H4" s="41"/>
      <c r="I4" s="56" t="s">
        <v>198</v>
      </c>
    </row>
    <row r="5" spans="1:9" x14ac:dyDescent="0.25">
      <c r="A5" s="18" t="s">
        <v>205</v>
      </c>
      <c r="B5" s="24"/>
      <c r="C5" s="41"/>
      <c r="D5" s="41"/>
      <c r="E5" s="41"/>
      <c r="F5" s="41"/>
      <c r="G5" s="41"/>
      <c r="H5" s="41"/>
      <c r="I5" s="41"/>
    </row>
    <row r="6" spans="1:9" x14ac:dyDescent="0.25">
      <c r="A6" s="18"/>
      <c r="B6" s="24"/>
      <c r="C6" s="41"/>
      <c r="D6" s="41"/>
      <c r="E6" s="41"/>
      <c r="F6" s="41"/>
      <c r="G6" s="41"/>
      <c r="H6" s="41"/>
      <c r="I6" s="41"/>
    </row>
    <row r="7" spans="1:9" ht="20.25" x14ac:dyDescent="0.25">
      <c r="A7" s="142" t="s">
        <v>206</v>
      </c>
      <c r="B7" s="142"/>
      <c r="C7" s="142"/>
      <c r="D7" s="142"/>
      <c r="E7" s="142"/>
      <c r="F7" s="142"/>
      <c r="G7" s="142"/>
      <c r="H7" s="142"/>
      <c r="I7" s="142"/>
    </row>
    <row r="8" spans="1:9" x14ac:dyDescent="0.25">
      <c r="A8" s="143" t="s">
        <v>219</v>
      </c>
      <c r="B8" s="143"/>
      <c r="C8" s="143"/>
      <c r="D8" s="143"/>
      <c r="E8" s="143"/>
      <c r="F8" s="143"/>
      <c r="G8" s="143"/>
      <c r="H8" s="41"/>
      <c r="I8" s="41"/>
    </row>
    <row r="9" spans="1:9" ht="15.75" thickBot="1" x14ac:dyDescent="0.3">
      <c r="I9" s="58" t="s">
        <v>99</v>
      </c>
    </row>
    <row r="10" spans="1:9" s="12" customFormat="1" x14ac:dyDescent="0.25">
      <c r="A10" s="144" t="s">
        <v>207</v>
      </c>
      <c r="B10" s="146" t="s">
        <v>1</v>
      </c>
      <c r="C10" s="148" t="s">
        <v>154</v>
      </c>
      <c r="D10" s="148"/>
      <c r="E10" s="148"/>
      <c r="F10" s="148"/>
      <c r="G10" s="148"/>
      <c r="H10" s="148" t="s">
        <v>155</v>
      </c>
      <c r="I10" s="150" t="s">
        <v>156</v>
      </c>
    </row>
    <row r="11" spans="1:9" s="12" customFormat="1" ht="63" customHeight="1" thickBot="1" x14ac:dyDescent="0.3">
      <c r="A11" s="145"/>
      <c r="B11" s="147"/>
      <c r="C11" s="59" t="s">
        <v>50</v>
      </c>
      <c r="D11" s="59" t="s">
        <v>157</v>
      </c>
      <c r="E11" s="59" t="s">
        <v>52</v>
      </c>
      <c r="F11" s="59" t="s">
        <v>53</v>
      </c>
      <c r="G11" s="59" t="s">
        <v>158</v>
      </c>
      <c r="H11" s="149"/>
      <c r="I11" s="151"/>
    </row>
    <row r="12" spans="1:9" x14ac:dyDescent="0.25">
      <c r="A12" s="27" t="s">
        <v>159</v>
      </c>
      <c r="B12" s="28">
        <v>10</v>
      </c>
      <c r="C12" s="60">
        <v>62478299</v>
      </c>
      <c r="D12" s="60">
        <v>0</v>
      </c>
      <c r="E12" s="60">
        <v>0</v>
      </c>
      <c r="F12" s="60">
        <v>0</v>
      </c>
      <c r="G12" s="60">
        <v>11314392</v>
      </c>
      <c r="H12" s="60">
        <v>0</v>
      </c>
      <c r="I12" s="42">
        <f>SUM(C12:H12)</f>
        <v>73792691</v>
      </c>
    </row>
    <row r="13" spans="1:9" x14ac:dyDescent="0.25">
      <c r="A13" s="29" t="s">
        <v>160</v>
      </c>
      <c r="B13" s="30">
        <v>11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43">
        <f t="shared" ref="I13:I76" si="0">SUM(C13:H13)</f>
        <v>0</v>
      </c>
    </row>
    <row r="14" spans="1:9" x14ac:dyDescent="0.25">
      <c r="A14" s="31" t="s">
        <v>191</v>
      </c>
      <c r="B14" s="30">
        <v>100</v>
      </c>
      <c r="C14" s="61">
        <f t="shared" ref="C14:F14" si="1">SUM(C12:C13)</f>
        <v>62478299</v>
      </c>
      <c r="D14" s="61">
        <f t="shared" si="1"/>
        <v>0</v>
      </c>
      <c r="E14" s="61">
        <f t="shared" si="1"/>
        <v>0</v>
      </c>
      <c r="F14" s="61">
        <f t="shared" si="1"/>
        <v>0</v>
      </c>
      <c r="G14" s="61">
        <f>SUM(G12:G13)</f>
        <v>11314392</v>
      </c>
      <c r="H14" s="61">
        <f t="shared" ref="H14" si="2">SUM(H12:H13)</f>
        <v>0</v>
      </c>
      <c r="I14" s="43">
        <f t="shared" si="0"/>
        <v>73792691</v>
      </c>
    </row>
    <row r="15" spans="1:9" x14ac:dyDescent="0.25">
      <c r="A15" s="31" t="s">
        <v>161</v>
      </c>
      <c r="B15" s="30">
        <v>200</v>
      </c>
      <c r="C15" s="61">
        <v>0</v>
      </c>
      <c r="D15" s="61">
        <v>0</v>
      </c>
      <c r="E15" s="61">
        <v>0</v>
      </c>
      <c r="F15" s="61">
        <v>0</v>
      </c>
      <c r="G15" s="61">
        <f>SUM(G16+G17)</f>
        <v>1723966</v>
      </c>
      <c r="H15" s="61">
        <v>0</v>
      </c>
      <c r="I15" s="43">
        <f t="shared" si="0"/>
        <v>1723966</v>
      </c>
    </row>
    <row r="16" spans="1:9" x14ac:dyDescent="0.25">
      <c r="A16" s="29" t="s">
        <v>162</v>
      </c>
      <c r="B16" s="30">
        <v>210</v>
      </c>
      <c r="C16" s="61">
        <v>0</v>
      </c>
      <c r="D16" s="61">
        <v>0</v>
      </c>
      <c r="E16" s="61">
        <v>0</v>
      </c>
      <c r="F16" s="61">
        <v>0</v>
      </c>
      <c r="G16" s="61">
        <v>1723966</v>
      </c>
      <c r="H16" s="61">
        <v>0</v>
      </c>
      <c r="I16" s="43">
        <f t="shared" si="0"/>
        <v>1723966</v>
      </c>
    </row>
    <row r="17" spans="1:9" x14ac:dyDescent="0.25">
      <c r="A17" s="29" t="s">
        <v>188</v>
      </c>
      <c r="B17" s="30">
        <v>220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43">
        <f t="shared" si="0"/>
        <v>0</v>
      </c>
    </row>
    <row r="18" spans="1:9" x14ac:dyDescent="0.25">
      <c r="A18" s="29" t="s">
        <v>79</v>
      </c>
      <c r="B18" s="30"/>
      <c r="C18" s="61"/>
      <c r="D18" s="61"/>
      <c r="E18" s="61"/>
      <c r="F18" s="61"/>
      <c r="G18" s="61"/>
      <c r="H18" s="61"/>
      <c r="I18" s="43">
        <f t="shared" si="0"/>
        <v>0</v>
      </c>
    </row>
    <row r="19" spans="1:9" ht="25.5" x14ac:dyDescent="0.25">
      <c r="A19" s="29" t="s">
        <v>163</v>
      </c>
      <c r="B19" s="30">
        <v>221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43">
        <f t="shared" si="0"/>
        <v>0</v>
      </c>
    </row>
    <row r="20" spans="1:9" ht="25.5" x14ac:dyDescent="0.25">
      <c r="A20" s="32" t="s">
        <v>164</v>
      </c>
      <c r="B20" s="30">
        <v>222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43">
        <f t="shared" si="0"/>
        <v>0</v>
      </c>
    </row>
    <row r="21" spans="1:9" ht="27.75" customHeight="1" x14ac:dyDescent="0.25">
      <c r="A21" s="32" t="s">
        <v>165</v>
      </c>
      <c r="B21" s="30">
        <v>223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43">
        <f t="shared" si="0"/>
        <v>0</v>
      </c>
    </row>
    <row r="22" spans="1:9" ht="20.25" customHeight="1" x14ac:dyDescent="0.25">
      <c r="A22" s="32" t="s">
        <v>166</v>
      </c>
      <c r="B22" s="30"/>
      <c r="C22" s="61"/>
      <c r="D22" s="61"/>
      <c r="E22" s="61"/>
      <c r="F22" s="61"/>
      <c r="G22" s="61"/>
      <c r="H22" s="61"/>
      <c r="I22" s="43">
        <f t="shared" si="0"/>
        <v>0</v>
      </c>
    </row>
    <row r="23" spans="1:9" ht="38.25" x14ac:dyDescent="0.25">
      <c r="A23" s="32" t="s">
        <v>82</v>
      </c>
      <c r="B23" s="30">
        <v>224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43">
        <f t="shared" si="0"/>
        <v>0</v>
      </c>
    </row>
    <row r="24" spans="1:9" ht="26.25" customHeight="1" x14ac:dyDescent="0.25">
      <c r="A24" s="32" t="s">
        <v>83</v>
      </c>
      <c r="B24" s="30">
        <v>225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43">
        <f t="shared" si="0"/>
        <v>0</v>
      </c>
    </row>
    <row r="25" spans="1:9" ht="25.5" x14ac:dyDescent="0.25">
      <c r="A25" s="32" t="s">
        <v>84</v>
      </c>
      <c r="B25" s="30">
        <v>226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43">
        <f t="shared" si="0"/>
        <v>0</v>
      </c>
    </row>
    <row r="26" spans="1:9" ht="19.5" customHeight="1" x14ac:dyDescent="0.25">
      <c r="A26" s="32" t="s">
        <v>85</v>
      </c>
      <c r="B26" s="30">
        <v>227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43">
        <f t="shared" si="0"/>
        <v>0</v>
      </c>
    </row>
    <row r="27" spans="1:9" ht="23.25" customHeight="1" x14ac:dyDescent="0.25">
      <c r="A27" s="32" t="s">
        <v>166</v>
      </c>
      <c r="B27" s="30"/>
      <c r="C27" s="61"/>
      <c r="D27" s="61"/>
      <c r="E27" s="61"/>
      <c r="F27" s="61"/>
      <c r="G27" s="61"/>
      <c r="H27" s="61"/>
      <c r="I27" s="43">
        <f t="shared" si="0"/>
        <v>0</v>
      </c>
    </row>
    <row r="28" spans="1:9" ht="28.5" customHeight="1" x14ac:dyDescent="0.25">
      <c r="A28" s="32" t="s">
        <v>86</v>
      </c>
      <c r="B28" s="30">
        <v>228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43">
        <f t="shared" si="0"/>
        <v>0</v>
      </c>
    </row>
    <row r="29" spans="1:9" x14ac:dyDescent="0.25">
      <c r="A29" s="32" t="s">
        <v>87</v>
      </c>
      <c r="B29" s="30">
        <v>229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43">
        <f t="shared" si="0"/>
        <v>0</v>
      </c>
    </row>
    <row r="30" spans="1:9" ht="33" customHeight="1" x14ac:dyDescent="0.25">
      <c r="A30" s="33" t="s">
        <v>167</v>
      </c>
      <c r="B30" s="30">
        <v>300</v>
      </c>
      <c r="C30" s="61">
        <f>SUM(C32+SUM(C37:C45))</f>
        <v>4010927</v>
      </c>
      <c r="D30" s="61">
        <f t="shared" ref="D30:H30" si="3">SUM(D32+SUM(D37:D45))</f>
        <v>0</v>
      </c>
      <c r="E30" s="61">
        <f t="shared" si="3"/>
        <v>0</v>
      </c>
      <c r="F30" s="61">
        <f t="shared" si="3"/>
        <v>0</v>
      </c>
      <c r="G30" s="61">
        <f t="shared" si="3"/>
        <v>16198305</v>
      </c>
      <c r="H30" s="62">
        <f t="shared" si="3"/>
        <v>0</v>
      </c>
      <c r="I30" s="43">
        <f t="shared" si="0"/>
        <v>20209232</v>
      </c>
    </row>
    <row r="31" spans="1:9" x14ac:dyDescent="0.25">
      <c r="A31" s="29" t="s">
        <v>79</v>
      </c>
      <c r="B31" s="30"/>
      <c r="C31" s="61"/>
      <c r="D31" s="61"/>
      <c r="E31" s="61"/>
      <c r="F31" s="61"/>
      <c r="G31" s="61"/>
      <c r="H31" s="61"/>
      <c r="I31" s="43">
        <f t="shared" si="0"/>
        <v>0</v>
      </c>
    </row>
    <row r="32" spans="1:9" x14ac:dyDescent="0.25">
      <c r="A32" s="29" t="s">
        <v>168</v>
      </c>
      <c r="B32" s="30">
        <v>310</v>
      </c>
      <c r="C32" s="61">
        <v>0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43">
        <f t="shared" si="0"/>
        <v>0</v>
      </c>
    </row>
    <row r="33" spans="1:9" x14ac:dyDescent="0.25">
      <c r="A33" s="29" t="s">
        <v>79</v>
      </c>
      <c r="B33" s="30"/>
      <c r="C33" s="61"/>
      <c r="D33" s="61"/>
      <c r="E33" s="61"/>
      <c r="F33" s="61"/>
      <c r="G33" s="61"/>
      <c r="H33" s="61"/>
      <c r="I33" s="43">
        <f t="shared" si="0"/>
        <v>0</v>
      </c>
    </row>
    <row r="34" spans="1:9" x14ac:dyDescent="0.25">
      <c r="A34" s="29" t="s">
        <v>169</v>
      </c>
      <c r="B34" s="30"/>
      <c r="C34" s="61">
        <v>0</v>
      </c>
      <c r="D34" s="61">
        <v>0</v>
      </c>
      <c r="E34" s="61">
        <v>0</v>
      </c>
      <c r="F34" s="61">
        <v>0</v>
      </c>
      <c r="G34" s="61">
        <v>0</v>
      </c>
      <c r="H34" s="61">
        <v>0</v>
      </c>
      <c r="I34" s="43">
        <f t="shared" si="0"/>
        <v>0</v>
      </c>
    </row>
    <row r="35" spans="1:9" x14ac:dyDescent="0.25">
      <c r="A35" s="29" t="s">
        <v>170</v>
      </c>
      <c r="B35" s="30"/>
      <c r="C35" s="61">
        <v>0</v>
      </c>
      <c r="D35" s="61">
        <v>0</v>
      </c>
      <c r="E35" s="61">
        <v>0</v>
      </c>
      <c r="F35" s="61">
        <v>0</v>
      </c>
      <c r="G35" s="61">
        <v>0</v>
      </c>
      <c r="H35" s="61">
        <v>0</v>
      </c>
      <c r="I35" s="43">
        <f t="shared" si="0"/>
        <v>0</v>
      </c>
    </row>
    <row r="36" spans="1:9" ht="25.5" x14ac:dyDescent="0.25">
      <c r="A36" s="29" t="s">
        <v>171</v>
      </c>
      <c r="B36" s="30"/>
      <c r="C36" s="61">
        <v>0</v>
      </c>
      <c r="D36" s="61">
        <v>0</v>
      </c>
      <c r="E36" s="61">
        <v>0</v>
      </c>
      <c r="F36" s="61">
        <v>0</v>
      </c>
      <c r="G36" s="61">
        <v>0</v>
      </c>
      <c r="H36" s="61">
        <v>0</v>
      </c>
      <c r="I36" s="43">
        <f t="shared" si="0"/>
        <v>0</v>
      </c>
    </row>
    <row r="37" spans="1:9" x14ac:dyDescent="0.25">
      <c r="A37" s="29" t="s">
        <v>172</v>
      </c>
      <c r="B37" s="30">
        <v>311</v>
      </c>
      <c r="C37" s="61">
        <v>0</v>
      </c>
      <c r="D37" s="61">
        <v>0</v>
      </c>
      <c r="E37" s="61">
        <v>0</v>
      </c>
      <c r="F37" s="61">
        <v>0</v>
      </c>
      <c r="G37" s="61">
        <v>18491467</v>
      </c>
      <c r="H37" s="62">
        <v>0</v>
      </c>
      <c r="I37" s="43">
        <f t="shared" si="0"/>
        <v>18491467</v>
      </c>
    </row>
    <row r="38" spans="1:9" x14ac:dyDescent="0.25">
      <c r="A38" s="29" t="s">
        <v>173</v>
      </c>
      <c r="B38" s="30">
        <v>312</v>
      </c>
      <c r="C38" s="61">
        <v>4010927</v>
      </c>
      <c r="D38" s="61">
        <v>0</v>
      </c>
      <c r="E38" s="61">
        <v>0</v>
      </c>
      <c r="F38" s="61">
        <v>0</v>
      </c>
      <c r="G38" s="61">
        <v>-1455453</v>
      </c>
      <c r="H38" s="61">
        <v>0</v>
      </c>
      <c r="I38" s="43">
        <f t="shared" si="0"/>
        <v>2555474</v>
      </c>
    </row>
    <row r="39" spans="1:9" x14ac:dyDescent="0.25">
      <c r="A39" s="29" t="s">
        <v>174</v>
      </c>
      <c r="B39" s="30">
        <v>313</v>
      </c>
      <c r="C39" s="61">
        <v>0</v>
      </c>
      <c r="D39" s="61">
        <v>0</v>
      </c>
      <c r="E39" s="61">
        <v>0</v>
      </c>
      <c r="F39" s="61">
        <v>0</v>
      </c>
      <c r="G39" s="61">
        <v>0</v>
      </c>
      <c r="H39" s="61">
        <v>0</v>
      </c>
      <c r="I39" s="43">
        <f t="shared" si="0"/>
        <v>0</v>
      </c>
    </row>
    <row r="40" spans="1:9" x14ac:dyDescent="0.25">
      <c r="A40" s="29" t="s">
        <v>175</v>
      </c>
      <c r="B40" s="30">
        <v>314</v>
      </c>
      <c r="C40" s="61">
        <v>0</v>
      </c>
      <c r="D40" s="61">
        <v>0</v>
      </c>
      <c r="E40" s="61">
        <v>0</v>
      </c>
      <c r="F40" s="61">
        <v>0</v>
      </c>
      <c r="G40" s="61">
        <v>0</v>
      </c>
      <c r="H40" s="61">
        <v>0</v>
      </c>
      <c r="I40" s="43">
        <f t="shared" si="0"/>
        <v>0</v>
      </c>
    </row>
    <row r="41" spans="1:9" x14ac:dyDescent="0.25">
      <c r="A41" s="29" t="s">
        <v>166</v>
      </c>
      <c r="B41" s="30"/>
      <c r="C41" s="61"/>
      <c r="D41" s="61"/>
      <c r="E41" s="61"/>
      <c r="F41" s="61"/>
      <c r="G41" s="61"/>
      <c r="H41" s="61"/>
      <c r="I41" s="43">
        <f t="shared" si="0"/>
        <v>0</v>
      </c>
    </row>
    <row r="42" spans="1:9" x14ac:dyDescent="0.25">
      <c r="A42" s="29" t="s">
        <v>176</v>
      </c>
      <c r="B42" s="30">
        <v>315</v>
      </c>
      <c r="C42" s="61">
        <v>0</v>
      </c>
      <c r="D42" s="61">
        <v>0</v>
      </c>
      <c r="E42" s="61">
        <v>0</v>
      </c>
      <c r="F42" s="61">
        <v>0</v>
      </c>
      <c r="G42" s="61">
        <v>-837709</v>
      </c>
      <c r="H42" s="61">
        <v>0</v>
      </c>
      <c r="I42" s="43">
        <f t="shared" si="0"/>
        <v>-837709</v>
      </c>
    </row>
    <row r="43" spans="1:9" x14ac:dyDescent="0.25">
      <c r="A43" s="29" t="s">
        <v>177</v>
      </c>
      <c r="B43" s="30">
        <v>316</v>
      </c>
      <c r="C43" s="61">
        <v>0</v>
      </c>
      <c r="D43" s="61">
        <v>0</v>
      </c>
      <c r="E43" s="61">
        <v>0</v>
      </c>
      <c r="F43" s="61">
        <v>0</v>
      </c>
      <c r="G43" s="61">
        <v>0</v>
      </c>
      <c r="H43" s="61">
        <v>0</v>
      </c>
      <c r="I43" s="43">
        <f t="shared" si="0"/>
        <v>0</v>
      </c>
    </row>
    <row r="44" spans="1:9" x14ac:dyDescent="0.25">
      <c r="A44" s="29" t="s">
        <v>178</v>
      </c>
      <c r="B44" s="30">
        <v>317</v>
      </c>
      <c r="C44" s="61">
        <v>0</v>
      </c>
      <c r="D44" s="61">
        <v>0</v>
      </c>
      <c r="E44" s="61">
        <v>0</v>
      </c>
      <c r="F44" s="61">
        <v>0</v>
      </c>
      <c r="G44" s="61">
        <v>0</v>
      </c>
      <c r="H44" s="61">
        <v>0</v>
      </c>
      <c r="I44" s="43">
        <f t="shared" si="0"/>
        <v>0</v>
      </c>
    </row>
    <row r="45" spans="1:9" ht="25.5" x14ac:dyDescent="0.25">
      <c r="A45" s="29" t="s">
        <v>179</v>
      </c>
      <c r="B45" s="30">
        <v>318</v>
      </c>
      <c r="C45" s="61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43">
        <f t="shared" si="0"/>
        <v>0</v>
      </c>
    </row>
    <row r="46" spans="1:9" ht="28.5" customHeight="1" x14ac:dyDescent="0.25">
      <c r="A46" s="31" t="s">
        <v>180</v>
      </c>
      <c r="B46" s="30">
        <v>400</v>
      </c>
      <c r="C46" s="61">
        <f>C12+C13+C30</f>
        <v>66489226</v>
      </c>
      <c r="D46" s="61">
        <v>0</v>
      </c>
      <c r="E46" s="61">
        <v>0</v>
      </c>
      <c r="F46" s="61">
        <v>0</v>
      </c>
      <c r="G46" s="61">
        <f>G12+G15+G30</f>
        <v>29236663</v>
      </c>
      <c r="H46" s="61">
        <v>0</v>
      </c>
      <c r="I46" s="43">
        <f t="shared" si="0"/>
        <v>95725889</v>
      </c>
    </row>
    <row r="47" spans="1:9" x14ac:dyDescent="0.25">
      <c r="A47" s="29" t="s">
        <v>160</v>
      </c>
      <c r="B47" s="30">
        <v>401</v>
      </c>
      <c r="C47" s="61">
        <v>0</v>
      </c>
      <c r="D47" s="61">
        <v>0</v>
      </c>
      <c r="E47" s="61">
        <v>0</v>
      </c>
      <c r="F47" s="61">
        <v>0</v>
      </c>
      <c r="G47" s="61">
        <v>0</v>
      </c>
      <c r="H47" s="61">
        <v>0</v>
      </c>
      <c r="I47" s="43">
        <f t="shared" si="0"/>
        <v>0</v>
      </c>
    </row>
    <row r="48" spans="1:9" ht="21.75" customHeight="1" x14ac:dyDescent="0.25">
      <c r="A48" s="33" t="s">
        <v>189</v>
      </c>
      <c r="B48" s="30">
        <v>500</v>
      </c>
      <c r="C48" s="61">
        <f>SUM(C46:C47)</f>
        <v>66489226</v>
      </c>
      <c r="D48" s="61">
        <f t="shared" ref="D48:H48" si="4">SUM(D46:D47)</f>
        <v>0</v>
      </c>
      <c r="E48" s="61">
        <f t="shared" si="4"/>
        <v>0</v>
      </c>
      <c r="F48" s="61">
        <f t="shared" si="4"/>
        <v>0</v>
      </c>
      <c r="G48" s="61">
        <f t="shared" si="4"/>
        <v>29236663</v>
      </c>
      <c r="H48" s="61">
        <f t="shared" si="4"/>
        <v>0</v>
      </c>
      <c r="I48" s="43">
        <f t="shared" si="0"/>
        <v>95725889</v>
      </c>
    </row>
    <row r="49" spans="1:9" ht="33.75" customHeight="1" x14ac:dyDescent="0.25">
      <c r="A49" s="33" t="s">
        <v>181</v>
      </c>
      <c r="B49" s="30">
        <v>600</v>
      </c>
      <c r="C49" s="61">
        <f t="shared" ref="C49:F49" si="5">C50+C51</f>
        <v>0</v>
      </c>
      <c r="D49" s="61">
        <f t="shared" si="5"/>
        <v>0</v>
      </c>
      <c r="E49" s="61">
        <f t="shared" si="5"/>
        <v>0</v>
      </c>
      <c r="F49" s="61">
        <f t="shared" si="5"/>
        <v>0</v>
      </c>
      <c r="G49" s="62">
        <f>G50+G51</f>
        <v>2990525</v>
      </c>
      <c r="H49" s="61">
        <f t="shared" ref="H49" si="6">H50+H51</f>
        <v>0</v>
      </c>
      <c r="I49" s="43">
        <f t="shared" si="0"/>
        <v>2990525</v>
      </c>
    </row>
    <row r="50" spans="1:9" x14ac:dyDescent="0.25">
      <c r="A50" s="32" t="s">
        <v>162</v>
      </c>
      <c r="B50" s="30">
        <v>610</v>
      </c>
      <c r="C50" s="61">
        <v>0</v>
      </c>
      <c r="D50" s="61">
        <v>0</v>
      </c>
      <c r="E50" s="61">
        <v>0</v>
      </c>
      <c r="F50" s="61">
        <v>0</v>
      </c>
      <c r="G50" s="83">
        <f>'Ф2 - ОПиУ'!C41</f>
        <v>2990525</v>
      </c>
      <c r="H50" s="61">
        <v>0</v>
      </c>
      <c r="I50" s="63">
        <f t="shared" si="0"/>
        <v>2990525</v>
      </c>
    </row>
    <row r="51" spans="1:9" ht="23.25" customHeight="1" x14ac:dyDescent="0.25">
      <c r="A51" s="32" t="s">
        <v>190</v>
      </c>
      <c r="B51" s="30">
        <v>620</v>
      </c>
      <c r="C51" s="61">
        <v>0</v>
      </c>
      <c r="D51" s="61">
        <v>0</v>
      </c>
      <c r="E51" s="61">
        <v>0</v>
      </c>
      <c r="F51" s="61">
        <v>0</v>
      </c>
      <c r="G51" s="61">
        <v>0</v>
      </c>
      <c r="H51" s="61">
        <v>0</v>
      </c>
      <c r="I51" s="43">
        <f t="shared" si="0"/>
        <v>0</v>
      </c>
    </row>
    <row r="52" spans="1:9" x14ac:dyDescent="0.25">
      <c r="A52" s="32" t="s">
        <v>79</v>
      </c>
      <c r="B52" s="30"/>
      <c r="C52" s="61"/>
      <c r="D52" s="61"/>
      <c r="E52" s="61"/>
      <c r="F52" s="61"/>
      <c r="G52" s="61"/>
      <c r="H52" s="61"/>
      <c r="I52" s="43">
        <f t="shared" si="0"/>
        <v>0</v>
      </c>
    </row>
    <row r="53" spans="1:9" x14ac:dyDescent="0.25">
      <c r="A53" s="32" t="s">
        <v>182</v>
      </c>
      <c r="B53" s="30">
        <v>621</v>
      </c>
      <c r="C53" s="61">
        <v>0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43">
        <f t="shared" si="0"/>
        <v>0</v>
      </c>
    </row>
    <row r="54" spans="1:9" x14ac:dyDescent="0.25">
      <c r="A54" s="32" t="s">
        <v>166</v>
      </c>
      <c r="B54" s="30"/>
      <c r="C54" s="61"/>
      <c r="D54" s="61"/>
      <c r="E54" s="61"/>
      <c r="F54" s="61"/>
      <c r="G54" s="61"/>
      <c r="H54" s="61"/>
      <c r="I54" s="43">
        <f t="shared" si="0"/>
        <v>0</v>
      </c>
    </row>
    <row r="55" spans="1:9" ht="25.5" x14ac:dyDescent="0.25">
      <c r="A55" s="32" t="s">
        <v>164</v>
      </c>
      <c r="B55" s="30">
        <v>622</v>
      </c>
      <c r="C55" s="61">
        <v>0</v>
      </c>
      <c r="D55" s="61">
        <v>0</v>
      </c>
      <c r="E55" s="61">
        <v>0</v>
      </c>
      <c r="F55" s="61">
        <v>0</v>
      </c>
      <c r="G55" s="61">
        <v>0</v>
      </c>
      <c r="H55" s="61">
        <v>0</v>
      </c>
      <c r="I55" s="43">
        <f t="shared" si="0"/>
        <v>0</v>
      </c>
    </row>
    <row r="56" spans="1:9" ht="24" customHeight="1" x14ac:dyDescent="0.25">
      <c r="A56" s="32" t="s">
        <v>165</v>
      </c>
      <c r="B56" s="30">
        <v>623</v>
      </c>
      <c r="C56" s="61">
        <v>0</v>
      </c>
      <c r="D56" s="61">
        <v>0</v>
      </c>
      <c r="E56" s="61">
        <v>0</v>
      </c>
      <c r="F56" s="61">
        <v>0</v>
      </c>
      <c r="G56" s="61">
        <v>0</v>
      </c>
      <c r="H56" s="61">
        <v>0</v>
      </c>
      <c r="I56" s="43">
        <f t="shared" si="0"/>
        <v>0</v>
      </c>
    </row>
    <row r="57" spans="1:9" x14ac:dyDescent="0.25">
      <c r="A57" s="32" t="s">
        <v>166</v>
      </c>
      <c r="B57" s="30"/>
      <c r="C57" s="61"/>
      <c r="D57" s="61"/>
      <c r="E57" s="61"/>
      <c r="F57" s="61"/>
      <c r="G57" s="61"/>
      <c r="H57" s="61"/>
      <c r="I57" s="43">
        <f t="shared" si="0"/>
        <v>0</v>
      </c>
    </row>
    <row r="58" spans="1:9" ht="38.25" x14ac:dyDescent="0.25">
      <c r="A58" s="32" t="s">
        <v>82</v>
      </c>
      <c r="B58" s="30">
        <v>624</v>
      </c>
      <c r="C58" s="61">
        <v>0</v>
      </c>
      <c r="D58" s="61">
        <v>0</v>
      </c>
      <c r="E58" s="61">
        <v>0</v>
      </c>
      <c r="F58" s="61">
        <v>0</v>
      </c>
      <c r="G58" s="61">
        <v>0</v>
      </c>
      <c r="H58" s="61">
        <v>0</v>
      </c>
      <c r="I58" s="43">
        <f t="shared" si="0"/>
        <v>0</v>
      </c>
    </row>
    <row r="59" spans="1:9" ht="28.5" customHeight="1" x14ac:dyDescent="0.25">
      <c r="A59" s="32" t="s">
        <v>83</v>
      </c>
      <c r="B59" s="30">
        <v>625</v>
      </c>
      <c r="C59" s="61">
        <v>0</v>
      </c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43">
        <f t="shared" si="0"/>
        <v>0</v>
      </c>
    </row>
    <row r="60" spans="1:9" ht="25.5" x14ac:dyDescent="0.25">
      <c r="A60" s="32" t="s">
        <v>183</v>
      </c>
      <c r="B60" s="30">
        <v>626</v>
      </c>
      <c r="C60" s="61">
        <v>0</v>
      </c>
      <c r="D60" s="61">
        <v>0</v>
      </c>
      <c r="E60" s="61">
        <v>0</v>
      </c>
      <c r="F60" s="61">
        <v>0</v>
      </c>
      <c r="G60" s="61">
        <v>0</v>
      </c>
      <c r="H60" s="61">
        <v>0</v>
      </c>
      <c r="I60" s="43">
        <f t="shared" si="0"/>
        <v>0</v>
      </c>
    </row>
    <row r="61" spans="1:9" x14ac:dyDescent="0.25">
      <c r="A61" s="32" t="s">
        <v>85</v>
      </c>
      <c r="B61" s="30">
        <v>627</v>
      </c>
      <c r="C61" s="61">
        <v>0</v>
      </c>
      <c r="D61" s="61">
        <v>0</v>
      </c>
      <c r="E61" s="61">
        <v>0</v>
      </c>
      <c r="F61" s="61">
        <v>0</v>
      </c>
      <c r="G61" s="61">
        <v>0</v>
      </c>
      <c r="H61" s="61">
        <v>0</v>
      </c>
      <c r="I61" s="43">
        <f t="shared" si="0"/>
        <v>0</v>
      </c>
    </row>
    <row r="62" spans="1:9" x14ac:dyDescent="0.25">
      <c r="A62" s="32" t="s">
        <v>166</v>
      </c>
      <c r="B62" s="30"/>
      <c r="C62" s="61"/>
      <c r="D62" s="61"/>
      <c r="E62" s="61"/>
      <c r="F62" s="61"/>
      <c r="G62" s="61"/>
      <c r="H62" s="61"/>
      <c r="I62" s="43">
        <f t="shared" si="0"/>
        <v>0</v>
      </c>
    </row>
    <row r="63" spans="1:9" ht="27" customHeight="1" x14ac:dyDescent="0.25">
      <c r="A63" s="32" t="s">
        <v>86</v>
      </c>
      <c r="B63" s="30">
        <v>628</v>
      </c>
      <c r="C63" s="61">
        <v>0</v>
      </c>
      <c r="D63" s="61">
        <v>0</v>
      </c>
      <c r="E63" s="61">
        <v>0</v>
      </c>
      <c r="F63" s="61">
        <v>0</v>
      </c>
      <c r="G63" s="61">
        <v>0</v>
      </c>
      <c r="H63" s="61">
        <v>0</v>
      </c>
      <c r="I63" s="43">
        <f t="shared" si="0"/>
        <v>0</v>
      </c>
    </row>
    <row r="64" spans="1:9" ht="21" customHeight="1" x14ac:dyDescent="0.25">
      <c r="A64" s="32" t="s">
        <v>87</v>
      </c>
      <c r="B64" s="30">
        <v>629</v>
      </c>
      <c r="C64" s="61">
        <v>0</v>
      </c>
      <c r="D64" s="61">
        <v>0</v>
      </c>
      <c r="E64" s="61">
        <v>0</v>
      </c>
      <c r="F64" s="61">
        <v>0</v>
      </c>
      <c r="G64" s="61">
        <v>0</v>
      </c>
      <c r="H64" s="61">
        <v>0</v>
      </c>
      <c r="I64" s="43">
        <f t="shared" si="0"/>
        <v>0</v>
      </c>
    </row>
    <row r="65" spans="1:22" ht="26.25" customHeight="1" x14ac:dyDescent="0.25">
      <c r="A65" s="33" t="s">
        <v>184</v>
      </c>
      <c r="B65" s="30">
        <v>700</v>
      </c>
      <c r="C65" s="61">
        <f>C67+SUM(C72:C79)</f>
        <v>0</v>
      </c>
      <c r="D65" s="61">
        <f t="shared" ref="D65:E65" si="7">D67+SUM(D72:D79)</f>
        <v>0</v>
      </c>
      <c r="E65" s="61">
        <f t="shared" si="7"/>
        <v>0</v>
      </c>
      <c r="F65" s="61">
        <f>F67+SUM(F72:F79)</f>
        <v>0</v>
      </c>
      <c r="G65" s="61">
        <f t="shared" ref="G65:H65" si="8">G67+SUM(G72:G79)</f>
        <v>0</v>
      </c>
      <c r="H65" s="61">
        <f t="shared" si="8"/>
        <v>0</v>
      </c>
      <c r="I65" s="63">
        <f t="shared" si="0"/>
        <v>0</v>
      </c>
    </row>
    <row r="66" spans="1:22" x14ac:dyDescent="0.25">
      <c r="A66" s="32" t="s">
        <v>79</v>
      </c>
      <c r="B66" s="30"/>
      <c r="C66" s="61"/>
      <c r="D66" s="61"/>
      <c r="E66" s="61"/>
      <c r="F66" s="61"/>
      <c r="G66" s="61"/>
      <c r="H66" s="61"/>
      <c r="I66" s="43">
        <f t="shared" si="0"/>
        <v>0</v>
      </c>
    </row>
    <row r="67" spans="1:22" x14ac:dyDescent="0.25">
      <c r="A67" s="32" t="s">
        <v>185</v>
      </c>
      <c r="B67" s="30">
        <v>710</v>
      </c>
      <c r="C67" s="61">
        <v>0</v>
      </c>
      <c r="D67" s="61">
        <v>0</v>
      </c>
      <c r="E67" s="61">
        <v>0</v>
      </c>
      <c r="F67" s="61">
        <v>0</v>
      </c>
      <c r="G67" s="61">
        <v>0</v>
      </c>
      <c r="H67" s="61">
        <v>0</v>
      </c>
      <c r="I67" s="43">
        <f t="shared" si="0"/>
        <v>0</v>
      </c>
    </row>
    <row r="68" spans="1:22" x14ac:dyDescent="0.25">
      <c r="A68" s="32" t="s">
        <v>79</v>
      </c>
      <c r="B68" s="30"/>
      <c r="C68" s="61"/>
      <c r="D68" s="61"/>
      <c r="E68" s="61"/>
      <c r="F68" s="61"/>
      <c r="G68" s="61"/>
      <c r="H68" s="61"/>
      <c r="I68" s="43">
        <f t="shared" si="0"/>
        <v>0</v>
      </c>
    </row>
    <row r="69" spans="1:22" x14ac:dyDescent="0.25">
      <c r="A69" s="32" t="s">
        <v>169</v>
      </c>
      <c r="B69" s="30"/>
      <c r="C69" s="61">
        <v>0</v>
      </c>
      <c r="D69" s="61">
        <v>0</v>
      </c>
      <c r="E69" s="61">
        <v>0</v>
      </c>
      <c r="F69" s="61">
        <v>0</v>
      </c>
      <c r="G69" s="61">
        <v>0</v>
      </c>
      <c r="H69" s="61">
        <v>0</v>
      </c>
      <c r="I69" s="43">
        <f t="shared" si="0"/>
        <v>0</v>
      </c>
    </row>
    <row r="70" spans="1:22" x14ac:dyDescent="0.25">
      <c r="A70" s="32" t="s">
        <v>170</v>
      </c>
      <c r="B70" s="30"/>
      <c r="C70" s="61">
        <v>0</v>
      </c>
      <c r="D70" s="61">
        <v>0</v>
      </c>
      <c r="E70" s="61">
        <v>0</v>
      </c>
      <c r="F70" s="61">
        <v>0</v>
      </c>
      <c r="G70" s="61">
        <v>0</v>
      </c>
      <c r="H70" s="61">
        <v>0</v>
      </c>
      <c r="I70" s="43">
        <f t="shared" si="0"/>
        <v>0</v>
      </c>
    </row>
    <row r="71" spans="1:22" ht="25.5" x14ac:dyDescent="0.25">
      <c r="A71" s="32" t="s">
        <v>171</v>
      </c>
      <c r="B71" s="30"/>
      <c r="C71" s="61">
        <v>0</v>
      </c>
      <c r="D71" s="61">
        <v>0</v>
      </c>
      <c r="E71" s="61">
        <v>0</v>
      </c>
      <c r="F71" s="61">
        <v>0</v>
      </c>
      <c r="G71" s="61">
        <v>0</v>
      </c>
      <c r="H71" s="61">
        <v>0</v>
      </c>
      <c r="I71" s="43">
        <f t="shared" si="0"/>
        <v>0</v>
      </c>
    </row>
    <row r="72" spans="1:22" ht="19.5" customHeight="1" x14ac:dyDescent="0.25">
      <c r="A72" s="32" t="s">
        <v>172</v>
      </c>
      <c r="B72" s="30">
        <v>711</v>
      </c>
      <c r="C72" s="62"/>
      <c r="D72" s="61">
        <v>0</v>
      </c>
      <c r="E72" s="61">
        <v>0</v>
      </c>
      <c r="F72" s="61">
        <v>0</v>
      </c>
      <c r="G72" s="61"/>
      <c r="H72" s="61">
        <v>0</v>
      </c>
      <c r="I72" s="43">
        <f t="shared" si="0"/>
        <v>0</v>
      </c>
    </row>
    <row r="73" spans="1:22" ht="21" customHeight="1" x14ac:dyDescent="0.25">
      <c r="A73" s="32" t="s">
        <v>173</v>
      </c>
      <c r="B73" s="30">
        <v>712</v>
      </c>
      <c r="C73" s="61"/>
      <c r="D73" s="61">
        <v>0</v>
      </c>
      <c r="E73" s="61">
        <v>0</v>
      </c>
      <c r="F73" s="61">
        <v>0</v>
      </c>
      <c r="G73" s="61"/>
      <c r="H73" s="61">
        <v>0</v>
      </c>
      <c r="I73" s="43">
        <f t="shared" si="0"/>
        <v>0</v>
      </c>
    </row>
    <row r="74" spans="1:22" ht="27" customHeight="1" x14ac:dyDescent="0.25">
      <c r="A74" s="32" t="s">
        <v>186</v>
      </c>
      <c r="B74" s="30">
        <v>713</v>
      </c>
      <c r="C74" s="61"/>
      <c r="D74" s="61">
        <v>0</v>
      </c>
      <c r="E74" s="61">
        <v>0</v>
      </c>
      <c r="F74" s="61">
        <v>0</v>
      </c>
      <c r="G74" s="61">
        <v>0</v>
      </c>
      <c r="H74" s="61">
        <v>0</v>
      </c>
      <c r="I74" s="43">
        <f t="shared" si="0"/>
        <v>0</v>
      </c>
    </row>
    <row r="75" spans="1:22" ht="35.25" customHeight="1" x14ac:dyDescent="0.25">
      <c r="A75" s="32" t="s">
        <v>187</v>
      </c>
      <c r="B75" s="30">
        <v>714</v>
      </c>
      <c r="C75" s="61">
        <v>0</v>
      </c>
      <c r="D75" s="61">
        <v>0</v>
      </c>
      <c r="E75" s="61">
        <v>0</v>
      </c>
      <c r="F75" s="61">
        <v>0</v>
      </c>
      <c r="G75" s="61">
        <v>0</v>
      </c>
      <c r="H75" s="61">
        <v>0</v>
      </c>
      <c r="I75" s="43">
        <f t="shared" si="0"/>
        <v>0</v>
      </c>
    </row>
    <row r="76" spans="1:22" x14ac:dyDescent="0.25">
      <c r="A76" s="32" t="s">
        <v>176</v>
      </c>
      <c r="B76" s="30">
        <v>715</v>
      </c>
      <c r="C76" s="61">
        <v>0</v>
      </c>
      <c r="D76" s="61">
        <v>0</v>
      </c>
      <c r="E76" s="61">
        <v>0</v>
      </c>
      <c r="F76" s="61">
        <v>0</v>
      </c>
      <c r="G76" s="61"/>
      <c r="H76" s="61">
        <v>0</v>
      </c>
      <c r="I76" s="43">
        <f t="shared" si="0"/>
        <v>0</v>
      </c>
    </row>
    <row r="77" spans="1:22" x14ac:dyDescent="0.25">
      <c r="A77" s="32" t="s">
        <v>177</v>
      </c>
      <c r="B77" s="30">
        <v>716</v>
      </c>
      <c r="C77" s="61">
        <v>0</v>
      </c>
      <c r="D77" s="61">
        <v>0</v>
      </c>
      <c r="E77" s="61">
        <v>0</v>
      </c>
      <c r="F77" s="61">
        <v>0</v>
      </c>
      <c r="G77" s="61">
        <v>0</v>
      </c>
      <c r="H77" s="61">
        <v>0</v>
      </c>
      <c r="I77" s="43">
        <f t="shared" ref="I77:I80" si="9">SUM(C77:H77)</f>
        <v>0</v>
      </c>
    </row>
    <row r="78" spans="1:22" x14ac:dyDescent="0.25">
      <c r="A78" s="32" t="s">
        <v>178</v>
      </c>
      <c r="B78" s="30">
        <v>717</v>
      </c>
      <c r="C78" s="61">
        <v>0</v>
      </c>
      <c r="D78" s="61">
        <v>0</v>
      </c>
      <c r="E78" s="61">
        <v>0</v>
      </c>
      <c r="F78" s="61">
        <v>0</v>
      </c>
      <c r="G78" s="61">
        <v>0</v>
      </c>
      <c r="H78" s="61">
        <v>0</v>
      </c>
      <c r="I78" s="43">
        <f t="shared" si="9"/>
        <v>0</v>
      </c>
    </row>
    <row r="79" spans="1:22" ht="28.5" customHeight="1" x14ac:dyDescent="0.25">
      <c r="A79" s="32" t="s">
        <v>179</v>
      </c>
      <c r="B79" s="30">
        <v>718</v>
      </c>
      <c r="C79" s="61">
        <v>0</v>
      </c>
      <c r="D79" s="61">
        <v>0</v>
      </c>
      <c r="E79" s="61">
        <v>0</v>
      </c>
      <c r="F79" s="61">
        <v>0</v>
      </c>
      <c r="G79" s="61">
        <v>0</v>
      </c>
      <c r="H79" s="61">
        <v>0</v>
      </c>
      <c r="I79" s="43">
        <f t="shared" si="9"/>
        <v>0</v>
      </c>
    </row>
    <row r="80" spans="1:22" ht="26.25" thickBot="1" x14ac:dyDescent="0.3">
      <c r="A80" s="34" t="s">
        <v>222</v>
      </c>
      <c r="B80" s="35">
        <v>800</v>
      </c>
      <c r="C80" s="64">
        <f>C48+C49+C65</f>
        <v>66489226</v>
      </c>
      <c r="D80" s="65">
        <f t="shared" ref="D80:H80" si="10">D48+D49+D65</f>
        <v>0</v>
      </c>
      <c r="E80" s="66">
        <f t="shared" si="10"/>
        <v>0</v>
      </c>
      <c r="F80" s="64">
        <f t="shared" si="10"/>
        <v>0</v>
      </c>
      <c r="G80" s="64">
        <f>G48+G49+G65</f>
        <v>32227188</v>
      </c>
      <c r="H80" s="66">
        <f t="shared" si="10"/>
        <v>0</v>
      </c>
      <c r="I80" s="67">
        <f t="shared" si="9"/>
        <v>98716414</v>
      </c>
      <c r="N80" s="19"/>
      <c r="O80" s="19"/>
      <c r="P80" s="19"/>
      <c r="Q80" s="19"/>
      <c r="R80" s="19"/>
      <c r="S80" s="19"/>
      <c r="T80" s="19"/>
      <c r="U80" s="19"/>
      <c r="V80" s="20"/>
    </row>
    <row r="81" spans="1:22" s="80" customFormat="1" x14ac:dyDescent="0.25">
      <c r="A81" s="41"/>
      <c r="B81" s="84"/>
      <c r="C81" s="86">
        <f>C80-'Ф1 - БухБаланс'!D61</f>
        <v>0</v>
      </c>
      <c r="D81" s="86"/>
      <c r="E81" s="86"/>
      <c r="F81" s="86"/>
      <c r="G81" s="86">
        <f>G80-'Ф1 - БухБаланс'!D65</f>
        <v>0</v>
      </c>
      <c r="H81" s="86"/>
      <c r="I81" s="86">
        <f>I80-'Ф1 - БухБаланс'!D68</f>
        <v>0</v>
      </c>
      <c r="V81" s="85"/>
    </row>
    <row r="82" spans="1:22" ht="18.75" x14ac:dyDescent="0.3">
      <c r="A82" s="18" t="s">
        <v>218</v>
      </c>
      <c r="B82" s="24"/>
      <c r="C82" s="41"/>
      <c r="N82" s="21"/>
      <c r="O82" s="19"/>
      <c r="P82" s="19"/>
      <c r="Q82" s="19"/>
      <c r="R82" s="19"/>
      <c r="S82" s="19"/>
      <c r="T82" s="19"/>
      <c r="U82" s="19"/>
      <c r="V82" s="20"/>
    </row>
    <row r="83" spans="1:22" x14ac:dyDescent="0.25">
      <c r="A83" s="18" t="s">
        <v>201</v>
      </c>
      <c r="B83" s="24"/>
      <c r="C83" s="41"/>
      <c r="N83" s="19"/>
      <c r="O83" s="19"/>
      <c r="P83" s="19"/>
      <c r="Q83" s="19"/>
      <c r="R83" s="19"/>
      <c r="S83" s="19"/>
      <c r="T83" s="19"/>
      <c r="U83" s="19"/>
      <c r="V83" s="20"/>
    </row>
    <row r="84" spans="1:22" x14ac:dyDescent="0.25">
      <c r="A84" s="18" t="s">
        <v>216</v>
      </c>
      <c r="B84" s="24"/>
      <c r="C84" s="41"/>
      <c r="N84" s="18"/>
      <c r="O84" s="19"/>
      <c r="P84" s="19"/>
      <c r="Q84" s="19"/>
      <c r="R84" s="19"/>
      <c r="S84" s="19"/>
      <c r="T84" s="19"/>
      <c r="U84" s="19"/>
      <c r="V84" s="19"/>
    </row>
    <row r="85" spans="1:22" x14ac:dyDescent="0.25">
      <c r="A85" s="18" t="s">
        <v>202</v>
      </c>
      <c r="B85" s="24"/>
      <c r="C85" s="41"/>
      <c r="N85" s="18"/>
      <c r="O85" s="19"/>
      <c r="P85" s="19"/>
      <c r="Q85" s="19"/>
      <c r="R85" s="19"/>
      <c r="S85" s="19"/>
      <c r="T85" s="19"/>
      <c r="U85" s="19"/>
      <c r="V85" s="19"/>
    </row>
    <row r="86" spans="1:22" x14ac:dyDescent="0.25">
      <c r="A86" s="18" t="s">
        <v>203</v>
      </c>
      <c r="B86" s="24"/>
      <c r="C86" s="41"/>
      <c r="N86" s="140"/>
      <c r="O86" s="140"/>
      <c r="P86" s="140"/>
      <c r="Q86" s="140"/>
      <c r="R86" s="140"/>
      <c r="S86" s="140"/>
      <c r="T86" s="140"/>
      <c r="U86" s="140"/>
      <c r="V86" s="140"/>
    </row>
    <row r="87" spans="1:22" x14ac:dyDescent="0.25">
      <c r="N87" s="22"/>
      <c r="O87" s="19"/>
      <c r="P87" s="19"/>
      <c r="Q87" s="19"/>
      <c r="R87" s="19"/>
      <c r="S87" s="19"/>
      <c r="T87" s="19"/>
      <c r="U87" s="19"/>
      <c r="V87" s="19"/>
    </row>
    <row r="88" spans="1:22" x14ac:dyDescent="0.25">
      <c r="N88" s="141"/>
      <c r="O88" s="141"/>
      <c r="P88" s="141"/>
      <c r="Q88" s="141"/>
      <c r="R88" s="141"/>
      <c r="S88" s="141"/>
      <c r="T88" s="141"/>
      <c r="U88" s="19"/>
      <c r="V88" s="19"/>
    </row>
  </sheetData>
  <mergeCells count="9">
    <mergeCell ref="N86:V86"/>
    <mergeCell ref="N88:T88"/>
    <mergeCell ref="A7:I7"/>
    <mergeCell ref="A8:G8"/>
    <mergeCell ref="A10:A11"/>
    <mergeCell ref="B10:B11"/>
    <mergeCell ref="C10:G10"/>
    <mergeCell ref="H10:H11"/>
    <mergeCell ref="I10:I11"/>
  </mergeCells>
  <hyperlinks>
    <hyperlink ref="I2" r:id="rId1" display="jl:30820085.0"/>
  </hyperlinks>
  <pageMargins left="0.27" right="0.23622047244094491" top="0.74" bottom="0.39370078740157483" header="0.71" footer="0.31496062992125984"/>
  <pageSetup paperSize="9" scale="55" fitToHeight="2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G26"/>
  <sheetViews>
    <sheetView workbookViewId="0">
      <selection activeCell="D25" sqref="D25"/>
    </sheetView>
  </sheetViews>
  <sheetFormatPr defaultRowHeight="15" x14ac:dyDescent="0.25"/>
  <cols>
    <col min="2" max="2" width="21" bestFit="1" customWidth="1"/>
    <col min="3" max="3" width="21.42578125" bestFit="1" customWidth="1"/>
    <col min="4" max="4" width="20.7109375" bestFit="1" customWidth="1"/>
    <col min="5" max="5" width="21.7109375" bestFit="1" customWidth="1"/>
    <col min="6" max="6" width="19" style="80" customWidth="1"/>
    <col min="7" max="7" width="18.28515625" bestFit="1" customWidth="1"/>
  </cols>
  <sheetData>
    <row r="2" spans="2:7" ht="30" x14ac:dyDescent="0.25">
      <c r="B2" s="73" t="s">
        <v>210</v>
      </c>
      <c r="C2" s="74" t="s">
        <v>211</v>
      </c>
      <c r="D2" s="74" t="s">
        <v>212</v>
      </c>
      <c r="E2" s="75" t="s">
        <v>213</v>
      </c>
    </row>
    <row r="3" spans="2:7" s="44" customFormat="1" x14ac:dyDescent="0.25">
      <c r="B3" s="72">
        <v>41275</v>
      </c>
      <c r="C3" s="74"/>
      <c r="D3" s="74"/>
      <c r="E3" s="75"/>
      <c r="F3" s="80"/>
    </row>
    <row r="4" spans="2:7" s="44" customFormat="1" x14ac:dyDescent="0.25">
      <c r="B4" s="72">
        <v>41306</v>
      </c>
      <c r="C4" s="74"/>
      <c r="D4" s="74"/>
      <c r="E4" s="75"/>
      <c r="F4" s="80"/>
    </row>
    <row r="5" spans="2:7" x14ac:dyDescent="0.25">
      <c r="B5" s="68">
        <v>41334</v>
      </c>
      <c r="C5" s="69">
        <v>65128138913.050003</v>
      </c>
      <c r="D5" s="70">
        <v>46761233</v>
      </c>
      <c r="E5" s="69">
        <f>C5/D5</f>
        <v>1392.7806162222028</v>
      </c>
    </row>
    <row r="6" spans="2:7" x14ac:dyDescent="0.25">
      <c r="B6" s="68">
        <v>41365</v>
      </c>
      <c r="C6" s="69">
        <v>65664000713.599998</v>
      </c>
      <c r="D6" s="70">
        <v>46761233</v>
      </c>
      <c r="E6" s="69">
        <f t="shared" ref="E6:E26" si="0">C6/D6</f>
        <v>1404.2401472518914</v>
      </c>
    </row>
    <row r="7" spans="2:7" x14ac:dyDescent="0.25">
      <c r="B7" s="68">
        <v>41395</v>
      </c>
      <c r="C7" s="69">
        <v>65916454637.980003</v>
      </c>
      <c r="D7" s="70">
        <v>46761233</v>
      </c>
      <c r="E7" s="69">
        <f t="shared" si="0"/>
        <v>1409.6389339857656</v>
      </c>
    </row>
    <row r="8" spans="2:7" x14ac:dyDescent="0.25">
      <c r="B8" s="68">
        <v>41426</v>
      </c>
      <c r="C8" s="69">
        <v>65578495311.93</v>
      </c>
      <c r="D8" s="70">
        <v>46761233</v>
      </c>
      <c r="E8" s="69">
        <f t="shared" si="0"/>
        <v>1402.4115940640402</v>
      </c>
    </row>
    <row r="9" spans="2:7" x14ac:dyDescent="0.25">
      <c r="B9" s="68">
        <v>41456</v>
      </c>
      <c r="C9" s="69">
        <v>65689114205.25</v>
      </c>
      <c r="D9" s="70">
        <v>46761233</v>
      </c>
      <c r="E9" s="69">
        <f t="shared" si="0"/>
        <v>1404.7772051958082</v>
      </c>
    </row>
    <row r="10" spans="2:7" x14ac:dyDescent="0.25">
      <c r="B10" s="68">
        <v>41487</v>
      </c>
      <c r="C10" s="69">
        <v>65193314676.959999</v>
      </c>
      <c r="D10" s="70">
        <v>46761233</v>
      </c>
      <c r="E10" s="69">
        <f t="shared" si="0"/>
        <v>1394.1744153102206</v>
      </c>
    </row>
    <row r="11" spans="2:7" x14ac:dyDescent="0.25">
      <c r="B11" s="68">
        <v>41518</v>
      </c>
      <c r="C11" s="69">
        <v>73216179083.929993</v>
      </c>
      <c r="D11" s="70">
        <v>46761233</v>
      </c>
      <c r="E11" s="69">
        <f t="shared" si="0"/>
        <v>1565.7452634734843</v>
      </c>
    </row>
    <row r="12" spans="2:7" x14ac:dyDescent="0.25">
      <c r="B12" s="72">
        <v>41548</v>
      </c>
      <c r="C12" s="69">
        <v>74589068681.110001</v>
      </c>
      <c r="D12" s="70">
        <v>52597826</v>
      </c>
      <c r="E12" s="69">
        <f t="shared" si="0"/>
        <v>1418.1017420969072</v>
      </c>
    </row>
    <row r="13" spans="2:7" x14ac:dyDescent="0.25">
      <c r="B13" s="72">
        <v>41579</v>
      </c>
      <c r="C13" s="69">
        <v>75349094968.059998</v>
      </c>
      <c r="D13" s="70">
        <v>53009082</v>
      </c>
      <c r="E13" s="69">
        <f t="shared" si="0"/>
        <v>1421.4374617553271</v>
      </c>
    </row>
    <row r="14" spans="2:7" x14ac:dyDescent="0.25">
      <c r="B14" s="72">
        <v>41609</v>
      </c>
      <c r="C14" s="69">
        <v>76054791193.309998</v>
      </c>
      <c r="D14" s="70">
        <v>55600456</v>
      </c>
      <c r="E14" s="69">
        <f t="shared" si="0"/>
        <v>1367.8807093472399</v>
      </c>
    </row>
    <row r="15" spans="2:7" x14ac:dyDescent="0.25">
      <c r="B15" s="72">
        <v>41640</v>
      </c>
      <c r="C15" s="69">
        <v>73792691551.820007</v>
      </c>
      <c r="D15" s="70">
        <v>57429050</v>
      </c>
      <c r="E15" s="69">
        <f t="shared" si="0"/>
        <v>1284.9366575247197</v>
      </c>
      <c r="G15" s="81"/>
    </row>
    <row r="16" spans="2:7" x14ac:dyDescent="0.25">
      <c r="B16" s="72">
        <v>41671</v>
      </c>
      <c r="C16" s="69">
        <v>74680308935.649994</v>
      </c>
      <c r="D16" s="70">
        <f>D15</f>
        <v>57429050</v>
      </c>
      <c r="E16" s="69">
        <f t="shared" si="0"/>
        <v>1300.3925528221343</v>
      </c>
    </row>
    <row r="17" spans="2:6" x14ac:dyDescent="0.25">
      <c r="B17" s="72">
        <v>41699</v>
      </c>
      <c r="C17" s="69">
        <v>74284121811.029999</v>
      </c>
      <c r="D17" s="70">
        <f>D16</f>
        <v>57429050</v>
      </c>
      <c r="E17" s="69">
        <f t="shared" si="0"/>
        <v>1293.4938295345301</v>
      </c>
    </row>
    <row r="18" spans="2:6" x14ac:dyDescent="0.25">
      <c r="B18" s="77">
        <v>41730</v>
      </c>
      <c r="C18" s="78">
        <v>90700539093</v>
      </c>
      <c r="D18" s="79">
        <v>57429050</v>
      </c>
      <c r="E18" s="78">
        <f t="shared" si="0"/>
        <v>1579.3494597768899</v>
      </c>
    </row>
    <row r="19" spans="2:6" x14ac:dyDescent="0.25">
      <c r="B19" s="77">
        <v>41760</v>
      </c>
      <c r="C19" s="78">
        <v>95200247493</v>
      </c>
      <c r="D19" s="79">
        <v>58100551</v>
      </c>
      <c r="E19" s="78">
        <f t="shared" si="0"/>
        <v>1638.5429372778237</v>
      </c>
    </row>
    <row r="20" spans="2:6" x14ac:dyDescent="0.25">
      <c r="B20" s="77">
        <v>41791</v>
      </c>
      <c r="C20" s="78">
        <v>93928670744</v>
      </c>
      <c r="D20" s="79">
        <v>58100551</v>
      </c>
      <c r="E20" s="78">
        <f t="shared" si="0"/>
        <v>1616.6571422704751</v>
      </c>
    </row>
    <row r="21" spans="2:6" x14ac:dyDescent="0.25">
      <c r="B21" s="77">
        <v>41821</v>
      </c>
      <c r="C21" s="78">
        <v>94723643723</v>
      </c>
      <c r="D21" s="79">
        <v>58100551</v>
      </c>
      <c r="E21" s="78">
        <f t="shared" si="0"/>
        <v>1630.339852078167</v>
      </c>
    </row>
    <row r="22" spans="2:6" x14ac:dyDescent="0.25">
      <c r="B22" s="77">
        <v>41852</v>
      </c>
      <c r="C22" s="78">
        <v>94594098042</v>
      </c>
      <c r="D22" s="79">
        <v>58100551</v>
      </c>
      <c r="E22" s="78">
        <f t="shared" si="0"/>
        <v>1628.1101713131775</v>
      </c>
    </row>
    <row r="23" spans="2:6" x14ac:dyDescent="0.25">
      <c r="B23" s="77">
        <v>41883</v>
      </c>
      <c r="C23" s="78">
        <v>95389265119</v>
      </c>
      <c r="D23" s="79">
        <v>58982890</v>
      </c>
      <c r="E23" s="78">
        <f t="shared" si="0"/>
        <v>1617.2362039059124</v>
      </c>
    </row>
    <row r="24" spans="2:6" x14ac:dyDescent="0.25">
      <c r="B24" s="77">
        <v>41913</v>
      </c>
      <c r="C24" s="78">
        <v>95251012313</v>
      </c>
      <c r="D24" s="79">
        <v>59668330</v>
      </c>
      <c r="E24" s="78">
        <f t="shared" si="0"/>
        <v>1596.3411798687846</v>
      </c>
    </row>
    <row r="25" spans="2:6" s="44" customFormat="1" x14ac:dyDescent="0.25">
      <c r="B25" s="77">
        <v>42004</v>
      </c>
      <c r="C25" s="78">
        <v>95725889000</v>
      </c>
      <c r="D25" s="79">
        <f>D24+145546</f>
        <v>59813876</v>
      </c>
      <c r="E25" s="78">
        <f t="shared" si="0"/>
        <v>1600.3960184757129</v>
      </c>
      <c r="F25" s="80"/>
    </row>
    <row r="26" spans="2:6" x14ac:dyDescent="0.25">
      <c r="B26" s="119">
        <v>42101</v>
      </c>
      <c r="C26">
        <f>'Ф1 - БухБаланс'!D61*1000</f>
        <v>66489226000</v>
      </c>
      <c r="D26" s="19">
        <f>D25+24907+1753804</f>
        <v>61592587</v>
      </c>
      <c r="E26" s="78">
        <f t="shared" si="0"/>
        <v>1079.5004600147743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Ф1 - БухБаланс</vt:lpstr>
      <vt:lpstr>Ф2 - ОПиУ</vt:lpstr>
      <vt:lpstr>Ф3 - ОДДС</vt:lpstr>
      <vt:lpstr>Ф4 - ОИК</vt:lpstr>
      <vt:lpstr>Собственный капитал по датам</vt:lpstr>
      <vt:lpstr>'Ф4 - ОИК'!Заголовки_для_печати</vt:lpstr>
      <vt:lpstr>'Ф1 - БухБаланс'!Область_печати</vt:lpstr>
      <vt:lpstr>'Ф2 - ОПиУ'!Область_печати</vt:lpstr>
      <vt:lpstr>'Ф4 - ОИК'!Область_печати</vt:lpstr>
    </vt:vector>
  </TitlesOfParts>
  <Company>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Tleukulov Alibek</dc:creator>
  <cp:lastModifiedBy>Yeltayev Nurbol</cp:lastModifiedBy>
  <cp:lastPrinted>2015-04-28T10:36:02Z</cp:lastPrinted>
  <dcterms:created xsi:type="dcterms:W3CDTF">2013-10-17T06:47:41Z</dcterms:created>
  <dcterms:modified xsi:type="dcterms:W3CDTF">2015-04-28T10:38:29Z</dcterms:modified>
</cp:coreProperties>
</file>