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7\Финансовая отчетность\3 квартал 2017 г\биржа\"/>
    </mc:Choice>
  </mc:AlternateContent>
  <bookViews>
    <workbookView xWindow="0" yWindow="0" windowWidth="28800" windowHeight="11835" activeTab="3"/>
  </bookViews>
  <sheets>
    <sheet name="ОФП" sheetId="2" r:id="rId1"/>
    <sheet name="ОСД" sheetId="3" r:id="rId2"/>
    <sheet name="ОИК" sheetId="4" r:id="rId3"/>
    <sheet name="ДДС" sheetId="1" r:id="rId4"/>
  </sheets>
  <externalReferences>
    <externalReference r:id="rId5"/>
  </externalReferences>
  <definedNames>
    <definedName name="_xlnm._FilterDatabase" localSheetId="1" hidden="1">ОСД!$B$7:$E$22</definedName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ДДС!$A$1:$G$42</definedName>
    <definedName name="_xlnm.Print_Area" localSheetId="2">ОИК!$A$1:$F$25</definedName>
    <definedName name="_xlnm.Print_Area" localSheetId="1">ОСД!$A$1:$G$25</definedName>
    <definedName name="_xlnm.Print_Area" localSheetId="0">ОФП!$A$1:$G$44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F20" i="4"/>
  <c r="F13" i="4"/>
  <c r="F12" i="4"/>
  <c r="F9" i="4"/>
  <c r="E20" i="4"/>
  <c r="E12" i="4"/>
  <c r="E21" i="4"/>
  <c r="F21" i="4" s="1"/>
  <c r="E17" i="4"/>
  <c r="E13" i="4"/>
  <c r="E9" i="4"/>
  <c r="D9" i="4"/>
  <c r="D15" i="4" s="1"/>
  <c r="D17" i="4" s="1"/>
  <c r="D23" i="4" s="1"/>
  <c r="F17" i="4" l="1"/>
  <c r="E23" i="4"/>
  <c r="F23" i="4" s="1"/>
  <c r="E15" i="4"/>
  <c r="F15" i="4" s="1"/>
  <c r="E19" i="3" l="1"/>
  <c r="D19" i="3"/>
  <c r="E17" i="3"/>
  <c r="D17" i="3"/>
  <c r="E16" i="3"/>
  <c r="D16" i="3"/>
  <c r="E15" i="3"/>
  <c r="D15" i="3"/>
  <c r="E14" i="3"/>
  <c r="D14" i="3"/>
  <c r="E13" i="3"/>
  <c r="D13" i="3"/>
  <c r="E12" i="3"/>
  <c r="D12" i="3"/>
  <c r="E10" i="3"/>
  <c r="D10" i="3"/>
  <c r="E9" i="3"/>
  <c r="D9" i="3"/>
  <c r="E41" i="2"/>
  <c r="D40" i="2"/>
  <c r="D39" i="2"/>
  <c r="D38" i="2"/>
  <c r="D37" i="2"/>
  <c r="D41" i="2" s="1"/>
  <c r="E34" i="2"/>
  <c r="D32" i="2"/>
  <c r="D31" i="2"/>
  <c r="D30" i="2"/>
  <c r="E28" i="2"/>
  <c r="D27" i="2"/>
  <c r="D26" i="2"/>
  <c r="D28" i="2" s="1"/>
  <c r="E22" i="2"/>
  <c r="D21" i="2"/>
  <c r="D20" i="2"/>
  <c r="D19" i="2"/>
  <c r="D18" i="2"/>
  <c r="E16" i="2"/>
  <c r="D15" i="2"/>
  <c r="D14" i="2"/>
  <c r="D13" i="2"/>
  <c r="D12" i="2"/>
  <c r="D11" i="2"/>
  <c r="E34" i="1"/>
  <c r="D34" i="1"/>
  <c r="E28" i="1"/>
  <c r="D28" i="1"/>
  <c r="E19" i="1"/>
  <c r="D19" i="1"/>
  <c r="E42" i="2" l="1"/>
  <c r="D35" i="1"/>
  <c r="D38" i="1" s="1"/>
  <c r="E35" i="1"/>
  <c r="E38" i="1" s="1"/>
  <c r="D11" i="3"/>
  <c r="D18" i="3" s="1"/>
  <c r="D20" i="3" s="1"/>
  <c r="D22" i="3" s="1"/>
  <c r="E11" i="3"/>
  <c r="E18" i="3"/>
  <c r="E20" i="3" s="1"/>
  <c r="D16" i="2"/>
  <c r="D23" i="2" s="1"/>
  <c r="E23" i="2"/>
  <c r="D22" i="2"/>
  <c r="D34" i="2"/>
  <c r="D42" i="2" s="1"/>
  <c r="D43" i="2"/>
  <c r="D44" i="2"/>
  <c r="E44" i="2"/>
  <c r="E43" i="2"/>
  <c r="E22" i="3" l="1"/>
</calcChain>
</file>

<file path=xl/sharedStrings.xml><?xml version="1.0" encoding="utf-8"?>
<sst xmlns="http://schemas.openxmlformats.org/spreadsheetml/2006/main" count="104" uniqueCount="91">
  <si>
    <t>АО Каспий Нефть</t>
  </si>
  <si>
    <t>примечание</t>
  </si>
  <si>
    <t>на 30.09.2017г.</t>
  </si>
  <si>
    <t>на 31.12.2016г.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</si>
  <si>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</si>
  <si>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</si>
  <si>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</si>
  <si>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</si>
  <si>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</si>
  <si>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</si>
  <si>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</si>
  <si>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</si>
  <si>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</si>
  <si>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</si>
  <si>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</si>
  <si>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-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</si>
  <si>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</si>
  <si>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</si>
  <si>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</si>
  <si>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</si>
  <si>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</si>
  <si>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</si>
  <si>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</si>
  <si>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</si>
  <si>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</si>
  <si>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</si>
  <si>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</si>
  <si>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</si>
  <si>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</si>
  <si>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</si>
  <si>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</si>
  <si>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</si>
  <si>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</si>
  <si>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</si>
  <si>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9 мес   2017г.</t>
  </si>
  <si>
    <t>9 мес 2016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</si>
  <si>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</si>
  <si>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</si>
  <si>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</si>
  <si>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</si>
  <si>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</si>
  <si>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</si>
  <si>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</si>
  <si>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</si>
  <si>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</si>
  <si>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</si>
  <si>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</si>
  <si>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</si>
  <si>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</si>
  <si>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</si>
  <si>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</si>
  <si>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</si>
  <si>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</si>
  <si>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</si>
  <si>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</si>
  <si>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</si>
  <si>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</si>
  <si>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</si>
  <si>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</si>
  <si>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</si>
  <si>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</si>
  <si>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</si>
  <si>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</si>
  <si>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</si>
  <si>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</si>
  <si>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</si>
  <si>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</si>
  <si>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</si>
  <si>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</si>
  <si>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</si>
  <si>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</si>
  <si>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</si>
  <si>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</si>
  <si>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</si>
  <si>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</si>
  <si>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</si>
  <si>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</si>
  <si>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</si>
  <si>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</si>
  <si>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 xml:space="preserve">На 1 января 2016 года </t>
  </si>
  <si>
    <t xml:space="preserve">Прибыль и общий совокупный доход за период </t>
  </si>
  <si>
    <t>Дивиденды объявленные</t>
  </si>
  <si>
    <t xml:space="preserve">На 30 сентября 2016 года </t>
  </si>
  <si>
    <t xml:space="preserve">На 1 января 2017 года </t>
  </si>
  <si>
    <t>Отчет о финансовом положении по состоянию на 30.09.2017 года</t>
  </si>
  <si>
    <t>тыс.тенге</t>
  </si>
  <si>
    <t>Отчет о совокупном доходе по состоянию на 30.09.2017 г.</t>
  </si>
  <si>
    <t>Итого</t>
  </si>
  <si>
    <t>Отчет об изменениях в капитале по состоянию на 30.09. 2017 года</t>
  </si>
  <si>
    <t xml:space="preserve">На 30 сентября   2017 года </t>
  </si>
  <si>
    <t>Отчет о движении денежных средств по состоянию на 30.09.2017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</si>
</sst>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р_._-;\-* #,##0_р_._-;_-* &quot;-&quot;??_р_._-;_-@_-"/>
    <numFmt numFmtId="165" formatCode="#,##0.00,&quot;тенге&quot;"/>
    <numFmt numFmtId="166" formatCode="#,##0.00&quot;тенге&quot;"/>
    <numFmt numFmtId="167" formatCode="d/mmmm/yyyy&quot; год&quot;\ ddd"/>
    <numFmt numFmtId="168" formatCode="&quot;Инв.№&quot;#,##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</font>
    <font>
      <i/>
      <shadow/>
      <sz val="11"/>
      <color theme="1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/>
    <xf numFmtId="164" fontId="2" fillId="0" borderId="0" xfId="0" applyNumberFormat="1" applyFont="1" applyFill="1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/>
    <xf numFmtId="164" fontId="1" fillId="0" borderId="7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3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2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43" fontId="0" fillId="0" borderId="0" xfId="0" applyNumberFormat="1" applyFill="1"/>
    <xf numFmtId="0" fontId="0" fillId="0" borderId="1" xfId="0" applyFill="1" applyBorder="1" applyAlignment="1">
      <alignment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/>
    <xf numFmtId="164" fontId="2" fillId="0" borderId="7" xfId="1" applyNumberFormat="1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wrapText="1"/>
    </xf>
    <xf numFmtId="0" fontId="0" fillId="0" borderId="0" xfId="0" applyFill="1" applyBorder="1"/>
    <xf numFmtId="164" fontId="0" fillId="0" borderId="0" xfId="1" applyNumberFormat="1" applyFont="1" applyFill="1"/>
    <xf numFmtId="43" fontId="2" fillId="0" borderId="2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 wrapText="1"/>
    </xf>
    <xf numFmtId="164" fontId="1" fillId="0" borderId="1" xfId="1" applyNumberFormat="1" applyFont="1" applyFill="1" applyBorder="1"/>
    <xf numFmtId="164" fontId="1" fillId="0" borderId="7" xfId="1" applyNumberFormat="1" applyFont="1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/>
    <xf numFmtId="165" fontId="0" fillId="0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0" xfId="0" applyFont="1" applyFill="1"/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/>
    <xf numFmtId="164" fontId="0" fillId="0" borderId="0" xfId="0" applyNumberFormat="1" applyFont="1" applyFill="1"/>
    <xf numFmtId="0" fontId="0" fillId="0" borderId="0" xfId="0" applyFont="1"/>
    <xf numFmtId="0" fontId="0" fillId="0" borderId="7" xfId="0" applyFill="1" applyBorder="1"/>
    <xf numFmtId="0" fontId="0" fillId="0" borderId="4" xfId="0" applyFill="1" applyBorder="1"/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164" fontId="0" fillId="0" borderId="0" xfId="0" applyNumberFormat="1" applyFill="1" applyAlignment="1">
      <alignment wrapText="1"/>
    </xf>
    <xf numFmtId="0" fontId="13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164" fontId="5" fillId="0" borderId="12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right" vertical="center"/>
    </xf>
    <xf numFmtId="14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164" fontId="1" fillId="0" borderId="0" xfId="1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12" xfId="0" applyFont="1" applyFill="1" applyBorder="1" applyAlignment="1">
      <alignment vertical="center"/>
    </xf>
    <xf numFmtId="0" fontId="17" fillId="0" borderId="0" xfId="0" applyFont="1" applyFill="1"/>
    <xf numFmtId="0" fontId="1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7/&#1060;&#1080;&#1085;&#1072;&#1085;&#1089;&#1086;&#1074;&#1072;&#1103;%20&#1086;&#1090;&#1095;&#1077;&#1090;&#1085;&#1086;&#1089;&#1090;&#1100;/3%20&#1082;&#1074;&#1072;&#1088;&#1090;&#1072;&#1083;%202017%20&#1075;/&#1060;&#1080;&#1085;&#1072;&#1085;&#1089;&#1086;&#1074;&#1072;&#1103;%20&#1086;&#1090;&#1095;&#1077;&#1090;&#1085;&#1086;&#1089;&#1090;&#1100;%20%20&#1040;&#1054;%20&#1050;&#1072;&#1089;&#1087;&#1080;&#1081;%20&#1085;&#1077;&#1092;&#1090;&#1100;%20%209%20&#1084;&#1077;&#1089;%202017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-2017"/>
      <sheetName val="оборотка"/>
      <sheetName val="формы по мсфо"/>
      <sheetName val="формы по мсфо (2)"/>
      <sheetName val="раскрытия (делойт)"/>
      <sheetName val="вознаграж.упр.персоналу"/>
      <sheetName val="себестоимость"/>
      <sheetName val="Лист1"/>
      <sheetName val="реализ."/>
      <sheetName val="администр."/>
      <sheetName val="финансы"/>
      <sheetName val="прочее"/>
      <sheetName val="риски"/>
      <sheetName val="%дохода"/>
      <sheetName val="Лист3"/>
      <sheetName val="дивиденды"/>
    </sheetNames>
    <sheetDataSet>
      <sheetData sheetId="0"/>
      <sheetData sheetId="1">
        <row r="11">
          <cell r="L11">
            <v>6969926</v>
          </cell>
        </row>
        <row r="23">
          <cell r="L23">
            <v>1103348</v>
          </cell>
        </row>
        <row r="26">
          <cell r="L26">
            <v>9299</v>
          </cell>
        </row>
        <row r="30">
          <cell r="L30">
            <v>11488</v>
          </cell>
        </row>
        <row r="31">
          <cell r="L31">
            <v>2200142</v>
          </cell>
        </row>
        <row r="40">
          <cell r="L40">
            <v>276468</v>
          </cell>
        </row>
        <row r="46">
          <cell r="L46">
            <v>3968458</v>
          </cell>
        </row>
        <row r="58">
          <cell r="L58">
            <v>209915</v>
          </cell>
        </row>
        <row r="61">
          <cell r="L61">
            <v>43636</v>
          </cell>
        </row>
        <row r="62">
          <cell r="L62">
            <v>1286</v>
          </cell>
        </row>
        <row r="64">
          <cell r="L64">
            <v>25085177</v>
          </cell>
        </row>
        <row r="75">
          <cell r="L75">
            <v>1798319</v>
          </cell>
        </row>
        <row r="80">
          <cell r="L80">
            <v>5083</v>
          </cell>
        </row>
        <row r="86">
          <cell r="L86">
            <v>81354</v>
          </cell>
        </row>
        <row r="87">
          <cell r="L87">
            <v>1037546</v>
          </cell>
        </row>
        <row r="90">
          <cell r="L90">
            <v>47900</v>
          </cell>
        </row>
        <row r="91">
          <cell r="M91">
            <v>5111386</v>
          </cell>
        </row>
        <row r="93">
          <cell r="M93">
            <v>8224793</v>
          </cell>
        </row>
        <row r="94">
          <cell r="M94">
            <v>3944462</v>
          </cell>
        </row>
        <row r="102">
          <cell r="M102">
            <v>17546</v>
          </cell>
        </row>
        <row r="110">
          <cell r="M110">
            <v>296893</v>
          </cell>
        </row>
        <row r="113">
          <cell r="M113">
            <v>115179</v>
          </cell>
        </row>
        <row r="114">
          <cell r="M114">
            <v>120073</v>
          </cell>
        </row>
        <row r="118">
          <cell r="M118">
            <v>82224</v>
          </cell>
        </row>
        <row r="124">
          <cell r="M124">
            <v>1094997</v>
          </cell>
        </row>
        <row r="128">
          <cell r="M128">
            <v>100000</v>
          </cell>
        </row>
        <row r="131">
          <cell r="M131">
            <v>26219992</v>
          </cell>
        </row>
        <row r="242">
          <cell r="H242">
            <v>51327194</v>
          </cell>
        </row>
        <row r="243">
          <cell r="H243">
            <v>32141</v>
          </cell>
        </row>
        <row r="250">
          <cell r="G250">
            <v>9464233</v>
          </cell>
        </row>
        <row r="251">
          <cell r="G251">
            <v>14794621</v>
          </cell>
        </row>
        <row r="252">
          <cell r="G252">
            <v>1903823</v>
          </cell>
        </row>
        <row r="253">
          <cell r="G253">
            <v>-9417</v>
          </cell>
        </row>
        <row r="254">
          <cell r="G254">
            <v>3296</v>
          </cell>
        </row>
        <row r="255">
          <cell r="G255">
            <v>83453</v>
          </cell>
        </row>
        <row r="261">
          <cell r="G261">
            <v>10020136</v>
          </cell>
        </row>
        <row r="270">
          <cell r="H270">
            <v>-140694</v>
          </cell>
        </row>
        <row r="271">
          <cell r="H271">
            <v>-148555</v>
          </cell>
        </row>
        <row r="276">
          <cell r="H276">
            <v>54653228</v>
          </cell>
        </row>
        <row r="277">
          <cell r="H277">
            <v>33244</v>
          </cell>
        </row>
        <row r="283">
          <cell r="G283">
            <v>9995674</v>
          </cell>
        </row>
        <row r="284">
          <cell r="G284">
            <v>16645872</v>
          </cell>
        </row>
        <row r="285">
          <cell r="G285">
            <v>1176076</v>
          </cell>
        </row>
        <row r="286">
          <cell r="G286">
            <v>49040</v>
          </cell>
        </row>
        <row r="287">
          <cell r="G287">
            <v>92537</v>
          </cell>
        </row>
        <row r="292">
          <cell r="G292">
            <v>8312892</v>
          </cell>
        </row>
        <row r="301">
          <cell r="H301">
            <v>-180586</v>
          </cell>
        </row>
        <row r="302">
          <cell r="H302">
            <v>162746</v>
          </cell>
        </row>
        <row r="314">
          <cell r="D314">
            <v>27304549</v>
          </cell>
        </row>
        <row r="325">
          <cell r="D325">
            <v>100000</v>
          </cell>
        </row>
        <row r="326">
          <cell r="D326">
            <v>14946423</v>
          </cell>
        </row>
        <row r="342">
          <cell r="D342">
            <v>19481098</v>
          </cell>
          <cell r="I342">
            <v>3653431</v>
          </cell>
        </row>
        <row r="373">
          <cell r="F373">
            <v>3944462</v>
          </cell>
        </row>
        <row r="481">
          <cell r="H481">
            <v>931933</v>
          </cell>
          <cell r="I481">
            <v>534331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8"/>
  <sheetViews>
    <sheetView zoomScaleNormal="100" workbookViewId="0">
      <selection activeCell="F24" sqref="F24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1:10" x14ac:dyDescent="0.2">
      <c r="B3" s="2" t="s">
        <v>0</v>
      </c>
    </row>
    <row r="5" spans="1:10" x14ac:dyDescent="0.2">
      <c r="B5" s="4" t="s">
        <v>84</v>
      </c>
    </row>
    <row r="6" spans="1:10" x14ac:dyDescent="0.2">
      <c r="E6" s="137" t="s">
        <v>85</v>
      </c>
    </row>
    <row r="7" spans="1:10" x14ac:dyDescent="0.2">
      <c r="B7" s="5"/>
      <c r="C7" s="6" t="s">
        <v>1</v>
      </c>
      <c r="D7" s="7" t="s">
        <v>2</v>
      </c>
      <c r="E7" s="8" t="s">
        <v>3</v>
      </c>
      <c r="F7" s="9"/>
      <c r="G7" s="10"/>
      <c r="H7" s="10"/>
      <c r="I7" s="2"/>
    </row>
    <row r="8" spans="1:10" x14ac:dyDescent="0.2">
      <c r="B8" s="5"/>
      <c r="C8" s="11"/>
      <c r="D8" s="7"/>
      <c r="E8" s="12"/>
      <c r="F8" s="9"/>
      <c r="G8" s="10"/>
      <c r="H8" s="10"/>
      <c r="I8" s="2"/>
    </row>
    <row r="9" spans="1:10" s="19" customFormat="1" x14ac:dyDescent="0.2">
      <c r="A9" s="2"/>
      <c r="B9" s="13" t="s">
        <v>4</v>
      </c>
      <c r="C9" s="14"/>
      <c r="D9" s="13"/>
      <c r="E9" s="15"/>
      <c r="F9" s="16"/>
      <c r="G9" s="17"/>
      <c r="H9" s="18"/>
      <c r="I9" s="2"/>
      <c r="J9" s="2"/>
    </row>
    <row r="10" spans="1:10" s="19" customFormat="1" x14ac:dyDescent="0.2">
      <c r="A10" s="2"/>
      <c r="B10" s="13" t="s">
        <v>5</v>
      </c>
      <c r="C10" s="14"/>
      <c r="D10" s="13"/>
      <c r="E10" s="15"/>
      <c r="F10" s="16"/>
      <c r="G10" s="17"/>
      <c r="H10" s="20"/>
      <c r="I10" s="20"/>
      <c r="J10" s="2"/>
    </row>
    <row r="11" spans="1:10" x14ac:dyDescent="0.2">
      <c r="B11" s="21" t="s">
        <v>6</v>
      </c>
      <c r="C11" s="22"/>
      <c r="D11" s="23">
        <f>[1]оборотка!L64+[1]оборотка!L75</f>
        <v>26883496</v>
      </c>
      <c r="E11" s="24">
        <v>24723198</v>
      </c>
      <c r="F11" s="25"/>
      <c r="G11" s="26"/>
      <c r="H11" s="27"/>
    </row>
    <row r="12" spans="1:10" x14ac:dyDescent="0.2">
      <c r="B12" s="21" t="s">
        <v>7</v>
      </c>
      <c r="C12" s="22"/>
      <c r="D12" s="23">
        <f>[1]оборотка!L80</f>
        <v>5083</v>
      </c>
      <c r="E12" s="24">
        <v>5652</v>
      </c>
      <c r="F12" s="25"/>
      <c r="G12" s="26"/>
      <c r="H12" s="27"/>
    </row>
    <row r="13" spans="1:10" x14ac:dyDescent="0.2">
      <c r="B13" s="21" t="s">
        <v>8</v>
      </c>
      <c r="C13" s="22"/>
      <c r="D13" s="28">
        <f>[1]оборотка!L87+[1]оборотка!L90</f>
        <v>1085446</v>
      </c>
      <c r="E13" s="24">
        <v>1117018</v>
      </c>
      <c r="F13" s="25"/>
      <c r="G13" s="26"/>
      <c r="H13" s="27"/>
    </row>
    <row r="14" spans="1:10" x14ac:dyDescent="0.2">
      <c r="B14" s="21" t="s">
        <v>9</v>
      </c>
      <c r="C14" s="22"/>
      <c r="D14" s="28">
        <f>[1]оборотка!L62+[1]оборотка!L86</f>
        <v>82640</v>
      </c>
      <c r="E14" s="24">
        <v>110981</v>
      </c>
      <c r="F14" s="25"/>
      <c r="G14" s="136"/>
      <c r="H14" s="27"/>
    </row>
    <row r="15" spans="1:10" x14ac:dyDescent="0.2">
      <c r="B15" s="21" t="s">
        <v>10</v>
      </c>
      <c r="C15" s="22"/>
      <c r="D15" s="23">
        <f>[1]оборотка!L58+[1]оборотка!L61</f>
        <v>253551</v>
      </c>
      <c r="E15" s="24">
        <v>244892</v>
      </c>
      <c r="F15" s="25"/>
      <c r="G15" s="26"/>
      <c r="H15" s="27"/>
    </row>
    <row r="16" spans="1:10" x14ac:dyDescent="0.2">
      <c r="B16" s="29"/>
      <c r="C16" s="30"/>
      <c r="D16" s="31">
        <f>SUM(D11:D15)</f>
        <v>28310216</v>
      </c>
      <c r="E16" s="32">
        <f>SUM(E11:E15)</f>
        <v>26201741</v>
      </c>
      <c r="F16" s="33"/>
      <c r="G16" s="34"/>
      <c r="H16" s="35"/>
    </row>
    <row r="17" spans="1:10" x14ac:dyDescent="0.2">
      <c r="B17" s="13" t="s">
        <v>11</v>
      </c>
      <c r="C17" s="22"/>
      <c r="D17" s="23"/>
      <c r="E17" s="36"/>
      <c r="F17" s="37"/>
      <c r="G17" s="26"/>
      <c r="H17" s="27"/>
    </row>
    <row r="18" spans="1:10" x14ac:dyDescent="0.2">
      <c r="B18" s="21" t="s">
        <v>12</v>
      </c>
      <c r="C18" s="22"/>
      <c r="D18" s="23">
        <f>[1]оборотка!L31</f>
        <v>2200142</v>
      </c>
      <c r="E18" s="24">
        <v>1427127</v>
      </c>
      <c r="F18" s="25"/>
      <c r="G18" s="26"/>
      <c r="H18" s="27"/>
    </row>
    <row r="19" spans="1:10" x14ac:dyDescent="0.2">
      <c r="B19" s="21" t="s">
        <v>13</v>
      </c>
      <c r="C19" s="22"/>
      <c r="D19" s="23">
        <f>[1]оборотка!L23</f>
        <v>1103348</v>
      </c>
      <c r="E19" s="24">
        <v>5610743</v>
      </c>
      <c r="F19" s="25"/>
      <c r="G19" s="26"/>
      <c r="H19" s="27"/>
    </row>
    <row r="20" spans="1:10" x14ac:dyDescent="0.2">
      <c r="B20" s="21" t="s">
        <v>14</v>
      </c>
      <c r="C20" s="22"/>
      <c r="D20" s="23">
        <f>[1]оборотка!L26+[1]оборотка!L30+[1]оборотка!L40+[1]оборотка!L46+1</f>
        <v>4265714</v>
      </c>
      <c r="E20" s="24">
        <v>2395030</v>
      </c>
      <c r="F20" s="25"/>
      <c r="G20" s="136"/>
      <c r="H20" s="27"/>
    </row>
    <row r="21" spans="1:10" x14ac:dyDescent="0.2">
      <c r="B21" s="21" t="s">
        <v>16</v>
      </c>
      <c r="C21" s="22"/>
      <c r="D21" s="23">
        <f>[1]оборотка!L11</f>
        <v>6969926</v>
      </c>
      <c r="E21" s="24">
        <v>4796055</v>
      </c>
      <c r="F21" s="25"/>
      <c r="G21" s="26"/>
      <c r="H21" s="27"/>
    </row>
    <row r="22" spans="1:10" x14ac:dyDescent="0.2">
      <c r="B22" s="21"/>
      <c r="C22" s="22"/>
      <c r="D22" s="32">
        <f>SUM(D18:D21)</f>
        <v>14539130</v>
      </c>
      <c r="E22" s="32">
        <f>SUM(E18:E21)</f>
        <v>14228955</v>
      </c>
      <c r="F22" s="33"/>
      <c r="G22" s="34"/>
      <c r="H22" s="35"/>
    </row>
    <row r="23" spans="1:10" s="19" customFormat="1" x14ac:dyDescent="0.2">
      <c r="A23" s="2"/>
      <c r="B23" s="13" t="s">
        <v>17</v>
      </c>
      <c r="C23" s="14"/>
      <c r="D23" s="38">
        <f>D22+D16</f>
        <v>42849346</v>
      </c>
      <c r="E23" s="32">
        <f>E16+E22</f>
        <v>40430696</v>
      </c>
      <c r="F23" s="33"/>
      <c r="G23" s="34"/>
      <c r="H23" s="35"/>
      <c r="I23" s="2"/>
      <c r="J23" s="2"/>
    </row>
    <row r="24" spans="1:10" x14ac:dyDescent="0.2">
      <c r="B24" s="13" t="s">
        <v>18</v>
      </c>
      <c r="C24" s="22"/>
      <c r="D24" s="23"/>
      <c r="E24" s="36"/>
      <c r="F24" s="37"/>
      <c r="G24" s="26"/>
      <c r="H24" s="27"/>
    </row>
    <row r="25" spans="1:10" x14ac:dyDescent="0.2">
      <c r="B25" s="13" t="s">
        <v>19</v>
      </c>
      <c r="C25" s="22"/>
      <c r="D25" s="23"/>
      <c r="E25" s="36"/>
      <c r="F25" s="37"/>
      <c r="G25" s="26"/>
      <c r="H25" s="27"/>
    </row>
    <row r="26" spans="1:10" x14ac:dyDescent="0.2">
      <c r="B26" s="21" t="s">
        <v>20</v>
      </c>
      <c r="C26" s="22"/>
      <c r="D26" s="23">
        <f>[1]оборотка!M128</f>
        <v>100000</v>
      </c>
      <c r="E26" s="24">
        <v>100000</v>
      </c>
      <c r="F26" s="25"/>
      <c r="G26" s="26"/>
      <c r="H26" s="27"/>
    </row>
    <row r="27" spans="1:10" x14ac:dyDescent="0.2">
      <c r="B27" s="21" t="s">
        <v>21</v>
      </c>
      <c r="C27" s="22"/>
      <c r="D27" s="23">
        <f>[1]оборотка!M131</f>
        <v>26219992</v>
      </c>
      <c r="E27" s="24">
        <v>27304549</v>
      </c>
      <c r="F27" s="25"/>
      <c r="G27" s="26"/>
      <c r="H27" s="27"/>
    </row>
    <row r="28" spans="1:10" x14ac:dyDescent="0.2">
      <c r="B28" s="13"/>
      <c r="C28" s="22"/>
      <c r="D28" s="39">
        <f>SUM(D25:D27)</f>
        <v>26319992</v>
      </c>
      <c r="E28" s="32">
        <f>SUM(E26:E27)</f>
        <v>27404549</v>
      </c>
      <c r="F28" s="33"/>
      <c r="G28" s="34"/>
      <c r="H28" s="35"/>
      <c r="I28" s="40"/>
    </row>
    <row r="29" spans="1:10" x14ac:dyDescent="0.2">
      <c r="B29" s="13" t="s">
        <v>22</v>
      </c>
      <c r="C29" s="22"/>
      <c r="D29" s="23"/>
      <c r="E29" s="36"/>
      <c r="F29" s="37"/>
      <c r="G29" s="26"/>
      <c r="H29" s="27"/>
    </row>
    <row r="30" spans="1:10" x14ac:dyDescent="0.2">
      <c r="B30" s="21" t="s">
        <v>23</v>
      </c>
      <c r="C30" s="22"/>
      <c r="D30" s="23">
        <f>[1]оборотка!M124</f>
        <v>1094997</v>
      </c>
      <c r="E30" s="24">
        <v>1906796</v>
      </c>
      <c r="F30" s="25"/>
      <c r="G30" s="26"/>
      <c r="H30" s="27"/>
    </row>
    <row r="31" spans="1:10" x14ac:dyDescent="0.2">
      <c r="B31" s="21" t="s">
        <v>24</v>
      </c>
      <c r="C31" s="22"/>
      <c r="D31" s="23">
        <f>[1]оборотка!H481</f>
        <v>931933</v>
      </c>
      <c r="E31" s="24">
        <v>928337</v>
      </c>
      <c r="F31" s="25"/>
      <c r="G31" s="26"/>
      <c r="H31" s="27"/>
    </row>
    <row r="32" spans="1:10" x14ac:dyDescent="0.2">
      <c r="B32" s="21" t="s">
        <v>25</v>
      </c>
      <c r="C32" s="22"/>
      <c r="D32" s="28">
        <f>[1]оборотка!I481</f>
        <v>534331</v>
      </c>
      <c r="E32" s="24">
        <v>586796</v>
      </c>
      <c r="F32" s="25"/>
      <c r="G32" s="26"/>
      <c r="H32" s="27"/>
    </row>
    <row r="33" spans="1:10" x14ac:dyDescent="0.2">
      <c r="B33" s="21"/>
      <c r="C33" s="22"/>
      <c r="D33" s="28"/>
      <c r="E33" s="36"/>
      <c r="F33" s="37"/>
      <c r="G33" s="26"/>
      <c r="H33" s="27"/>
    </row>
    <row r="34" spans="1:10" x14ac:dyDescent="0.2">
      <c r="B34" s="21"/>
      <c r="C34" s="22"/>
      <c r="D34" s="41">
        <f>SUM(D30:D33)</f>
        <v>2561261</v>
      </c>
      <c r="E34" s="32">
        <f>SUM(E30:E33)</f>
        <v>3421929</v>
      </c>
      <c r="F34" s="33"/>
      <c r="G34" s="34"/>
      <c r="H34" s="35"/>
    </row>
    <row r="35" spans="1:10" x14ac:dyDescent="0.2">
      <c r="B35" s="13" t="s">
        <v>26</v>
      </c>
      <c r="C35" s="22"/>
      <c r="D35" s="28"/>
      <c r="E35" s="36"/>
      <c r="F35" s="37"/>
      <c r="G35" s="26"/>
      <c r="H35" s="27"/>
    </row>
    <row r="36" spans="1:10" x14ac:dyDescent="0.2">
      <c r="B36" s="21"/>
      <c r="C36" s="22"/>
      <c r="D36" s="28"/>
      <c r="E36" s="36"/>
      <c r="F36" s="37"/>
      <c r="G36" s="26"/>
      <c r="H36" s="27"/>
    </row>
    <row r="37" spans="1:10" x14ac:dyDescent="0.2">
      <c r="B37" s="21" t="s">
        <v>27</v>
      </c>
      <c r="C37" s="22"/>
      <c r="D37" s="28">
        <f>[1]оборотка!M110</f>
        <v>296893</v>
      </c>
      <c r="E37" s="42">
        <v>1053053</v>
      </c>
      <c r="F37" s="43"/>
      <c r="G37" s="26"/>
      <c r="H37" s="27"/>
      <c r="I37" s="44"/>
    </row>
    <row r="38" spans="1:10" x14ac:dyDescent="0.2">
      <c r="B38" s="21" t="s">
        <v>28</v>
      </c>
      <c r="C38" s="22"/>
      <c r="D38" s="28">
        <f>[1]оборотка!F373</f>
        <v>3944462</v>
      </c>
      <c r="E38" s="42">
        <v>6014442</v>
      </c>
      <c r="F38" s="43"/>
      <c r="G38" s="26"/>
      <c r="H38" s="27"/>
    </row>
    <row r="39" spans="1:10" x14ac:dyDescent="0.2">
      <c r="B39" s="21" t="s">
        <v>29</v>
      </c>
      <c r="C39" s="22"/>
      <c r="D39" s="28">
        <f>[1]оборотка!M93-[1]оборотка!M94</f>
        <v>4280331</v>
      </c>
      <c r="E39" s="42">
        <v>1961053</v>
      </c>
      <c r="F39" s="43"/>
      <c r="G39" s="26"/>
      <c r="H39" s="27"/>
    </row>
    <row r="40" spans="1:10" ht="25.5" x14ac:dyDescent="0.2">
      <c r="B40" s="45" t="s">
        <v>30</v>
      </c>
      <c r="C40" s="22"/>
      <c r="D40" s="28">
        <f>[1]оборотка!M91+[1]оборотка!M102+[1]оборотка!M118+[1]оборотка!M113+[1]оборотка!M114-1</f>
        <v>5446407</v>
      </c>
      <c r="E40" s="42">
        <v>575670</v>
      </c>
      <c r="F40" s="43"/>
      <c r="G40" s="26"/>
      <c r="H40" s="27"/>
      <c r="I40" s="44"/>
    </row>
    <row r="41" spans="1:10" x14ac:dyDescent="0.2">
      <c r="B41" s="21"/>
      <c r="C41" s="22"/>
      <c r="D41" s="46">
        <f>SUM(D37:D40)</f>
        <v>13968093</v>
      </c>
      <c r="E41" s="47">
        <f>SUM(E37:E40)</f>
        <v>9604218</v>
      </c>
      <c r="F41" s="48"/>
      <c r="G41" s="26"/>
      <c r="H41" s="27"/>
    </row>
    <row r="42" spans="1:10" s="19" customFormat="1" x14ac:dyDescent="0.2">
      <c r="A42" s="2"/>
      <c r="B42" s="13" t="s">
        <v>31</v>
      </c>
      <c r="C42" s="14"/>
      <c r="D42" s="38">
        <f>D34+D41</f>
        <v>16529354</v>
      </c>
      <c r="E42" s="49">
        <f>E34+E41</f>
        <v>13026147</v>
      </c>
      <c r="F42" s="50"/>
      <c r="G42" s="34"/>
      <c r="H42" s="35"/>
      <c r="I42" s="2"/>
      <c r="J42" s="2"/>
    </row>
    <row r="43" spans="1:10" x14ac:dyDescent="0.2">
      <c r="B43" s="13" t="s">
        <v>32</v>
      </c>
      <c r="C43" s="22"/>
      <c r="D43" s="31">
        <f>D28+D42</f>
        <v>42849346</v>
      </c>
      <c r="E43" s="51">
        <f>E28+E42</f>
        <v>40430696</v>
      </c>
      <c r="F43" s="52"/>
      <c r="G43" s="34"/>
      <c r="H43" s="35"/>
      <c r="I43" s="40"/>
    </row>
    <row r="44" spans="1:10" x14ac:dyDescent="0.2">
      <c r="B44" s="13" t="s">
        <v>33</v>
      </c>
      <c r="C44" s="13"/>
      <c r="D44" s="31">
        <f>((D28-D12)/10000)*1000</f>
        <v>2631490.9</v>
      </c>
      <c r="E44" s="51">
        <f>((E28-E12)/10000)*1000</f>
        <v>2739889.7</v>
      </c>
      <c r="F44" s="52"/>
      <c r="G44" s="53"/>
      <c r="H44" s="54"/>
    </row>
    <row r="45" spans="1:10" s="1" customFormat="1" x14ac:dyDescent="0.2">
      <c r="F45" s="134"/>
      <c r="H45" s="3"/>
    </row>
    <row r="46" spans="1:10" s="1" customFormat="1" x14ac:dyDescent="0.2">
      <c r="F46" s="134"/>
      <c r="H46" s="3"/>
    </row>
    <row r="48" spans="1:10" s="1" customFormat="1" x14ac:dyDescent="0.2">
      <c r="F48" s="135"/>
      <c r="H48" s="3"/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Normal="100" workbookViewId="0">
      <selection activeCell="B30" sqref="B30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9" x14ac:dyDescent="0.2">
      <c r="B3" s="2" t="s">
        <v>0</v>
      </c>
    </row>
    <row r="5" spans="2:9" s="1" customFormat="1" x14ac:dyDescent="0.2">
      <c r="B5" s="4" t="s">
        <v>86</v>
      </c>
      <c r="D5" s="56"/>
      <c r="E5" s="56"/>
      <c r="F5" s="56"/>
      <c r="H5" s="3"/>
    </row>
    <row r="6" spans="2:9" x14ac:dyDescent="0.2">
      <c r="E6" s="137" t="s">
        <v>85</v>
      </c>
    </row>
    <row r="7" spans="2:9" s="1" customFormat="1" x14ac:dyDescent="0.2">
      <c r="B7" s="5"/>
      <c r="C7" s="57" t="s">
        <v>1</v>
      </c>
      <c r="D7" s="5" t="s">
        <v>34</v>
      </c>
      <c r="E7" s="58" t="s">
        <v>35</v>
      </c>
      <c r="F7" s="9"/>
      <c r="G7" s="10"/>
      <c r="H7" s="18"/>
    </row>
    <row r="8" spans="2:9" s="1" customFormat="1" x14ac:dyDescent="0.2">
      <c r="B8" s="5"/>
      <c r="C8" s="59"/>
      <c r="D8" s="5"/>
      <c r="E8" s="58"/>
      <c r="F8" s="9"/>
      <c r="G8" s="10"/>
      <c r="H8" s="18"/>
    </row>
    <row r="9" spans="2:9" s="1" customFormat="1" x14ac:dyDescent="0.2">
      <c r="B9" s="21" t="s">
        <v>36</v>
      </c>
      <c r="C9" s="22"/>
      <c r="D9" s="60">
        <f>[1]оборотка!H276</f>
        <v>54653228</v>
      </c>
      <c r="E9" s="61">
        <f>[1]оборотка!H242</f>
        <v>51327194</v>
      </c>
      <c r="F9" s="62"/>
      <c r="G9" s="63"/>
      <c r="H9" s="64"/>
    </row>
    <row r="10" spans="2:9" s="1" customFormat="1" x14ac:dyDescent="0.2">
      <c r="B10" s="21" t="s">
        <v>37</v>
      </c>
      <c r="C10" s="22"/>
      <c r="D10" s="60">
        <f>[1]оборотка!G283</f>
        <v>9995674</v>
      </c>
      <c r="E10" s="61">
        <f>[1]оборотка!G250</f>
        <v>9464233</v>
      </c>
      <c r="F10" s="62"/>
      <c r="G10" s="65"/>
      <c r="H10" s="64"/>
      <c r="I10" s="40"/>
    </row>
    <row r="11" spans="2:9" s="1" customFormat="1" x14ac:dyDescent="0.2">
      <c r="B11" s="13" t="s">
        <v>38</v>
      </c>
      <c r="C11" s="14"/>
      <c r="D11" s="31">
        <f>D9-D10</f>
        <v>44657554</v>
      </c>
      <c r="E11" s="51">
        <f>E9-E10</f>
        <v>41862961</v>
      </c>
      <c r="F11" s="52"/>
      <c r="G11" s="66"/>
      <c r="H11" s="64"/>
    </row>
    <row r="12" spans="2:9" s="1" customFormat="1" x14ac:dyDescent="0.2">
      <c r="B12" s="21" t="s">
        <v>39</v>
      </c>
      <c r="C12" s="22"/>
      <c r="D12" s="60">
        <f>[1]оборотка!G284</f>
        <v>16645872</v>
      </c>
      <c r="E12" s="61">
        <f>[1]оборотка!G251</f>
        <v>14794621</v>
      </c>
      <c r="F12" s="62"/>
      <c r="G12" s="63"/>
      <c r="H12" s="64"/>
      <c r="I12" s="40"/>
    </row>
    <row r="13" spans="2:9" s="1" customFormat="1" x14ac:dyDescent="0.2">
      <c r="B13" s="21" t="s">
        <v>40</v>
      </c>
      <c r="C13" s="22"/>
      <c r="D13" s="60">
        <f>[1]оборотка!G285+[1]оборотка!G286</f>
        <v>1225116</v>
      </c>
      <c r="E13" s="61">
        <f>[1]оборотка!G252+[1]оборотка!G253</f>
        <v>1894406</v>
      </c>
      <c r="F13" s="62"/>
      <c r="G13" s="63"/>
      <c r="H13" s="64"/>
    </row>
    <row r="14" spans="2:9" s="1" customFormat="1" x14ac:dyDescent="0.2">
      <c r="B14" s="21" t="s">
        <v>41</v>
      </c>
      <c r="C14" s="22"/>
      <c r="D14" s="60">
        <f>[1]оборотка!H277</f>
        <v>33244</v>
      </c>
      <c r="E14" s="61">
        <f>[1]оборотка!H243</f>
        <v>32141</v>
      </c>
      <c r="F14" s="62"/>
      <c r="G14" s="63"/>
      <c r="H14" s="64"/>
      <c r="I14" s="40"/>
    </row>
    <row r="15" spans="2:9" s="1" customFormat="1" x14ac:dyDescent="0.2">
      <c r="B15" s="21" t="s">
        <v>42</v>
      </c>
      <c r="C15" s="22"/>
      <c r="D15" s="60">
        <f>[1]оборотка!G287</f>
        <v>92537</v>
      </c>
      <c r="E15" s="61">
        <f>[1]оборотка!G254+[1]оборотка!G255</f>
        <v>86749</v>
      </c>
      <c r="F15" s="62"/>
      <c r="G15" s="63"/>
      <c r="H15" s="64"/>
    </row>
    <row r="16" spans="2:9" s="1" customFormat="1" x14ac:dyDescent="0.2">
      <c r="B16" s="21" t="s">
        <v>43</v>
      </c>
      <c r="C16" s="22"/>
      <c r="D16" s="60">
        <f>[1]оборотка!H302</f>
        <v>162746</v>
      </c>
      <c r="E16" s="61">
        <f>[1]оборотка!H271</f>
        <v>-148555</v>
      </c>
      <c r="F16" s="62"/>
      <c r="G16" s="63"/>
      <c r="H16" s="64"/>
    </row>
    <row r="17" spans="1:10" s="1" customFormat="1" ht="45" customHeight="1" x14ac:dyDescent="0.2">
      <c r="B17" s="21" t="s">
        <v>44</v>
      </c>
      <c r="C17" s="22"/>
      <c r="D17" s="60">
        <f>[1]оборотка!H301</f>
        <v>-180586</v>
      </c>
      <c r="E17" s="61">
        <f>[1]оборотка!H270</f>
        <v>-140694</v>
      </c>
      <c r="F17" s="62"/>
      <c r="G17" s="63"/>
      <c r="H17" s="67"/>
      <c r="I17" s="40"/>
    </row>
    <row r="18" spans="1:10" s="1" customFormat="1" x14ac:dyDescent="0.2">
      <c r="B18" s="13" t="s">
        <v>45</v>
      </c>
      <c r="C18" s="14"/>
      <c r="D18" s="31">
        <f>D11-D12-D13+D14-D15+D16+D17</f>
        <v>26709433</v>
      </c>
      <c r="E18" s="51">
        <f>E11-E12-E13+E14-E15+E16+E17</f>
        <v>24830077</v>
      </c>
      <c r="F18" s="52"/>
      <c r="G18" s="53"/>
      <c r="H18" s="64"/>
    </row>
    <row r="19" spans="1:10" s="1" customFormat="1" x14ac:dyDescent="0.2">
      <c r="B19" s="21" t="s">
        <v>46</v>
      </c>
      <c r="C19" s="22"/>
      <c r="D19" s="60">
        <f>[1]оборотка!G292</f>
        <v>8312892</v>
      </c>
      <c r="E19" s="61">
        <f>[1]оборотка!G261</f>
        <v>10020136</v>
      </c>
      <c r="F19" s="62"/>
      <c r="G19" s="63"/>
      <c r="H19" s="64"/>
    </row>
    <row r="20" spans="1:10" s="1" customFormat="1" x14ac:dyDescent="0.2">
      <c r="B20" s="13" t="s">
        <v>47</v>
      </c>
      <c r="C20" s="14"/>
      <c r="D20" s="31">
        <f>D18-D19</f>
        <v>18396541</v>
      </c>
      <c r="E20" s="51">
        <f>E18-E19</f>
        <v>14809941</v>
      </c>
      <c r="F20" s="52"/>
      <c r="G20" s="53"/>
      <c r="H20" s="64"/>
    </row>
    <row r="21" spans="1:10" x14ac:dyDescent="0.2">
      <c r="B21" s="13" t="s">
        <v>48</v>
      </c>
      <c r="C21" s="14"/>
      <c r="D21" s="31"/>
      <c r="E21" s="51"/>
      <c r="F21" s="52"/>
      <c r="G21" s="53"/>
      <c r="H21" s="64"/>
    </row>
    <row r="22" spans="1:10" s="75" customFormat="1" x14ac:dyDescent="0.2">
      <c r="A22" s="68"/>
      <c r="B22" s="69" t="s">
        <v>49</v>
      </c>
      <c r="C22" s="70"/>
      <c r="D22" s="60">
        <f>ROUND(D20/10000,0)</f>
        <v>1840</v>
      </c>
      <c r="E22" s="61">
        <f>ROUND(E20/10000,0)</f>
        <v>1481</v>
      </c>
      <c r="F22" s="71"/>
      <c r="G22" s="72"/>
      <c r="H22" s="73"/>
      <c r="I22" s="74"/>
      <c r="J22" s="68"/>
    </row>
    <row r="23" spans="1:10" x14ac:dyDescent="0.2">
      <c r="B23" s="21"/>
      <c r="C23" s="22"/>
      <c r="D23" s="21"/>
      <c r="E23" s="76"/>
      <c r="F23" s="77"/>
      <c r="G23" s="55"/>
      <c r="H23" s="64"/>
    </row>
  </sheetData>
  <mergeCells count="6">
    <mergeCell ref="B7:B8"/>
    <mergeCell ref="C7:C8"/>
    <mergeCell ref="D7:D8"/>
    <mergeCell ref="E7:E8"/>
    <mergeCell ref="F7:F8"/>
    <mergeCell ref="G7:G8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6"/>
  <sheetViews>
    <sheetView zoomScaleNormal="100" workbookViewId="0">
      <selection activeCell="E28" sqref="E28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15" style="1" customWidth="1"/>
    <col min="7" max="7" width="20.5703125" style="3" customWidth="1"/>
    <col min="8" max="8" width="19.85546875" style="1" customWidth="1"/>
    <col min="9" max="9" width="9.140625" style="1"/>
  </cols>
  <sheetData>
    <row r="3" spans="2:6" x14ac:dyDescent="0.2">
      <c r="B3" s="2" t="s">
        <v>0</v>
      </c>
    </row>
    <row r="5" spans="2:6" x14ac:dyDescent="0.2">
      <c r="B5" s="139" t="s">
        <v>88</v>
      </c>
    </row>
    <row r="7" spans="2:6" s="1" customFormat="1" ht="15.75" thickBot="1" x14ac:dyDescent="0.25">
      <c r="B7" s="120"/>
      <c r="C7" s="120"/>
      <c r="D7" s="120"/>
      <c r="E7" s="120"/>
      <c r="F7" s="138" t="s">
        <v>85</v>
      </c>
    </row>
    <row r="8" spans="2:6" s="1" customFormat="1" ht="26.25" thickBot="1" x14ac:dyDescent="0.25">
      <c r="B8" s="121" t="s">
        <v>75</v>
      </c>
      <c r="C8" s="122" t="s">
        <v>76</v>
      </c>
      <c r="D8" s="123" t="s">
        <v>77</v>
      </c>
      <c r="E8" s="123" t="s">
        <v>78</v>
      </c>
      <c r="F8" s="123" t="s">
        <v>87</v>
      </c>
    </row>
    <row r="9" spans="2:6" s="1" customFormat="1" ht="14.25" x14ac:dyDescent="0.2">
      <c r="B9" s="105" t="s">
        <v>79</v>
      </c>
      <c r="C9" s="110"/>
      <c r="D9" s="124">
        <f>[1]оборотка!D325</f>
        <v>100000</v>
      </c>
      <c r="E9" s="124">
        <f>[1]оборотка!D326</f>
        <v>14946423</v>
      </c>
      <c r="F9" s="124">
        <f>D9+E9</f>
        <v>15046423</v>
      </c>
    </row>
    <row r="10" spans="2:6" s="1" customFormat="1" ht="15.75" thickBot="1" x14ac:dyDescent="0.25">
      <c r="B10" s="125"/>
      <c r="C10" s="122"/>
      <c r="D10" s="126"/>
      <c r="E10" s="127"/>
      <c r="F10" s="127"/>
    </row>
    <row r="11" spans="2:6" s="1" customFormat="1" ht="14.25" x14ac:dyDescent="0.2">
      <c r="B11" s="105"/>
      <c r="C11" s="110"/>
      <c r="D11" s="124"/>
      <c r="E11" s="124"/>
      <c r="F11" s="124"/>
    </row>
    <row r="12" spans="2:6" s="1" customFormat="1" ht="15" x14ac:dyDescent="0.2">
      <c r="B12" s="128" t="s">
        <v>80</v>
      </c>
      <c r="C12" s="129"/>
      <c r="D12" s="130" t="s">
        <v>15</v>
      </c>
      <c r="E12" s="130">
        <f>ОСД!E20</f>
        <v>14809941</v>
      </c>
      <c r="F12" s="130">
        <f>E12</f>
        <v>14809941</v>
      </c>
    </row>
    <row r="13" spans="2:6" s="1" customFormat="1" ht="15" x14ac:dyDescent="0.2">
      <c r="B13" s="128" t="s">
        <v>81</v>
      </c>
      <c r="C13" s="129"/>
      <c r="D13" s="130" t="s">
        <v>15</v>
      </c>
      <c r="E13" s="130">
        <f>-[1]оборотка!I342</f>
        <v>-3653431</v>
      </c>
      <c r="F13" s="130">
        <f>E13</f>
        <v>-3653431</v>
      </c>
    </row>
    <row r="14" spans="2:6" s="1" customFormat="1" ht="15" thickBot="1" x14ac:dyDescent="0.25">
      <c r="B14" s="105"/>
      <c r="C14" s="110"/>
      <c r="D14" s="124"/>
      <c r="E14" s="124"/>
      <c r="F14" s="126"/>
    </row>
    <row r="15" spans="2:6" s="1" customFormat="1" ht="15" thickBot="1" x14ac:dyDescent="0.25">
      <c r="B15" s="114" t="s">
        <v>82</v>
      </c>
      <c r="C15" s="131"/>
      <c r="D15" s="132">
        <f>SUM(D9:D14)</f>
        <v>100000</v>
      </c>
      <c r="E15" s="132">
        <f>SUM(E9:E14)</f>
        <v>26102933</v>
      </c>
      <c r="F15" s="132">
        <f>D15+E15</f>
        <v>26202933</v>
      </c>
    </row>
    <row r="16" spans="2:6" s="1" customFormat="1" ht="14.25" x14ac:dyDescent="0.2">
      <c r="B16" s="110"/>
      <c r="C16" s="110"/>
      <c r="D16" s="124"/>
      <c r="E16" s="124"/>
      <c r="F16" s="124"/>
    </row>
    <row r="17" spans="2:7" s="1" customFormat="1" ht="14.25" x14ac:dyDescent="0.2">
      <c r="B17" s="105" t="s">
        <v>83</v>
      </c>
      <c r="C17" s="110"/>
      <c r="D17" s="124">
        <f>D15</f>
        <v>100000</v>
      </c>
      <c r="E17" s="124">
        <f>[1]оборотка!D314</f>
        <v>27304549</v>
      </c>
      <c r="F17" s="124">
        <f>D17+E17</f>
        <v>27404549</v>
      </c>
    </row>
    <row r="18" spans="2:7" s="1" customFormat="1" ht="15.75" thickBot="1" x14ac:dyDescent="0.25">
      <c r="B18" s="125"/>
      <c r="C18" s="122"/>
      <c r="D18" s="126"/>
      <c r="E18" s="127">
        <v>0</v>
      </c>
      <c r="F18" s="126"/>
    </row>
    <row r="19" spans="2:7" s="1" customFormat="1" ht="14.25" x14ac:dyDescent="0.2">
      <c r="B19" s="105"/>
      <c r="C19" s="110"/>
      <c r="D19" s="124"/>
      <c r="E19" s="124"/>
      <c r="F19" s="124"/>
    </row>
    <row r="20" spans="2:7" s="1" customFormat="1" ht="15" x14ac:dyDescent="0.2">
      <c r="B20" s="128" t="s">
        <v>80</v>
      </c>
      <c r="C20" s="113"/>
      <c r="D20" s="130">
        <v>0</v>
      </c>
      <c r="E20" s="130">
        <f>ОСД!D20</f>
        <v>18396541</v>
      </c>
      <c r="F20" s="124">
        <f>E20</f>
        <v>18396541</v>
      </c>
      <c r="G20" s="40"/>
    </row>
    <row r="21" spans="2:7" s="1" customFormat="1" ht="15" x14ac:dyDescent="0.2">
      <c r="B21" s="128" t="s">
        <v>81</v>
      </c>
      <c r="C21" s="113"/>
      <c r="D21" s="130"/>
      <c r="E21" s="130">
        <f>-[1]оборотка!D342</f>
        <v>-19481098</v>
      </c>
      <c r="F21" s="124">
        <f>E21</f>
        <v>-19481098</v>
      </c>
    </row>
    <row r="22" spans="2:7" s="1" customFormat="1" ht="15" thickBot="1" x14ac:dyDescent="0.25">
      <c r="B22" s="105"/>
      <c r="C22" s="110"/>
      <c r="D22" s="124"/>
      <c r="E22" s="124"/>
      <c r="F22" s="126"/>
    </row>
    <row r="23" spans="2:7" s="1" customFormat="1" ht="15" thickBot="1" x14ac:dyDescent="0.25">
      <c r="B23" s="114" t="s">
        <v>89</v>
      </c>
      <c r="C23" s="131"/>
      <c r="D23" s="132">
        <f>SUM(D17:D22)</f>
        <v>100000</v>
      </c>
      <c r="E23" s="132">
        <f>SUM(E17:E22)</f>
        <v>26219992</v>
      </c>
      <c r="F23" s="132">
        <f>D23+E23</f>
        <v>26319992</v>
      </c>
    </row>
    <row r="24" spans="2:7" s="1" customFormat="1" x14ac:dyDescent="0.2">
      <c r="G24" s="119"/>
    </row>
    <row r="29" spans="2:7" s="1" customFormat="1" x14ac:dyDescent="0.2">
      <c r="E29" s="133"/>
      <c r="G29" s="3"/>
    </row>
    <row r="30" spans="2:7" s="1" customFormat="1" x14ac:dyDescent="0.2">
      <c r="G30" s="3"/>
    </row>
    <row r="31" spans="2:7" s="1" customFormat="1" x14ac:dyDescent="0.2">
      <c r="G31" s="3"/>
    </row>
    <row r="32" spans="2:7" s="1" customFormat="1" x14ac:dyDescent="0.2">
      <c r="G32" s="3"/>
    </row>
    <row r="33" spans="7:7" s="1" customFormat="1" x14ac:dyDescent="0.2">
      <c r="G33" s="3"/>
    </row>
    <row r="34" spans="7:7" s="1" customFormat="1" x14ac:dyDescent="0.2">
      <c r="G34" s="3"/>
    </row>
    <row r="36" spans="7:7" s="1" customFormat="1" x14ac:dyDescent="0.2">
      <c r="G36" s="3"/>
    </row>
  </sheetData>
  <pageMargins left="0" right="0" top="0" bottom="0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0"/>
  <sheetViews>
    <sheetView tabSelected="1" topLeftCell="A13" zoomScaleNormal="100" workbookViewId="0">
      <selection activeCell="B37" sqref="B37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8" x14ac:dyDescent="0.2">
      <c r="B3" s="2" t="s">
        <v>0</v>
      </c>
    </row>
    <row r="5" spans="2:8" x14ac:dyDescent="0.2">
      <c r="B5" s="4" t="s">
        <v>90</v>
      </c>
    </row>
    <row r="6" spans="2:8" x14ac:dyDescent="0.2">
      <c r="B6" s="4"/>
    </row>
    <row r="7" spans="2:8" x14ac:dyDescent="0.2">
      <c r="B7" s="68"/>
      <c r="D7" s="78"/>
      <c r="E7" s="140" t="s">
        <v>85</v>
      </c>
      <c r="F7" s="78"/>
    </row>
    <row r="8" spans="2:8" x14ac:dyDescent="0.2">
      <c r="B8" s="79"/>
      <c r="C8" s="141" t="s">
        <v>1</v>
      </c>
      <c r="D8" s="80" t="s">
        <v>50</v>
      </c>
      <c r="E8" s="81" t="s">
        <v>51</v>
      </c>
      <c r="F8" s="82"/>
      <c r="G8" s="82"/>
      <c r="H8" s="82"/>
    </row>
    <row r="9" spans="2:8" x14ac:dyDescent="0.2">
      <c r="B9" s="83"/>
      <c r="C9" s="141"/>
      <c r="D9" s="84"/>
      <c r="E9" s="85"/>
      <c r="F9" s="82"/>
      <c r="G9" s="82"/>
      <c r="H9" s="82"/>
    </row>
    <row r="10" spans="2:8" ht="15" x14ac:dyDescent="0.2">
      <c r="B10" s="86" t="s">
        <v>52</v>
      </c>
      <c r="C10" s="87"/>
      <c r="D10" s="88"/>
      <c r="E10" s="89"/>
      <c r="F10" s="89"/>
      <c r="G10" s="89"/>
      <c r="H10" s="89"/>
    </row>
    <row r="11" spans="2:8" ht="15" x14ac:dyDescent="0.2">
      <c r="B11" s="90"/>
      <c r="C11" s="87"/>
      <c r="D11" s="89"/>
      <c r="E11" s="89"/>
      <c r="F11" s="89"/>
      <c r="G11" s="89"/>
      <c r="H11" s="89"/>
    </row>
    <row r="12" spans="2:8" ht="15" x14ac:dyDescent="0.2">
      <c r="B12" s="90" t="s">
        <v>53</v>
      </c>
      <c r="C12" s="87"/>
      <c r="D12" s="91">
        <v>60093596</v>
      </c>
      <c r="E12" s="91">
        <v>48562341</v>
      </c>
      <c r="F12" s="91"/>
      <c r="G12" s="91"/>
      <c r="H12" s="91"/>
    </row>
    <row r="13" spans="2:8" ht="15" x14ac:dyDescent="0.2">
      <c r="B13" s="90" t="s">
        <v>54</v>
      </c>
      <c r="C13" s="87"/>
      <c r="D13" s="91">
        <v>-16665126</v>
      </c>
      <c r="E13" s="91">
        <v>-15089143</v>
      </c>
      <c r="F13" s="91"/>
      <c r="G13" s="91"/>
      <c r="H13" s="91"/>
    </row>
    <row r="14" spans="2:8" ht="30" x14ac:dyDescent="0.2">
      <c r="B14" s="142" t="s">
        <v>55</v>
      </c>
      <c r="C14" s="143"/>
      <c r="D14" s="144">
        <f>SUM(D12:D13)</f>
        <v>43428470</v>
      </c>
      <c r="E14" s="144">
        <f>SUM(E12:E13)</f>
        <v>33473198</v>
      </c>
      <c r="F14" s="91"/>
      <c r="G14" s="91"/>
      <c r="H14" s="91"/>
    </row>
    <row r="15" spans="2:8" s="1" customFormat="1" ht="15" x14ac:dyDescent="0.2">
      <c r="B15" s="92" t="s">
        <v>56</v>
      </c>
      <c r="C15" s="93"/>
      <c r="D15" s="94">
        <v>20969</v>
      </c>
      <c r="E15" s="94">
        <v>21316</v>
      </c>
      <c r="F15" s="94"/>
      <c r="G15" s="94"/>
      <c r="H15" s="94"/>
    </row>
    <row r="16" spans="2:8" s="1" customFormat="1" ht="15" x14ac:dyDescent="0.2">
      <c r="B16" s="92" t="s">
        <v>57</v>
      </c>
      <c r="C16" s="93"/>
      <c r="D16" s="94">
        <v>-11190984</v>
      </c>
      <c r="E16" s="94">
        <v>-6810024</v>
      </c>
      <c r="F16" s="94"/>
      <c r="G16" s="95"/>
      <c r="H16" s="95"/>
    </row>
    <row r="17" spans="2:9" s="1" customFormat="1" ht="15" x14ac:dyDescent="0.2">
      <c r="B17" s="92" t="s">
        <v>58</v>
      </c>
      <c r="C17" s="93"/>
      <c r="D17" s="96">
        <v>-9178727</v>
      </c>
      <c r="E17" s="97">
        <v>-6387367</v>
      </c>
      <c r="F17" s="97"/>
      <c r="G17" s="98"/>
      <c r="H17" s="98"/>
    </row>
    <row r="18" spans="2:9" s="1" customFormat="1" ht="15" x14ac:dyDescent="0.2">
      <c r="B18" s="92"/>
      <c r="C18" s="93"/>
      <c r="D18" s="99"/>
      <c r="E18" s="99"/>
      <c r="F18" s="99"/>
      <c r="G18" s="99"/>
      <c r="H18" s="94"/>
      <c r="I18" s="44"/>
    </row>
    <row r="19" spans="2:9" s="1" customFormat="1" ht="29.25" thickBot="1" x14ac:dyDescent="0.25">
      <c r="B19" s="100" t="s">
        <v>59</v>
      </c>
      <c r="C19" s="101"/>
      <c r="D19" s="102">
        <f>SUM(D14:D18)</f>
        <v>23079728</v>
      </c>
      <c r="E19" s="102">
        <f>SUM(E14:E18)</f>
        <v>20297123</v>
      </c>
      <c r="F19" s="103"/>
      <c r="G19" s="103"/>
      <c r="H19" s="104"/>
    </row>
    <row r="20" spans="2:9" s="1" customFormat="1" ht="14.25" x14ac:dyDescent="0.2">
      <c r="B20" s="105" t="s">
        <v>60</v>
      </c>
      <c r="C20" s="86"/>
      <c r="D20" s="106"/>
      <c r="E20" s="106"/>
      <c r="F20" s="106"/>
      <c r="G20" s="106"/>
      <c r="H20" s="106"/>
    </row>
    <row r="21" spans="2:9" s="1" customFormat="1" ht="15" x14ac:dyDescent="0.2">
      <c r="B21" s="90"/>
      <c r="C21" s="87"/>
      <c r="D21" s="98"/>
      <c r="E21" s="98"/>
      <c r="F21" s="98"/>
      <c r="G21" s="98"/>
      <c r="H21" s="98"/>
    </row>
    <row r="22" spans="2:9" s="1" customFormat="1" ht="15" x14ac:dyDescent="0.2">
      <c r="B22" s="90" t="s">
        <v>61</v>
      </c>
      <c r="C22" s="87"/>
      <c r="D22" s="91">
        <v>0</v>
      </c>
      <c r="E22" s="91">
        <v>0</v>
      </c>
      <c r="F22" s="91"/>
      <c r="G22" s="91"/>
      <c r="H22" s="91"/>
    </row>
    <row r="23" spans="2:9" s="1" customFormat="1" ht="15" x14ac:dyDescent="0.2">
      <c r="B23" s="90"/>
      <c r="C23" s="87"/>
      <c r="D23" s="98"/>
      <c r="E23" s="98"/>
      <c r="F23" s="98"/>
      <c r="G23" s="98"/>
      <c r="H23" s="98"/>
    </row>
    <row r="24" spans="2:9" s="1" customFormat="1" ht="30" x14ac:dyDescent="0.2">
      <c r="B24" s="90" t="s">
        <v>62</v>
      </c>
      <c r="C24" s="87"/>
      <c r="D24" s="107">
        <v>-6541788</v>
      </c>
      <c r="E24" s="107">
        <v>-3942169</v>
      </c>
      <c r="F24" s="107"/>
      <c r="G24" s="107"/>
      <c r="H24" s="91"/>
    </row>
    <row r="25" spans="2:9" s="1" customFormat="1" ht="15" x14ac:dyDescent="0.2">
      <c r="B25" s="90"/>
      <c r="C25" s="87"/>
      <c r="D25" s="107"/>
      <c r="E25" s="107"/>
      <c r="F25" s="107"/>
      <c r="G25" s="107"/>
      <c r="H25" s="91"/>
    </row>
    <row r="26" spans="2:9" s="1" customFormat="1" ht="15" x14ac:dyDescent="0.2">
      <c r="B26" s="90" t="s">
        <v>63</v>
      </c>
      <c r="C26" s="87"/>
      <c r="D26" s="107" t="s">
        <v>15</v>
      </c>
      <c r="E26" s="107">
        <v>0</v>
      </c>
      <c r="F26" s="107"/>
      <c r="G26" s="107"/>
      <c r="H26" s="91"/>
    </row>
    <row r="27" spans="2:9" s="1" customFormat="1" ht="30.75" thickBot="1" x14ac:dyDescent="0.25">
      <c r="B27" s="108" t="s">
        <v>64</v>
      </c>
      <c r="C27" s="101"/>
      <c r="D27" s="107" t="s">
        <v>15</v>
      </c>
      <c r="E27" s="107">
        <v>0</v>
      </c>
      <c r="F27" s="107"/>
      <c r="G27" s="107"/>
      <c r="H27" s="91"/>
    </row>
    <row r="28" spans="2:9" s="1" customFormat="1" ht="29.25" thickBot="1" x14ac:dyDescent="0.25">
      <c r="B28" s="100" t="s">
        <v>65</v>
      </c>
      <c r="C28" s="101"/>
      <c r="D28" s="109">
        <f>SUM(D22:D27)</f>
        <v>-6541788</v>
      </c>
      <c r="E28" s="109">
        <f>SUM(E22:E27)</f>
        <v>-3942169</v>
      </c>
      <c r="F28" s="103"/>
      <c r="G28" s="103"/>
      <c r="H28" s="104"/>
    </row>
    <row r="29" spans="2:9" s="1" customFormat="1" ht="15" x14ac:dyDescent="0.2">
      <c r="B29" s="105" t="s">
        <v>66</v>
      </c>
      <c r="C29" s="110"/>
      <c r="D29" s="88"/>
      <c r="E29" s="111"/>
      <c r="F29" s="111"/>
      <c r="G29" s="111"/>
      <c r="H29" s="111"/>
    </row>
    <row r="30" spans="2:9" s="1" customFormat="1" ht="15" x14ac:dyDescent="0.2">
      <c r="B30" s="88"/>
      <c r="C30" s="110"/>
      <c r="D30" s="88"/>
      <c r="E30" s="111"/>
      <c r="F30" s="111"/>
      <c r="G30" s="111"/>
      <c r="H30" s="111"/>
    </row>
    <row r="31" spans="2:9" s="1" customFormat="1" ht="15" x14ac:dyDescent="0.2">
      <c r="B31" s="88" t="s">
        <v>67</v>
      </c>
      <c r="C31" s="110"/>
      <c r="D31" s="107">
        <v>-14368938</v>
      </c>
      <c r="E31" s="107">
        <v>-11051243</v>
      </c>
      <c r="F31" s="107"/>
      <c r="G31" s="111"/>
      <c r="H31" s="111"/>
    </row>
    <row r="32" spans="2:9" s="1" customFormat="1" ht="15" x14ac:dyDescent="0.2">
      <c r="B32" s="90" t="s">
        <v>68</v>
      </c>
      <c r="C32" s="110"/>
      <c r="D32" s="107"/>
      <c r="E32" s="98"/>
      <c r="F32" s="98"/>
      <c r="G32" s="98"/>
      <c r="H32" s="98"/>
    </row>
    <row r="33" spans="2:8" s="1" customFormat="1" ht="15.75" thickBot="1" x14ac:dyDescent="0.25">
      <c r="B33" s="108" t="s">
        <v>69</v>
      </c>
      <c r="C33" s="101"/>
      <c r="D33" s="98"/>
      <c r="E33" s="98"/>
      <c r="F33" s="98"/>
      <c r="G33" s="98"/>
      <c r="H33" s="98"/>
    </row>
    <row r="34" spans="2:8" s="1" customFormat="1" ht="29.25" thickBot="1" x14ac:dyDescent="0.25">
      <c r="B34" s="112" t="s">
        <v>70</v>
      </c>
      <c r="C34" s="101"/>
      <c r="D34" s="109">
        <f>SUM(D31:D33)</f>
        <v>-14368938</v>
      </c>
      <c r="E34" s="109">
        <f>SUM(E31:E33)</f>
        <v>-11051243</v>
      </c>
      <c r="F34" s="103"/>
      <c r="G34" s="103"/>
      <c r="H34" s="104"/>
    </row>
    <row r="35" spans="2:8" s="1" customFormat="1" ht="30" x14ac:dyDescent="0.2">
      <c r="B35" s="88" t="s">
        <v>71</v>
      </c>
      <c r="C35" s="113"/>
      <c r="D35" s="107">
        <f>D19+D28+D34</f>
        <v>2169002</v>
      </c>
      <c r="E35" s="107">
        <f>E19+E28+E34</f>
        <v>5303711</v>
      </c>
      <c r="F35" s="107"/>
      <c r="G35" s="107"/>
      <c r="H35" s="91"/>
    </row>
    <row r="36" spans="2:8" s="1" customFormat="1" ht="30" x14ac:dyDescent="0.2">
      <c r="B36" s="90" t="s">
        <v>72</v>
      </c>
      <c r="C36" s="87"/>
      <c r="D36" s="107">
        <v>4869</v>
      </c>
      <c r="E36" s="107">
        <v>205154</v>
      </c>
      <c r="F36" s="107"/>
      <c r="G36" s="107"/>
      <c r="H36" s="91"/>
    </row>
    <row r="37" spans="2:8" s="1" customFormat="1" ht="15.75" thickBot="1" x14ac:dyDescent="0.25">
      <c r="B37" s="88" t="s">
        <v>73</v>
      </c>
      <c r="C37" s="113"/>
      <c r="D37" s="106">
        <v>4796055</v>
      </c>
      <c r="E37" s="106">
        <v>1355880</v>
      </c>
      <c r="F37" s="106"/>
      <c r="G37" s="106"/>
      <c r="H37" s="106"/>
    </row>
    <row r="38" spans="2:8" s="1" customFormat="1" ht="29.25" thickBot="1" x14ac:dyDescent="0.25">
      <c r="B38" s="114" t="s">
        <v>74</v>
      </c>
      <c r="C38" s="115"/>
      <c r="D38" s="116">
        <f>D37+D35+D36</f>
        <v>6969926</v>
      </c>
      <c r="E38" s="116">
        <f>E37+E35+E36</f>
        <v>6864745</v>
      </c>
      <c r="F38" s="104"/>
      <c r="G38" s="104"/>
      <c r="H38" s="104"/>
    </row>
    <row r="39" spans="2:8" s="1" customFormat="1" ht="15.75" x14ac:dyDescent="0.2">
      <c r="B39" s="117"/>
      <c r="H39" s="3"/>
    </row>
    <row r="40" spans="2:8" s="1" customFormat="1" x14ac:dyDescent="0.2">
      <c r="B40" s="118"/>
      <c r="D40" s="40"/>
      <c r="E40" s="40"/>
      <c r="F40" s="40"/>
      <c r="G40" s="40"/>
      <c r="H40" s="119"/>
    </row>
    <row r="41" spans="2:8" s="1" customFormat="1" ht="12" customHeight="1" x14ac:dyDescent="0.2">
      <c r="B41" s="118"/>
      <c r="H41" s="3"/>
    </row>
    <row r="42" spans="2:8" s="1" customFormat="1" ht="12" customHeight="1" x14ac:dyDescent="0.2">
      <c r="H42" s="3"/>
    </row>
    <row r="43" spans="2:8" s="1" customFormat="1" x14ac:dyDescent="0.2">
      <c r="E43" s="133"/>
      <c r="F43" s="134"/>
      <c r="H43" s="3"/>
    </row>
    <row r="44" spans="2:8" s="1" customFormat="1" x14ac:dyDescent="0.2">
      <c r="F44" s="134"/>
      <c r="H44" s="3"/>
    </row>
    <row r="45" spans="2:8" s="1" customFormat="1" x14ac:dyDescent="0.2">
      <c r="F45" s="134"/>
      <c r="H45" s="3"/>
    </row>
    <row r="46" spans="2:8" s="1" customFormat="1" x14ac:dyDescent="0.2">
      <c r="F46" s="134"/>
      <c r="H46" s="3"/>
    </row>
    <row r="47" spans="2:8" s="1" customFormat="1" x14ac:dyDescent="0.2">
      <c r="F47" s="134"/>
      <c r="H47" s="3"/>
    </row>
    <row r="48" spans="2:8" s="1" customFormat="1" x14ac:dyDescent="0.2">
      <c r="F48" s="134"/>
      <c r="H48" s="3"/>
    </row>
    <row r="50" spans="6:8" s="1" customFormat="1" x14ac:dyDescent="0.2">
      <c r="F50" s="135"/>
      <c r="H50" s="3"/>
    </row>
  </sheetData>
  <mergeCells count="4">
    <mergeCell ref="B8:B9"/>
    <mergeCell ref="C8:C9"/>
    <mergeCell ref="D8:D9"/>
    <mergeCell ref="E8:E9"/>
  </mergeCells>
  <pageMargins left="0" right="0" top="0" bottom="0" header="0.31496062992125984" footer="0.31496062992125984"/>
  <pageSetup scale="59" orientation="portrait" r:id="rId1"/>
  <rowBreaks count="1" manualBreakCount="1">
    <brk id="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ОСД</vt:lpstr>
      <vt:lpstr>ОИК</vt:lpstr>
      <vt:lpstr>ДДС</vt:lpstr>
      <vt:lpstr>ДДС!Область_печати</vt:lpstr>
      <vt:lpstr>ОИК!Область_печати</vt:lpstr>
      <vt:lpstr>ОСД!Область_печати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2017-10-26T06:25:31Z</dcterms:created>
  <dcterms:modified xsi:type="dcterms:W3CDTF">2017-10-26T06:36:43Z</dcterms:modified>
</cp:coreProperties>
</file>