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27795" windowHeight="11310" activeTab="3"/>
  </bookViews>
  <sheets>
    <sheet name="ОФП" sheetId="1" r:id="rId1"/>
    <sheet name="ОСД" sheetId="2" r:id="rId2"/>
    <sheet name="ОИК" sheetId="3" r:id="rId3"/>
    <sheet name="ДДС" sheetId="4" r:id="rId4"/>
  </sheets>
  <externalReferences>
    <externalReference r:id="rId5"/>
  </externalReferences>
  <definedNames>
    <definedName name="AS2DocOpenMode" hidden="1">"AS2DocumentEdit"</definedName>
    <definedName name="AS2HasNoAutoHeaderFooter" hidden="1">" "</definedName>
    <definedName name="wrn.Aging._.and._.Trend._.Analysis." hidden="1">{#N/A,#N/A,FALSE,"Aging Summary";#N/A,#N/A,FALSE,"Ratio Analysis";#N/A,#N/A,FALSE,"Test 120 Day Accts";#N/A,#N/A,FALSE,"Tickmarks"}</definedName>
    <definedName name="_xlnm.Print_Area" localSheetId="0">ОФП!$A$1:$G$67</definedName>
  </definedNames>
  <calcPr calcId="145621"/>
</workbook>
</file>

<file path=xl/calcChain.xml><?xml version="1.0" encoding="utf-8"?>
<calcChain xmlns="http://schemas.openxmlformats.org/spreadsheetml/2006/main">
  <c r="D34" i="4" l="1"/>
  <c r="E37" i="4"/>
  <c r="D37" i="4"/>
  <c r="E35" i="4"/>
  <c r="E33" i="4"/>
  <c r="D33" i="4"/>
  <c r="E27" i="4"/>
  <c r="E34" i="4" s="1"/>
  <c r="D27" i="4"/>
  <c r="E23" i="4"/>
  <c r="E18" i="4"/>
  <c r="D18" i="4"/>
  <c r="E13" i="4"/>
  <c r="D13" i="4"/>
  <c r="E22" i="3"/>
  <c r="G22" i="3" s="1"/>
  <c r="G19" i="3"/>
  <c r="E18" i="3"/>
  <c r="G17" i="3"/>
  <c r="G14" i="3"/>
  <c r="G11" i="3"/>
  <c r="E10" i="3"/>
  <c r="D10" i="3"/>
  <c r="D16" i="3" s="1"/>
  <c r="D18" i="3" s="1"/>
  <c r="E20" i="2"/>
  <c r="D20" i="2"/>
  <c r="E18" i="2"/>
  <c r="D18" i="2"/>
  <c r="E17" i="2"/>
  <c r="D17" i="2"/>
  <c r="E16" i="2"/>
  <c r="D16" i="2"/>
  <c r="E15" i="2"/>
  <c r="D15" i="2"/>
  <c r="E14" i="2"/>
  <c r="D14" i="2"/>
  <c r="E13" i="2"/>
  <c r="D13" i="2"/>
  <c r="E11" i="2"/>
  <c r="D11" i="2"/>
  <c r="E10" i="2"/>
  <c r="E12" i="2" s="1"/>
  <c r="E19" i="2" s="1"/>
  <c r="E21" i="2" s="1"/>
  <c r="E23" i="2" s="1"/>
  <c r="D10" i="2"/>
  <c r="D12" i="2" s="1"/>
  <c r="D19" i="2" s="1"/>
  <c r="D21" i="2" s="1"/>
  <c r="D23" i="2" s="1"/>
  <c r="E21" i="3" l="1"/>
  <c r="G21" i="3" s="1"/>
  <c r="E13" i="3"/>
  <c r="G13" i="3" s="1"/>
  <c r="D24" i="3"/>
  <c r="G18" i="3"/>
  <c r="G24" i="3" s="1"/>
  <c r="E16" i="3"/>
  <c r="G10" i="3"/>
  <c r="G16" i="3" s="1"/>
  <c r="E24" i="3" l="1"/>
  <c r="E44" i="1"/>
  <c r="D40" i="1"/>
  <c r="D39" i="1"/>
  <c r="D38" i="1"/>
  <c r="D37" i="1"/>
  <c r="D32" i="1"/>
  <c r="D31" i="1"/>
  <c r="D30" i="1"/>
  <c r="D27" i="1"/>
  <c r="D26" i="1"/>
  <c r="D28" i="1" s="1"/>
  <c r="D21" i="1"/>
  <c r="D20" i="1"/>
  <c r="D19" i="1"/>
  <c r="D18" i="1"/>
  <c r="D15" i="1"/>
  <c r="D14" i="1"/>
  <c r="D13" i="1"/>
  <c r="D12" i="1"/>
  <c r="D11" i="1"/>
  <c r="D34" i="1" l="1"/>
  <c r="D22" i="1"/>
  <c r="D16" i="1"/>
  <c r="D41" i="1"/>
  <c r="D44" i="1"/>
  <c r="D42" i="1" l="1"/>
  <c r="D43" i="1" s="1"/>
  <c r="D23" i="1"/>
  <c r="I43" i="1" s="1"/>
</calcChain>
</file>

<file path=xl/sharedStrings.xml><?xml version="1.0" encoding="utf-8"?>
<sst xmlns="http://schemas.openxmlformats.org/spreadsheetml/2006/main" count="125" uniqueCount="112">
  <si>
    <t>АО Каспий Нефть</t>
  </si>
  <si>
    <t xml:space="preserve">В тысячах тенге </t>
  </si>
  <si>
    <t>примечание</t>
  </si>
  <si>
    <t>на 30.09.2016г.</t>
  </si>
  <si>
    <t>на 31.12.2015г.</t>
  </si>
  <si>
    <t>Активы</t>
  </si>
  <si>
    <t>Долгосрочные активы</t>
  </si>
  <si>
    <t>Основные средства</t>
  </si>
  <si>
    <t>Нематериальные активы</t>
  </si>
  <si>
    <t xml:space="preserve">Незавершенное строительство </t>
  </si>
  <si>
    <t>Прочие долгосрочные активы</t>
  </si>
  <si>
    <t>Прочие долгосрочные финансовые активы</t>
  </si>
  <si>
    <t>Текущие активы</t>
  </si>
  <si>
    <t>Товарно-материальные запасы</t>
  </si>
  <si>
    <t>Торговая  дебиторская задолженность</t>
  </si>
  <si>
    <t>Прочие краткосрочные активы</t>
  </si>
  <si>
    <t>-</t>
  </si>
  <si>
    <t>Денежные средства и их эквиваленты</t>
  </si>
  <si>
    <t>Итого активы</t>
  </si>
  <si>
    <t>Собственный капитал и обязательства</t>
  </si>
  <si>
    <t>Собственный капитал</t>
  </si>
  <si>
    <t>Акционерный  капитал</t>
  </si>
  <si>
    <t>Нераспределенная прибыль</t>
  </si>
  <si>
    <t>Долгосрочные обязательства</t>
  </si>
  <si>
    <t>Обязательство по отсроченному подоходному налогу</t>
  </si>
  <si>
    <t>Обязательство по ликвидации  и восстановлению месторождения</t>
  </si>
  <si>
    <t>Прочие долгосрочные финансовые обязательства</t>
  </si>
  <si>
    <t>Текущие обязательства</t>
  </si>
  <si>
    <t>Торговая  кредиторская задолженность</t>
  </si>
  <si>
    <t>Налог на прибыль к уплате</t>
  </si>
  <si>
    <t>Прочие налоги к уплате</t>
  </si>
  <si>
    <t>Прочая кредиторская задолженность и начисленные обязательства</t>
  </si>
  <si>
    <t>Итого обязательства</t>
  </si>
  <si>
    <t>Итого собственный  капитал и обязательства</t>
  </si>
  <si>
    <t>Балансовая стоимость 1 простой акции, тенге</t>
  </si>
  <si>
    <t>Выручка</t>
  </si>
  <si>
    <t>Себестоимость</t>
  </si>
  <si>
    <t>Валовая прибыль</t>
  </si>
  <si>
    <t>Расходы по реализации</t>
  </si>
  <si>
    <t>Общие и административные расходы</t>
  </si>
  <si>
    <t>Финансовые доходы</t>
  </si>
  <si>
    <t>Финансовые расходы</t>
  </si>
  <si>
    <t>Доход/убыток от курсовой разницы, нетто</t>
  </si>
  <si>
    <t>Прочие прибыли и убытки</t>
  </si>
  <si>
    <t>Прибыль до налогообложения</t>
  </si>
  <si>
    <t>Расходы по налогу на прибыль</t>
  </si>
  <si>
    <t>Прибыль и общий совокупный доход за период</t>
  </si>
  <si>
    <t>Прибыль на акцию</t>
  </si>
  <si>
    <t>Базовая прибыль на акцию( в тыс.тенге за акцию)</t>
  </si>
  <si>
    <t>в тысячах тенге</t>
  </si>
  <si>
    <t>за отчетный период</t>
  </si>
  <si>
    <t>за предыдущий период</t>
  </si>
  <si>
    <t>ОПЕРАЦИОННАЯ ДЕЯТЕЛЬНОСТЬ:</t>
  </si>
  <si>
    <t>Средства, полученные от клиентов</t>
  </si>
  <si>
    <t xml:space="preserve">Платежи поставщикам и работникам </t>
  </si>
  <si>
    <t>Денежные средства ,полученные от операционной деятельности</t>
  </si>
  <si>
    <t>Проценты полученные</t>
  </si>
  <si>
    <t>Налог на прибыль, уплаченный</t>
  </si>
  <si>
    <t>Отчисления в бюджет</t>
  </si>
  <si>
    <t>Чистые денежные средства, полученные от операционной деятельности</t>
  </si>
  <si>
    <t>ИНВЕСТИЦИОННАЯ ДЕЯТЕЛЬНОСТЬ:</t>
  </si>
  <si>
    <t>Поступления от выбытия основных средств</t>
  </si>
  <si>
    <t>Приобретение основных средств,нма и платежи по незавершенному строительству</t>
  </si>
  <si>
    <t xml:space="preserve">Депозит </t>
  </si>
  <si>
    <t xml:space="preserve">Депозит на ликвидацию и восстановление месторождений </t>
  </si>
  <si>
    <t>Чистые денежные средства, использованные в инвестиционной деятельности</t>
  </si>
  <si>
    <t>ФИНАНСОВАЯ ДЕЯТЕЛЬНОСТЬ</t>
  </si>
  <si>
    <t>Дивиденды выплаченные</t>
  </si>
  <si>
    <t>Возврат краткосрочного беспроцентного займа</t>
  </si>
  <si>
    <t>Выдача краткосрочного беспроцентного займа</t>
  </si>
  <si>
    <t>Чистые денежные средства, использованные в финансовой деятельности</t>
  </si>
  <si>
    <t>Чистое уменьшение  денежных средств и их эквивалентов</t>
  </si>
  <si>
    <t>Влияние изменения курса иностранной валюты на денежные средства и их эквиваленты</t>
  </si>
  <si>
    <t>Денежные средства и их эквиваленты на началопериода</t>
  </si>
  <si>
    <t>Денежные средства и их эквиваленты на конец периода</t>
  </si>
  <si>
    <t>В тысячах тенге</t>
  </si>
  <si>
    <t>Прим.</t>
  </si>
  <si>
    <t>Акционерный капитал</t>
  </si>
  <si>
    <t xml:space="preserve">Нераспределенная прибыль </t>
  </si>
  <si>
    <t>Итого собственный капитала</t>
  </si>
  <si>
    <t xml:space="preserve">На 1 января 2015 года </t>
  </si>
  <si>
    <t xml:space="preserve">Прибыль и общий совокупный доход за период </t>
  </si>
  <si>
    <t>Дивиденды объявленные</t>
  </si>
  <si>
    <t xml:space="preserve">На 1 января 2016 года </t>
  </si>
  <si>
    <t>Отчет о совокупном доходе по состоянию на 30.09.2016 года</t>
  </si>
  <si>
    <t>21</t>
  </si>
  <si>
    <t>22</t>
  </si>
  <si>
    <t>23</t>
  </si>
  <si>
    <t>24</t>
  </si>
  <si>
    <t>25</t>
  </si>
  <si>
    <t>15</t>
  </si>
  <si>
    <t>14</t>
  </si>
  <si>
    <t>Отчет об изменениях в капитале по состоянию на 30.09.2016 года</t>
  </si>
  <si>
    <t>АО Каспий нефть</t>
  </si>
  <si>
    <t>Отчет о движении денежных средств по состоянию на 30.09.2016 г.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</si>
  <si>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</si>
  <si>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</si>
  <si>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</si>
  <si>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</si>
  <si>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</si>
  <si>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</si>
  <si>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</si>
  <si>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</si>
  <si>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</si>
  <si>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16</t>
  </si>
  <si>
    <t>17</t>
  </si>
  <si>
    <t>18</t>
  </si>
  <si>
    <t>19</t>
  </si>
  <si>
    <t>20</t>
  </si>
  <si>
    <t>Отчет о финансовом положении по состоянию на 30.09.2016 года</t>
  </si>
  <si>
    <t xml:space="preserve">На 30 сентября 2015 года </t>
  </si>
  <si>
    <t xml:space="preserve">На 30 сентября  2016 года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</si>
</sst>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\ _₽_-;\-* #,##0.00\ _₽_-;_-* &quot;-&quot;??\ _₽_-;_-@_-"/>
    <numFmt numFmtId="164" formatCode="_-* #,##0_р_._-;\-* #,##0_р_._-;_-* &quot;-&quot;??_р_._-;_-@_-"/>
    <numFmt numFmtId="165" formatCode="#,##0.00,&quot;тенге&quot;"/>
    <numFmt numFmtId="166" formatCode="#,##0.00&quot;тенге&quot;"/>
    <numFmt numFmtId="167" formatCode="&quot;Инв.№&quot;#,##0"/>
    <numFmt numFmtId="168" formatCode="_-* #,##0.00_р_._-;\-* #,##0.00_р_._-;_-* &quot;-&quot;??_р_._-;_-@_-"/>
  </numFmts>
  <fonts count="36" x14ac:knownFonts="1"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b/>
      <sz val="10"/>
      <name val="Arial Cyr"/>
      <charset val="204"/>
    </font>
    <font>
      <b/>
      <u/>
      <sz val="10"/>
      <name val="Arial Cyr"/>
      <charset val="204"/>
    </font>
    <font>
      <b/>
      <sz val="10"/>
      <name val="Arial Cyr"/>
    </font>
    <font>
      <b/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u/>
      <sz val="10"/>
      <color indexed="12"/>
      <name val="Arial"/>
      <family val="2"/>
      <charset val="204"/>
    </font>
    <font>
      <u/>
      <sz val="11"/>
      <color theme="10"/>
      <name val="Calibri"/>
      <family val="2"/>
      <charset val="204"/>
    </font>
    <font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name val="Helv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</font>
    <font>
      <sz val="9"/>
      <name val="Arial Cyr"/>
      <charset val="204"/>
    </font>
    <font>
      <b/>
      <sz val="9"/>
      <name val="Arial Cyr"/>
      <charset val="204"/>
    </font>
    <font>
      <b/>
      <sz val="11"/>
      <name val="Arial"/>
      <family val="2"/>
      <charset val="204"/>
    </font>
    <font>
      <b/>
      <sz val="10"/>
      <name val="Arial"/>
      <family val="2"/>
      <charset val="204"/>
    </font>
    <font>
      <b/>
      <shadow/>
      <sz val="9"/>
      <color indexed="62"/>
      <name val="Times New Roman"/>
      <family val="1"/>
      <charset val="204"/>
    </font>
    <font>
      <i/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b/>
      <shadow/>
      <sz val="11"/>
      <color indexed="62"/>
      <name val="Arial"/>
      <family val="2"/>
      <charset val="204"/>
    </font>
    <font>
      <i/>
      <sz val="9"/>
      <name val="Arial Cyr"/>
    </font>
    <font>
      <b/>
      <i/>
      <sz val="11"/>
      <color indexed="8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u/>
      <sz val="10"/>
      <name val="Arial Cyr"/>
    </font>
    <font>
      <i/>
      <sz val="10"/>
      <name val="Arial Cy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48">
    <xf numFmtId="0" fontId="0" fillId="0" borderId="0"/>
    <xf numFmtId="43" fontId="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3" fillId="0" borderId="0">
      <alignment horizontal="left"/>
    </xf>
    <xf numFmtId="0" fontId="2" fillId="0" borderId="0"/>
    <xf numFmtId="9" fontId="12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6" fillId="0" borderId="0"/>
    <xf numFmtId="0" fontId="17" fillId="0" borderId="0"/>
    <xf numFmtId="0" fontId="16" fillId="0" borderId="0"/>
    <xf numFmtId="0" fontId="2" fillId="0" borderId="0"/>
    <xf numFmtId="0" fontId="2" fillId="0" borderId="0"/>
    <xf numFmtId="0" fontId="2" fillId="0" borderId="0"/>
    <xf numFmtId="0" fontId="13" fillId="0" borderId="0">
      <alignment horizontal="left"/>
    </xf>
    <xf numFmtId="0" fontId="2" fillId="0" borderId="0"/>
    <xf numFmtId="0" fontId="2" fillId="0" borderId="0"/>
    <xf numFmtId="0" fontId="13" fillId="0" borderId="0">
      <alignment horizontal="left"/>
    </xf>
    <xf numFmtId="0" fontId="12" fillId="0" borderId="0"/>
    <xf numFmtId="0" fontId="12" fillId="0" borderId="0"/>
    <xf numFmtId="0" fontId="2" fillId="0" borderId="0"/>
    <xf numFmtId="0" fontId="18" fillId="0" borderId="0">
      <alignment horizontal="left"/>
    </xf>
    <xf numFmtId="0" fontId="1" fillId="0" borderId="0"/>
    <xf numFmtId="0" fontId="1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9" fillId="0" borderId="0"/>
    <xf numFmtId="43" fontId="1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1" fillId="0" borderId="0" applyFont="0" applyFill="0" applyBorder="0" applyAlignment="0" applyProtection="0"/>
  </cellStyleXfs>
  <cellXfs count="149">
    <xf numFmtId="0" fontId="0" fillId="0" borderId="0" xfId="0"/>
    <xf numFmtId="0" fontId="0" fillId="0" borderId="0" xfId="0" applyFill="1"/>
    <xf numFmtId="0" fontId="3" fillId="0" borderId="0" xfId="0" applyFont="1" applyFill="1"/>
    <xf numFmtId="0" fontId="0" fillId="0" borderId="0" xfId="0" applyFill="1" applyAlignment="1">
      <alignment wrapText="1"/>
    </xf>
    <xf numFmtId="0" fontId="4" fillId="0" borderId="0" xfId="0" applyFont="1" applyFill="1"/>
    <xf numFmtId="0" fontId="3" fillId="0" borderId="1" xfId="0" applyFont="1" applyFill="1" applyBorder="1"/>
    <xf numFmtId="49" fontId="3" fillId="0" borderId="1" xfId="0" applyNumberFormat="1" applyFont="1" applyFill="1" applyBorder="1" applyAlignment="1">
      <alignment horizontal="center" vertical="center"/>
    </xf>
    <xf numFmtId="0" fontId="3" fillId="0" borderId="7" xfId="0" applyFont="1" applyFill="1" applyBorder="1"/>
    <xf numFmtId="0" fontId="3" fillId="0" borderId="4" xfId="0" applyFont="1" applyFill="1" applyBorder="1"/>
    <xf numFmtId="0" fontId="3" fillId="0" borderId="0" xfId="0" applyFont="1" applyFill="1" applyBorder="1"/>
    <xf numFmtId="0" fontId="3" fillId="0" borderId="0" xfId="0" applyFont="1" applyFill="1" applyBorder="1" applyAlignment="1">
      <alignment wrapText="1"/>
    </xf>
    <xf numFmtId="0" fontId="3" fillId="0" borderId="0" xfId="0" applyFont="1"/>
    <xf numFmtId="164" fontId="3" fillId="0" borderId="0" xfId="0" applyNumberFormat="1" applyFont="1" applyFill="1" applyBorder="1" applyAlignment="1">
      <alignment wrapText="1"/>
    </xf>
    <xf numFmtId="0" fontId="0" fillId="0" borderId="1" xfId="0" applyFill="1" applyBorder="1"/>
    <xf numFmtId="49" fontId="0" fillId="0" borderId="1" xfId="0" applyNumberFormat="1" applyFill="1" applyBorder="1" applyAlignment="1">
      <alignment horizontal="center" vertical="center"/>
    </xf>
    <xf numFmtId="164" fontId="0" fillId="0" borderId="1" xfId="0" applyNumberFormat="1" applyFill="1" applyBorder="1"/>
    <xf numFmtId="164" fontId="2" fillId="0" borderId="7" xfId="1" applyNumberFormat="1" applyFont="1" applyFill="1" applyBorder="1" applyAlignment="1">
      <alignment horizontal="center" vertical="center"/>
    </xf>
    <xf numFmtId="164" fontId="2" fillId="0" borderId="4" xfId="1" applyNumberFormat="1" applyFont="1" applyFill="1" applyBorder="1" applyAlignment="1">
      <alignment horizontal="center" vertical="center"/>
    </xf>
    <xf numFmtId="164" fontId="0" fillId="0" borderId="0" xfId="1" applyNumberFormat="1" applyFont="1" applyFill="1" applyBorder="1" applyAlignment="1">
      <alignment horizontal="center" vertical="center"/>
    </xf>
    <xf numFmtId="164" fontId="0" fillId="0" borderId="0" xfId="1" applyNumberFormat="1" applyFont="1" applyFill="1" applyBorder="1" applyAlignment="1">
      <alignment horizontal="center" vertical="center" wrapText="1"/>
    </xf>
    <xf numFmtId="164" fontId="0" fillId="0" borderId="1" xfId="0" applyNumberFormat="1" applyFill="1" applyBorder="1" applyAlignment="1">
      <alignment vertical="center"/>
    </xf>
    <xf numFmtId="43" fontId="3" fillId="0" borderId="1" xfId="1" applyFont="1" applyFill="1" applyBorder="1"/>
    <xf numFmtId="49" fontId="3" fillId="0" borderId="1" xfId="1" applyNumberFormat="1" applyFont="1" applyFill="1" applyBorder="1" applyAlignment="1">
      <alignment horizontal="center" vertical="center"/>
    </xf>
    <xf numFmtId="164" fontId="3" fillId="0" borderId="1" xfId="1" applyNumberFormat="1" applyFont="1" applyFill="1" applyBorder="1"/>
    <xf numFmtId="164" fontId="3" fillId="0" borderId="7" xfId="1" applyNumberFormat="1" applyFont="1" applyFill="1" applyBorder="1" applyAlignment="1">
      <alignment horizontal="center" vertical="center"/>
    </xf>
    <xf numFmtId="164" fontId="3" fillId="0" borderId="4" xfId="1" applyNumberFormat="1" applyFont="1" applyFill="1" applyBorder="1" applyAlignment="1">
      <alignment horizontal="center" vertical="center"/>
    </xf>
    <xf numFmtId="164" fontId="3" fillId="0" borderId="0" xfId="1" applyNumberFormat="1" applyFont="1" applyFill="1" applyBorder="1" applyAlignment="1">
      <alignment horizontal="center" vertical="center"/>
    </xf>
    <xf numFmtId="164" fontId="3" fillId="0" borderId="0" xfId="1" applyNumberFormat="1" applyFont="1" applyFill="1" applyBorder="1" applyAlignment="1">
      <alignment horizontal="center" vertical="center" wrapText="1"/>
    </xf>
    <xf numFmtId="164" fontId="0" fillId="0" borderId="7" xfId="1" applyNumberFormat="1" applyFont="1" applyFill="1" applyBorder="1" applyAlignment="1">
      <alignment horizontal="center" vertical="center"/>
    </xf>
    <xf numFmtId="164" fontId="0" fillId="0" borderId="4" xfId="1" applyNumberFormat="1" applyFont="1" applyFill="1" applyBorder="1" applyAlignment="1">
      <alignment horizontal="center" vertical="center"/>
    </xf>
    <xf numFmtId="164" fontId="3" fillId="0" borderId="1" xfId="0" applyNumberFormat="1" applyFont="1" applyFill="1" applyBorder="1"/>
    <xf numFmtId="164" fontId="3" fillId="0" borderId="1" xfId="1" applyNumberFormat="1" applyFont="1" applyFill="1" applyBorder="1" applyAlignment="1">
      <alignment horizontal="center"/>
    </xf>
    <xf numFmtId="164" fontId="0" fillId="0" borderId="0" xfId="0" applyNumberFormat="1" applyFill="1"/>
    <xf numFmtId="164" fontId="3" fillId="0" borderId="1" xfId="0" applyNumberFormat="1" applyFont="1" applyFill="1" applyBorder="1" applyAlignment="1">
      <alignment vertical="center"/>
    </xf>
    <xf numFmtId="164" fontId="0" fillId="0" borderId="7" xfId="0" applyNumberFormat="1" applyFill="1" applyBorder="1" applyAlignment="1">
      <alignment vertical="center"/>
    </xf>
    <xf numFmtId="164" fontId="0" fillId="0" borderId="4" xfId="0" applyNumberFormat="1" applyFill="1" applyBorder="1" applyAlignment="1">
      <alignment vertical="center"/>
    </xf>
    <xf numFmtId="43" fontId="0" fillId="0" borderId="0" xfId="0" applyNumberFormat="1" applyFill="1"/>
    <xf numFmtId="0" fontId="0" fillId="0" borderId="1" xfId="0" applyFill="1" applyBorder="1" applyAlignment="1">
      <alignment wrapText="1"/>
    </xf>
    <xf numFmtId="164" fontId="5" fillId="0" borderId="1" xfId="1" applyNumberFormat="1" applyFont="1" applyFill="1" applyBorder="1" applyAlignment="1">
      <alignment vertical="center"/>
    </xf>
    <xf numFmtId="164" fontId="5" fillId="0" borderId="7" xfId="1" applyNumberFormat="1" applyFont="1" applyFill="1" applyBorder="1" applyAlignment="1">
      <alignment vertical="center"/>
    </xf>
    <xf numFmtId="164" fontId="5" fillId="0" borderId="4" xfId="1" applyNumberFormat="1" applyFont="1" applyFill="1" applyBorder="1" applyAlignment="1">
      <alignment vertical="center"/>
    </xf>
    <xf numFmtId="164" fontId="3" fillId="0" borderId="7" xfId="0" applyNumberFormat="1" applyFont="1" applyFill="1" applyBorder="1"/>
    <xf numFmtId="164" fontId="3" fillId="0" borderId="4" xfId="0" applyNumberFormat="1" applyFont="1" applyFill="1" applyBorder="1"/>
    <xf numFmtId="164" fontId="3" fillId="0" borderId="7" xfId="1" applyNumberFormat="1" applyFont="1" applyFill="1" applyBorder="1"/>
    <xf numFmtId="164" fontId="3" fillId="0" borderId="4" xfId="1" applyNumberFormat="1" applyFont="1" applyFill="1" applyBorder="1"/>
    <xf numFmtId="164" fontId="3" fillId="0" borderId="0" xfId="1" applyNumberFormat="1" applyFont="1" applyFill="1" applyBorder="1"/>
    <xf numFmtId="164" fontId="3" fillId="0" borderId="0" xfId="1" applyNumberFormat="1" applyFont="1" applyFill="1" applyBorder="1" applyAlignment="1">
      <alignment wrapText="1"/>
    </xf>
    <xf numFmtId="0" fontId="0" fillId="0" borderId="0" xfId="0" applyFill="1" applyBorder="1"/>
    <xf numFmtId="0" fontId="0" fillId="0" borderId="0" xfId="0" applyFill="1" applyBorder="1" applyAlignment="1">
      <alignment wrapText="1"/>
    </xf>
    <xf numFmtId="43" fontId="0" fillId="0" borderId="0" xfId="0" applyNumberFormat="1" applyFill="1" applyBorder="1"/>
    <xf numFmtId="43" fontId="0" fillId="0" borderId="0" xfId="0" applyNumberFormat="1" applyFill="1" applyBorder="1" applyAlignment="1">
      <alignment wrapText="1"/>
    </xf>
    <xf numFmtId="43" fontId="0" fillId="0" borderId="0" xfId="0" applyNumberFormat="1" applyFill="1" applyAlignment="1">
      <alignment wrapText="1"/>
    </xf>
    <xf numFmtId="164" fontId="0" fillId="0" borderId="0" xfId="1" applyNumberFormat="1" applyFont="1" applyFill="1"/>
    <xf numFmtId="164" fontId="0" fillId="0" borderId="0" xfId="1" applyNumberFormat="1" applyFont="1" applyFill="1" applyBorder="1"/>
    <xf numFmtId="164" fontId="0" fillId="0" borderId="0" xfId="1" applyNumberFormat="1" applyFont="1" applyFill="1" applyBorder="1" applyAlignment="1"/>
    <xf numFmtId="165" fontId="0" fillId="0" borderId="0" xfId="1" applyNumberFormat="1" applyFont="1" applyFill="1" applyBorder="1"/>
    <xf numFmtId="166" fontId="0" fillId="0" borderId="0" xfId="1" applyNumberFormat="1" applyFont="1" applyFill="1" applyBorder="1"/>
    <xf numFmtId="164" fontId="0" fillId="0" borderId="0" xfId="1" applyNumberFormat="1" applyFont="1" applyFill="1" applyBorder="1" applyAlignment="1">
      <alignment vertical="top" wrapText="1"/>
    </xf>
    <xf numFmtId="0" fontId="0" fillId="0" borderId="0" xfId="0" applyFont="1" applyFill="1"/>
    <xf numFmtId="164" fontId="2" fillId="0" borderId="0" xfId="1" applyNumberFormat="1" applyFont="1" applyFill="1" applyBorder="1"/>
    <xf numFmtId="164" fontId="2" fillId="0" borderId="0" xfId="1" applyNumberFormat="1" applyFont="1" applyFill="1" applyBorder="1" applyAlignment="1"/>
    <xf numFmtId="164" fontId="0" fillId="0" borderId="0" xfId="0" applyNumberFormat="1" applyFont="1" applyFill="1"/>
    <xf numFmtId="0" fontId="0" fillId="0" borderId="0" xfId="0" applyFont="1"/>
    <xf numFmtId="0" fontId="0" fillId="0" borderId="0" xfId="0" applyFill="1" applyAlignment="1">
      <alignment horizontal="center" vertical="center"/>
    </xf>
    <xf numFmtId="0" fontId="6" fillId="0" borderId="0" xfId="0" applyFont="1" applyFill="1" applyAlignment="1">
      <alignment horizontal="justify" vertical="center" wrapText="1"/>
    </xf>
    <xf numFmtId="0" fontId="7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vertical="center" wrapText="1"/>
    </xf>
    <xf numFmtId="0" fontId="7" fillId="0" borderId="0" xfId="0" applyFont="1" applyFill="1" applyAlignment="1">
      <alignment horizontal="right" vertical="center" wrapText="1"/>
    </xf>
    <xf numFmtId="0" fontId="7" fillId="0" borderId="0" xfId="0" applyFont="1" applyFill="1" applyAlignment="1">
      <alignment vertical="center" wrapText="1"/>
    </xf>
    <xf numFmtId="164" fontId="8" fillId="0" borderId="0" xfId="1" applyNumberFormat="1" applyFont="1" applyFill="1" applyAlignment="1">
      <alignment horizontal="center" vertical="center" wrapText="1"/>
    </xf>
    <xf numFmtId="0" fontId="7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horizontal="center" vertical="center" wrapText="1"/>
    </xf>
    <xf numFmtId="164" fontId="8" fillId="0" borderId="0" xfId="1" applyNumberFormat="1" applyFont="1" applyFill="1" applyBorder="1" applyAlignment="1">
      <alignment horizontal="center" vertical="center" wrapText="1"/>
    </xf>
    <xf numFmtId="164" fontId="7" fillId="0" borderId="0" xfId="0" applyNumberFormat="1" applyFont="1" applyFill="1" applyBorder="1" applyAlignment="1">
      <alignment horizontal="right" vertical="center" wrapText="1"/>
    </xf>
    <xf numFmtId="164" fontId="7" fillId="0" borderId="0" xfId="1" applyNumberFormat="1" applyFont="1" applyFill="1" applyBorder="1" applyAlignment="1">
      <alignment horizontal="center" vertical="center" wrapText="1"/>
    </xf>
    <xf numFmtId="164" fontId="7" fillId="0" borderId="0" xfId="1" applyNumberFormat="1" applyFont="1" applyFill="1" applyAlignment="1">
      <alignment horizontal="center" vertical="center" wrapText="1"/>
    </xf>
    <xf numFmtId="164" fontId="8" fillId="0" borderId="0" xfId="1" applyNumberFormat="1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vertical="center" wrapText="1"/>
    </xf>
    <xf numFmtId="0" fontId="7" fillId="0" borderId="12" xfId="0" applyFont="1" applyFill="1" applyBorder="1" applyAlignment="1">
      <alignment horizontal="center" vertical="center" wrapText="1"/>
    </xf>
    <xf numFmtId="164" fontId="6" fillId="0" borderId="12" xfId="1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 wrapText="1"/>
    </xf>
    <xf numFmtId="164" fontId="6" fillId="0" borderId="0" xfId="1" applyNumberFormat="1" applyFont="1" applyFill="1" applyAlignment="1">
      <alignment horizontal="center" vertical="center" wrapText="1"/>
    </xf>
    <xf numFmtId="164" fontId="8" fillId="0" borderId="0" xfId="1" applyNumberFormat="1" applyFont="1" applyFill="1" applyAlignment="1">
      <alignment horizontal="center" vertical="center"/>
    </xf>
    <xf numFmtId="0" fontId="7" fillId="0" borderId="12" xfId="0" applyFont="1" applyFill="1" applyBorder="1" applyAlignment="1">
      <alignment vertical="center" wrapText="1"/>
    </xf>
    <xf numFmtId="164" fontId="6" fillId="0" borderId="13" xfId="1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right" vertical="center" wrapText="1"/>
    </xf>
    <xf numFmtId="0" fontId="6" fillId="0" borderId="12" xfId="0" applyFont="1" applyFill="1" applyBorder="1" applyAlignment="1">
      <alignment vertical="center" wrapText="1"/>
    </xf>
    <xf numFmtId="0" fontId="8" fillId="0" borderId="0" xfId="0" applyFont="1" applyFill="1" applyAlignment="1">
      <alignment horizontal="center" vertical="center" wrapText="1"/>
    </xf>
    <xf numFmtId="0" fontId="6" fillId="0" borderId="13" xfId="0" applyFont="1" applyFill="1" applyBorder="1" applyAlignment="1">
      <alignment vertical="center" wrapText="1"/>
    </xf>
    <xf numFmtId="0" fontId="8" fillId="0" borderId="13" xfId="0" applyFont="1" applyFill="1" applyBorder="1" applyAlignment="1">
      <alignment horizontal="center" vertical="center" wrapText="1"/>
    </xf>
    <xf numFmtId="164" fontId="6" fillId="0" borderId="13" xfId="1" applyNumberFormat="1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justify" vertical="center"/>
    </xf>
    <xf numFmtId="0" fontId="11" fillId="0" borderId="0" xfId="0" applyFont="1" applyFill="1" applyAlignment="1">
      <alignment horizontal="justify" vertical="center"/>
    </xf>
    <xf numFmtId="167" fontId="0" fillId="0" borderId="0" xfId="0" applyNumberFormat="1" applyFill="1"/>
    <xf numFmtId="0" fontId="22" fillId="0" borderId="0" xfId="0" applyFont="1" applyFill="1"/>
    <xf numFmtId="164" fontId="22" fillId="0" borderId="0" xfId="1" applyNumberFormat="1" applyFont="1" applyFill="1"/>
    <xf numFmtId="0" fontId="22" fillId="0" borderId="1" xfId="0" applyFont="1" applyFill="1" applyBorder="1"/>
    <xf numFmtId="49" fontId="22" fillId="0" borderId="1" xfId="0" applyNumberFormat="1" applyFont="1" applyFill="1" applyBorder="1" applyAlignment="1">
      <alignment horizontal="center" vertical="center"/>
    </xf>
    <xf numFmtId="164" fontId="22" fillId="0" borderId="1" xfId="1" applyNumberFormat="1" applyFont="1" applyFill="1" applyBorder="1"/>
    <xf numFmtId="0" fontId="23" fillId="0" borderId="1" xfId="0" applyFont="1" applyFill="1" applyBorder="1"/>
    <xf numFmtId="49" fontId="23" fillId="0" borderId="1" xfId="0" applyNumberFormat="1" applyFont="1" applyFill="1" applyBorder="1" applyAlignment="1">
      <alignment horizontal="center" vertical="center"/>
    </xf>
    <xf numFmtId="164" fontId="23" fillId="0" borderId="1" xfId="1" applyNumberFormat="1" applyFont="1" applyFill="1" applyBorder="1"/>
    <xf numFmtId="0" fontId="26" fillId="0" borderId="12" xfId="0" applyFont="1" applyFill="1" applyBorder="1" applyAlignment="1">
      <alignment vertical="center"/>
    </xf>
    <xf numFmtId="0" fontId="27" fillId="0" borderId="12" xfId="0" applyFont="1" applyFill="1" applyBorder="1" applyAlignment="1">
      <alignment vertical="center" wrapText="1"/>
    </xf>
    <xf numFmtId="0" fontId="28" fillId="0" borderId="12" xfId="0" applyFont="1" applyFill="1" applyBorder="1" applyAlignment="1">
      <alignment horizontal="center" vertical="center" wrapText="1"/>
    </xf>
    <xf numFmtId="0" fontId="28" fillId="0" borderId="0" xfId="0" applyFont="1" applyFill="1" applyAlignment="1">
      <alignment vertical="center" wrapText="1"/>
    </xf>
    <xf numFmtId="0" fontId="28" fillId="0" borderId="0" xfId="0" applyFont="1" applyFill="1" applyAlignment="1">
      <alignment horizontal="center" vertical="center" wrapText="1"/>
    </xf>
    <xf numFmtId="164" fontId="28" fillId="0" borderId="0" xfId="1" applyNumberFormat="1" applyFont="1" applyFill="1" applyAlignment="1">
      <alignment horizontal="right" vertical="center"/>
    </xf>
    <xf numFmtId="0" fontId="29" fillId="0" borderId="12" xfId="0" applyFont="1" applyFill="1" applyBorder="1" applyAlignment="1">
      <alignment vertical="center" wrapText="1"/>
    </xf>
    <xf numFmtId="164" fontId="28" fillId="0" borderId="12" xfId="1" applyNumberFormat="1" applyFont="1" applyFill="1" applyBorder="1" applyAlignment="1">
      <alignment horizontal="right" vertical="center"/>
    </xf>
    <xf numFmtId="164" fontId="29" fillId="0" borderId="12" xfId="1" applyNumberFormat="1" applyFont="1" applyFill="1" applyBorder="1" applyAlignment="1">
      <alignment horizontal="right" vertical="center"/>
    </xf>
    <xf numFmtId="0" fontId="29" fillId="0" borderId="0" xfId="0" applyFont="1" applyFill="1" applyAlignment="1">
      <alignment vertical="center"/>
    </xf>
    <xf numFmtId="0" fontId="29" fillId="0" borderId="0" xfId="0" applyFont="1" applyFill="1" applyAlignment="1">
      <alignment horizontal="center" vertical="center"/>
    </xf>
    <xf numFmtId="164" fontId="29" fillId="0" borderId="0" xfId="1" applyNumberFormat="1" applyFont="1" applyFill="1" applyAlignment="1">
      <alignment horizontal="right" vertical="center"/>
    </xf>
    <xf numFmtId="0" fontId="28" fillId="0" borderId="13" xfId="0" applyFont="1" applyFill="1" applyBorder="1" applyAlignment="1">
      <alignment vertical="center" wrapText="1"/>
    </xf>
    <xf numFmtId="0" fontId="28" fillId="0" borderId="13" xfId="0" applyFont="1" applyFill="1" applyBorder="1" applyAlignment="1">
      <alignment horizontal="center" vertical="center" wrapText="1"/>
    </xf>
    <xf numFmtId="164" fontId="28" fillId="0" borderId="13" xfId="1" applyNumberFormat="1" applyFont="1" applyFill="1" applyBorder="1" applyAlignment="1">
      <alignment horizontal="right" vertical="center"/>
    </xf>
    <xf numFmtId="0" fontId="29" fillId="0" borderId="0" xfId="0" applyFont="1" applyFill="1" applyAlignment="1">
      <alignment horizontal="center" vertical="center" wrapText="1"/>
    </xf>
    <xf numFmtId="0" fontId="31" fillId="0" borderId="0" xfId="0" applyFont="1" applyFill="1"/>
    <xf numFmtId="0" fontId="30" fillId="0" borderId="0" xfId="0" applyFont="1" applyFill="1" applyBorder="1" applyAlignment="1">
      <alignment vertical="center"/>
    </xf>
    <xf numFmtId="0" fontId="0" fillId="0" borderId="0" xfId="0" applyBorder="1"/>
    <xf numFmtId="0" fontId="24" fillId="0" borderId="0" xfId="0" applyFont="1"/>
    <xf numFmtId="0" fontId="32" fillId="0" borderId="0" xfId="0" applyFont="1" applyFill="1" applyAlignment="1">
      <alignment vertical="center" wrapText="1"/>
    </xf>
    <xf numFmtId="0" fontId="32" fillId="0" borderId="0" xfId="0" applyFont="1" applyFill="1" applyAlignment="1">
      <alignment horizontal="center" vertical="center" wrapText="1"/>
    </xf>
    <xf numFmtId="164" fontId="33" fillId="0" borderId="0" xfId="1" applyNumberFormat="1" applyFont="1" applyFill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0" fillId="0" borderId="0" xfId="0" applyFont="1" applyBorder="1"/>
    <xf numFmtId="0" fontId="3" fillId="0" borderId="0" xfId="0" applyFont="1" applyFill="1" applyBorder="1" applyAlignment="1"/>
    <xf numFmtId="0" fontId="35" fillId="0" borderId="0" xfId="0" applyFont="1" applyFill="1"/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 wrapText="1"/>
    </xf>
    <xf numFmtId="0" fontId="3" fillId="0" borderId="5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wrapText="1"/>
    </xf>
    <xf numFmtId="0" fontId="3" fillId="0" borderId="3" xfId="0" applyFont="1" applyFill="1" applyBorder="1" applyAlignment="1">
      <alignment horizontal="center" wrapText="1"/>
    </xf>
    <xf numFmtId="0" fontId="3" fillId="0" borderId="6" xfId="0" applyFont="1" applyFill="1" applyBorder="1" applyAlignment="1">
      <alignment horizontal="center" wrapText="1"/>
    </xf>
    <xf numFmtId="0" fontId="3" fillId="0" borderId="4" xfId="0" applyFont="1" applyFill="1" applyBorder="1" applyAlignment="1">
      <alignment horizontal="center" wrapText="1"/>
    </xf>
    <xf numFmtId="0" fontId="23" fillId="0" borderId="1" xfId="0" applyFont="1" applyFill="1" applyBorder="1" applyAlignment="1">
      <alignment horizontal="center"/>
    </xf>
    <xf numFmtId="0" fontId="25" fillId="0" borderId="1" xfId="0" applyFont="1" applyFill="1" applyBorder="1" applyAlignment="1">
      <alignment horizontal="center" wrapText="1"/>
    </xf>
    <xf numFmtId="0" fontId="25" fillId="0" borderId="1" xfId="0" applyFont="1" applyBorder="1" applyAlignment="1">
      <alignment horizontal="center" wrapText="1"/>
    </xf>
    <xf numFmtId="0" fontId="34" fillId="0" borderId="2" xfId="0" applyFont="1" applyFill="1" applyBorder="1" applyAlignment="1">
      <alignment horizontal="center" vertical="center"/>
    </xf>
    <xf numFmtId="0" fontId="34" fillId="0" borderId="5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</cellXfs>
  <cellStyles count="48">
    <cellStyle name="Comma 3" xfId="2"/>
    <cellStyle name="Comma_PBC_rus01" xfId="3"/>
    <cellStyle name="Normal 2" xfId="4"/>
    <cellStyle name="Normal_811" xfId="5"/>
    <cellStyle name="Percent 2" xfId="6"/>
    <cellStyle name="Гиперссылка 2" xfId="7"/>
    <cellStyle name="Гиперссылка 3" xfId="8"/>
    <cellStyle name="Обычный" xfId="0" builtinId="0"/>
    <cellStyle name="Обычный 10" xfId="9"/>
    <cellStyle name="Обычный 11" xfId="10"/>
    <cellStyle name="Обычный 12" xfId="11"/>
    <cellStyle name="Обычный 2" xfId="12"/>
    <cellStyle name="Обычный 2 2" xfId="13"/>
    <cellStyle name="Обычный 2 3" xfId="14"/>
    <cellStyle name="Обычный 2 4" xfId="15"/>
    <cellStyle name="Обычный 2 5" xfId="16"/>
    <cellStyle name="Обычный 2 6" xfId="17"/>
    <cellStyle name="Обычный 3 2" xfId="18"/>
    <cellStyle name="Обычный 3 2 2" xfId="19"/>
    <cellStyle name="Обычный 3 3" xfId="20"/>
    <cellStyle name="Обычный 4 2" xfId="21"/>
    <cellStyle name="Обычный 6" xfId="22"/>
    <cellStyle name="Обычный 8" xfId="23"/>
    <cellStyle name="Обычный 9" xfId="24"/>
    <cellStyle name="Процентный 2" xfId="25"/>
    <cellStyle name="Процентный 2 2" xfId="26"/>
    <cellStyle name="Стиль 1" xfId="27"/>
    <cellStyle name="Финансовый" xfId="1" builtinId="3"/>
    <cellStyle name="Финансовый 10" xfId="28"/>
    <cellStyle name="Финансовый 11" xfId="29"/>
    <cellStyle name="Финансовый 12" xfId="30"/>
    <cellStyle name="Финансовый 13" xfId="31"/>
    <cellStyle name="Финансовый 14" xfId="32"/>
    <cellStyle name="Финансовый 2" xfId="33"/>
    <cellStyle name="Финансовый 2 2" xfId="34"/>
    <cellStyle name="Финансовый 2 3" xfId="35"/>
    <cellStyle name="Финансовый 2 4" xfId="36"/>
    <cellStyle name="Финансовый 2 5" xfId="37"/>
    <cellStyle name="Финансовый 2 6" xfId="38"/>
    <cellStyle name="Финансовый 3" xfId="39"/>
    <cellStyle name="Финансовый 4 2" xfId="40"/>
    <cellStyle name="Финансовый 4 3" xfId="41"/>
    <cellStyle name="Финансовый 4 4" xfId="42"/>
    <cellStyle name="Финансовый 6" xfId="43"/>
    <cellStyle name="Финансовый 7" xfId="44"/>
    <cellStyle name="Финансовый 7 2" xfId="45"/>
    <cellStyle name="Финансовый 8" xfId="46"/>
    <cellStyle name="Финансовый 9" xfId="4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2;&#1086;&#1080;%20&#1076;&#1086;&#1082;&#1091;&#1084;&#1077;&#1085;/&#1052;&#1086;&#1080;%20&#1076;&#1086;&#1082;&#1091;&#1084;&#1077;&#1085;&#1090;&#1099;/My%20Documents/&#1057;&#1074;&#1077;&#1090;&#1083;&#1072;&#1085;&#1072;/2016/&#1060;&#1080;&#1085;&#1072;&#1085;&#1089;&#1086;&#1074;&#1072;%20&#1086;&#1090;&#1095;&#1077;&#1090;&#1085;&#1086;&#1089;&#1090;&#1100;/9%20&#1084;&#1077;&#1089;/&#1060;&#1080;&#1085;&#1072;&#1085;&#1089;&#1086;&#1074;&#1072;&#1103;%20&#1086;&#1090;&#1095;&#1077;&#1090;&#1085;&#1086;&#1089;&#1090;&#1100;%20%20&#1040;&#1054;%20&#1050;&#1072;&#1089;&#1087;&#1080;&#1081;%20&#1085;&#1077;&#1092;&#1090;&#1100;%20%209%20&#1084;&#1077;&#1089;%202016&#1075;.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ы по мсфо (3)"/>
      <sheetName val="формы по мсфо (4)"/>
      <sheetName val="ТТ"/>
      <sheetName val="формы по мсфо (2)"/>
      <sheetName val="ТТ-1 пол"/>
      <sheetName val="оборотка"/>
      <sheetName val="формы по мсфо"/>
      <sheetName val="раскрытия (делойт)"/>
      <sheetName val="раскрытия"/>
      <sheetName val="вознаграж.упр.персоналу"/>
      <sheetName val="себестоимость"/>
      <sheetName val="реализ."/>
      <sheetName val="администр."/>
      <sheetName val="финансы"/>
      <sheetName val="прочее"/>
      <sheetName val="сделки св.сторон"/>
      <sheetName val="риски"/>
      <sheetName val="ОНО"/>
      <sheetName val="амортизация"/>
      <sheetName val="%дохода"/>
      <sheetName val="Лист1"/>
      <sheetName val="ОНО2014"/>
      <sheetName val="Лист2"/>
      <sheetName val="Лист4"/>
      <sheetName val="Лист5"/>
      <sheetName val="Лист6"/>
      <sheetName val="Лист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1">
          <cell r="L11">
            <v>6864745</v>
          </cell>
        </row>
        <row r="23">
          <cell r="L23">
            <v>6611897</v>
          </cell>
        </row>
        <row r="26">
          <cell r="L26">
            <v>10806</v>
          </cell>
        </row>
        <row r="29">
          <cell r="L29">
            <v>0</v>
          </cell>
        </row>
        <row r="31">
          <cell r="L31">
            <v>1346712</v>
          </cell>
        </row>
        <row r="40">
          <cell r="L40">
            <v>264106</v>
          </cell>
        </row>
        <row r="45">
          <cell r="L45">
            <v>1743869</v>
          </cell>
        </row>
        <row r="57">
          <cell r="L57">
            <v>170355</v>
          </cell>
        </row>
        <row r="60">
          <cell r="L60">
            <v>32604</v>
          </cell>
        </row>
        <row r="62">
          <cell r="L62">
            <v>1358</v>
          </cell>
        </row>
        <row r="63">
          <cell r="L63">
            <v>22908947</v>
          </cell>
        </row>
        <row r="74">
          <cell r="L74">
            <v>1956622</v>
          </cell>
        </row>
        <row r="79">
          <cell r="L79">
            <v>5842</v>
          </cell>
        </row>
        <row r="85">
          <cell r="L85">
            <v>101092</v>
          </cell>
        </row>
        <row r="86">
          <cell r="L86">
            <v>598380</v>
          </cell>
        </row>
        <row r="89">
          <cell r="M89">
            <v>3653431</v>
          </cell>
        </row>
        <row r="91">
          <cell r="M91">
            <v>8848794</v>
          </cell>
        </row>
        <row r="92">
          <cell r="M92">
            <v>5725904</v>
          </cell>
        </row>
        <row r="100">
          <cell r="M100">
            <v>18154</v>
          </cell>
        </row>
        <row r="105">
          <cell r="M105">
            <v>670621</v>
          </cell>
        </row>
        <row r="106">
          <cell r="M106">
            <v>408259</v>
          </cell>
        </row>
        <row r="115">
          <cell r="M115">
            <v>48261</v>
          </cell>
        </row>
        <row r="118">
          <cell r="M118">
            <v>1666294</v>
          </cell>
        </row>
        <row r="122">
          <cell r="M122">
            <v>100000</v>
          </cell>
        </row>
        <row r="125">
          <cell r="M125">
            <v>26103860</v>
          </cell>
        </row>
        <row r="224">
          <cell r="H224">
            <v>40138632</v>
          </cell>
        </row>
        <row r="225">
          <cell r="H225">
            <v>33416</v>
          </cell>
        </row>
        <row r="231">
          <cell r="G231">
            <v>8116362</v>
          </cell>
        </row>
        <row r="232">
          <cell r="G232">
            <v>15974458</v>
          </cell>
        </row>
        <row r="233">
          <cell r="G233">
            <v>959915</v>
          </cell>
        </row>
        <row r="234">
          <cell r="G234">
            <v>91743</v>
          </cell>
        </row>
        <row r="235">
          <cell r="G235">
            <v>4210</v>
          </cell>
        </row>
        <row r="236">
          <cell r="G236">
            <v>63130</v>
          </cell>
        </row>
        <row r="241">
          <cell r="G241">
            <v>5396465</v>
          </cell>
        </row>
        <row r="253">
          <cell r="H253">
            <v>631447</v>
          </cell>
        </row>
        <row r="254">
          <cell r="H254">
            <v>-1505398</v>
          </cell>
        </row>
        <row r="259">
          <cell r="H259">
            <v>51327194</v>
          </cell>
        </row>
        <row r="260">
          <cell r="H260">
            <v>32141</v>
          </cell>
        </row>
        <row r="267">
          <cell r="G267">
            <v>9463513</v>
          </cell>
        </row>
        <row r="268">
          <cell r="G268">
            <v>14794620</v>
          </cell>
        </row>
        <row r="269">
          <cell r="G269">
            <v>1903782</v>
          </cell>
        </row>
        <row r="270">
          <cell r="G270">
            <v>-9581</v>
          </cell>
        </row>
        <row r="271">
          <cell r="G271">
            <v>3296</v>
          </cell>
        </row>
        <row r="272">
          <cell r="G272">
            <v>83453</v>
          </cell>
        </row>
        <row r="278">
          <cell r="G278">
            <v>10020136</v>
          </cell>
        </row>
        <row r="284">
          <cell r="H284">
            <v>-140693</v>
          </cell>
        </row>
        <row r="285">
          <cell r="H285">
            <v>-148555</v>
          </cell>
        </row>
        <row r="297">
          <cell r="D297">
            <v>14946423</v>
          </cell>
        </row>
        <row r="308">
          <cell r="D308">
            <v>100000</v>
          </cell>
        </row>
        <row r="309">
          <cell r="D309">
            <v>21435059</v>
          </cell>
        </row>
        <row r="325">
          <cell r="D325">
            <v>3653431</v>
          </cell>
        </row>
        <row r="380">
          <cell r="F380">
            <v>5725904</v>
          </cell>
        </row>
        <row r="442">
          <cell r="H442">
            <v>897492</v>
          </cell>
          <cell r="I442">
            <v>610427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69"/>
  <sheetViews>
    <sheetView topLeftCell="A7" zoomScaleNormal="100" workbookViewId="0">
      <selection activeCell="B5" sqref="B5"/>
    </sheetView>
  </sheetViews>
  <sheetFormatPr defaultRowHeight="12.75" x14ac:dyDescent="0.2"/>
  <cols>
    <col min="1" max="1" width="9.140625" style="1"/>
    <col min="2" max="2" width="53.7109375" style="1" bestFit="1" customWidth="1"/>
    <col min="3" max="3" width="9.42578125" style="1" customWidth="1"/>
    <col min="4" max="4" width="21.42578125" style="1" customWidth="1"/>
    <col min="5" max="5" width="21.140625" style="1" customWidth="1"/>
    <col min="6" max="6" width="21.5703125" style="1" customWidth="1"/>
    <col min="7" max="7" width="15" style="1" customWidth="1"/>
    <col min="8" max="8" width="20.5703125" style="3" customWidth="1"/>
    <col min="9" max="9" width="19.85546875" style="1" customWidth="1"/>
    <col min="10" max="10" width="9.140625" style="1"/>
  </cols>
  <sheetData>
    <row r="3" spans="1:10" x14ac:dyDescent="0.2">
      <c r="B3" s="2" t="s">
        <v>0</v>
      </c>
    </row>
    <row r="5" spans="1:10" x14ac:dyDescent="0.2">
      <c r="B5" s="4" t="s">
        <v>109</v>
      </c>
    </row>
    <row r="6" spans="1:10" x14ac:dyDescent="0.2">
      <c r="B6" s="1" t="s">
        <v>1</v>
      </c>
    </row>
    <row r="7" spans="1:10" x14ac:dyDescent="0.2">
      <c r="B7" s="132"/>
      <c r="C7" s="133" t="s">
        <v>2</v>
      </c>
      <c r="D7" s="135" t="s">
        <v>3</v>
      </c>
      <c r="E7" s="136" t="s">
        <v>4</v>
      </c>
      <c r="F7" s="138"/>
      <c r="G7" s="131"/>
      <c r="H7" s="131"/>
      <c r="I7" s="2"/>
    </row>
    <row r="8" spans="1:10" x14ac:dyDescent="0.2">
      <c r="B8" s="132"/>
      <c r="C8" s="134"/>
      <c r="D8" s="135"/>
      <c r="E8" s="137"/>
      <c r="F8" s="138"/>
      <c r="G8" s="131"/>
      <c r="H8" s="131"/>
      <c r="I8" s="2"/>
    </row>
    <row r="9" spans="1:10" s="11" customFormat="1" x14ac:dyDescent="0.2">
      <c r="A9" s="2"/>
      <c r="B9" s="5" t="s">
        <v>5</v>
      </c>
      <c r="C9" s="6"/>
      <c r="D9" s="5"/>
      <c r="E9" s="7"/>
      <c r="F9" s="8"/>
      <c r="G9" s="9"/>
      <c r="H9" s="10"/>
      <c r="I9" s="2"/>
      <c r="J9" s="2"/>
    </row>
    <row r="10" spans="1:10" s="11" customFormat="1" x14ac:dyDescent="0.2">
      <c r="A10" s="2"/>
      <c r="B10" s="5" t="s">
        <v>6</v>
      </c>
      <c r="C10" s="6"/>
      <c r="D10" s="5"/>
      <c r="E10" s="7"/>
      <c r="F10" s="8"/>
      <c r="G10" s="9"/>
      <c r="H10" s="12"/>
      <c r="I10" s="12"/>
      <c r="J10" s="2"/>
    </row>
    <row r="11" spans="1:10" x14ac:dyDescent="0.2">
      <c r="B11" s="13" t="s">
        <v>7</v>
      </c>
      <c r="C11" s="14" t="s">
        <v>95</v>
      </c>
      <c r="D11" s="15">
        <f>[1]оборотка!L63+[1]оборотка!L74</f>
        <v>24865569</v>
      </c>
      <c r="E11" s="16">
        <v>22139404</v>
      </c>
      <c r="F11" s="17"/>
      <c r="G11" s="18"/>
      <c r="H11" s="19"/>
    </row>
    <row r="12" spans="1:10" x14ac:dyDescent="0.2">
      <c r="B12" s="13" t="s">
        <v>8</v>
      </c>
      <c r="C12" s="14" t="s">
        <v>96</v>
      </c>
      <c r="D12" s="15">
        <f>[1]оборотка!L79</f>
        <v>5842</v>
      </c>
      <c r="E12" s="16">
        <v>6410</v>
      </c>
      <c r="F12" s="17"/>
      <c r="G12" s="18"/>
      <c r="H12" s="19"/>
    </row>
    <row r="13" spans="1:10" x14ac:dyDescent="0.2">
      <c r="B13" s="13" t="s">
        <v>9</v>
      </c>
      <c r="C13" s="14" t="s">
        <v>97</v>
      </c>
      <c r="D13" s="20">
        <f>[1]оборотка!L86</f>
        <v>598380</v>
      </c>
      <c r="E13" s="16">
        <v>2005493</v>
      </c>
      <c r="F13" s="17"/>
      <c r="G13" s="18"/>
      <c r="H13" s="19"/>
    </row>
    <row r="14" spans="1:10" x14ac:dyDescent="0.2">
      <c r="B14" s="13" t="s">
        <v>10</v>
      </c>
      <c r="C14" s="14" t="s">
        <v>98</v>
      </c>
      <c r="D14" s="20">
        <f>[1]оборотка!L62+[1]оборотка!L85</f>
        <v>102450</v>
      </c>
      <c r="E14" s="16">
        <v>116809</v>
      </c>
      <c r="F14" s="17"/>
      <c r="G14" s="18"/>
      <c r="H14" s="19"/>
    </row>
    <row r="15" spans="1:10" x14ac:dyDescent="0.2">
      <c r="B15" s="13" t="s">
        <v>11</v>
      </c>
      <c r="C15" s="14" t="s">
        <v>99</v>
      </c>
      <c r="D15" s="15">
        <f>[1]оборотка!L57+[1]оборотка!L60</f>
        <v>202959</v>
      </c>
      <c r="E15" s="16">
        <v>195932</v>
      </c>
      <c r="F15" s="17"/>
      <c r="G15" s="18"/>
      <c r="H15" s="19"/>
    </row>
    <row r="16" spans="1:10" x14ac:dyDescent="0.2">
      <c r="B16" s="21"/>
      <c r="C16" s="22"/>
      <c r="D16" s="23">
        <f>SUM(D11:D15)</f>
        <v>25775200</v>
      </c>
      <c r="E16" s="24">
        <v>24464048</v>
      </c>
      <c r="F16" s="25"/>
      <c r="G16" s="26"/>
      <c r="H16" s="27"/>
    </row>
    <row r="17" spans="1:10" x14ac:dyDescent="0.2">
      <c r="B17" s="5" t="s">
        <v>12</v>
      </c>
      <c r="C17" s="14"/>
      <c r="D17" s="15"/>
      <c r="E17" s="28"/>
      <c r="F17" s="29"/>
      <c r="G17" s="18"/>
      <c r="H17" s="19"/>
    </row>
    <row r="18" spans="1:10" x14ac:dyDescent="0.2">
      <c r="B18" s="13" t="s">
        <v>13</v>
      </c>
      <c r="C18" s="14" t="s">
        <v>100</v>
      </c>
      <c r="D18" s="15">
        <f>[1]оборотка!L31</f>
        <v>1346712</v>
      </c>
      <c r="E18" s="16">
        <v>1442961</v>
      </c>
      <c r="F18" s="17"/>
      <c r="G18" s="18"/>
      <c r="H18" s="19"/>
    </row>
    <row r="19" spans="1:10" x14ac:dyDescent="0.2">
      <c r="B19" s="13" t="s">
        <v>14</v>
      </c>
      <c r="C19" s="14" t="s">
        <v>101</v>
      </c>
      <c r="D19" s="15">
        <f>[1]оборотка!L23</f>
        <v>6611897</v>
      </c>
      <c r="E19" s="16">
        <v>3293594</v>
      </c>
      <c r="F19" s="17"/>
      <c r="G19" s="18"/>
      <c r="H19" s="19"/>
    </row>
    <row r="20" spans="1:10" x14ac:dyDescent="0.2">
      <c r="B20" s="13" t="s">
        <v>15</v>
      </c>
      <c r="C20" s="14" t="s">
        <v>102</v>
      </c>
      <c r="D20" s="15">
        <f>[1]оборотка!L40+[1]оборотка!L45+[1]оборотка!L26+[1]оборотка!L29</f>
        <v>2018781</v>
      </c>
      <c r="E20" s="16">
        <v>3199362</v>
      </c>
      <c r="F20" s="17"/>
      <c r="G20" s="18"/>
      <c r="H20" s="19"/>
    </row>
    <row r="21" spans="1:10" x14ac:dyDescent="0.2">
      <c r="B21" s="13" t="s">
        <v>17</v>
      </c>
      <c r="C21" s="14" t="s">
        <v>103</v>
      </c>
      <c r="D21" s="15">
        <f>[1]оборотка!L11</f>
        <v>6864745</v>
      </c>
      <c r="E21" s="16">
        <v>1355880</v>
      </c>
      <c r="F21" s="17"/>
      <c r="G21" s="18"/>
      <c r="H21" s="19"/>
    </row>
    <row r="22" spans="1:10" x14ac:dyDescent="0.2">
      <c r="B22" s="13"/>
      <c r="C22" s="14"/>
      <c r="D22" s="24">
        <f>SUM(D18:D21)</f>
        <v>16842135</v>
      </c>
      <c r="E22" s="24">
        <v>9291797</v>
      </c>
      <c r="F22" s="25"/>
      <c r="G22" s="26"/>
      <c r="H22" s="27"/>
    </row>
    <row r="23" spans="1:10" s="11" customFormat="1" x14ac:dyDescent="0.2">
      <c r="A23" s="2"/>
      <c r="B23" s="5" t="s">
        <v>18</v>
      </c>
      <c r="C23" s="6"/>
      <c r="D23" s="30">
        <f>D22+D16</f>
        <v>42617335</v>
      </c>
      <c r="E23" s="24">
        <v>33755845</v>
      </c>
      <c r="F23" s="25"/>
      <c r="G23" s="26"/>
      <c r="H23" s="27"/>
      <c r="I23" s="2"/>
      <c r="J23" s="2"/>
    </row>
    <row r="24" spans="1:10" x14ac:dyDescent="0.2">
      <c r="B24" s="5" t="s">
        <v>19</v>
      </c>
      <c r="C24" s="14"/>
      <c r="D24" s="15"/>
      <c r="E24" s="28"/>
      <c r="F24" s="29"/>
      <c r="G24" s="18"/>
      <c r="H24" s="19"/>
    </row>
    <row r="25" spans="1:10" x14ac:dyDescent="0.2">
      <c r="B25" s="5" t="s">
        <v>20</v>
      </c>
      <c r="C25" s="14"/>
      <c r="D25" s="15"/>
      <c r="E25" s="28"/>
      <c r="F25" s="29"/>
      <c r="G25" s="18"/>
      <c r="H25" s="19"/>
    </row>
    <row r="26" spans="1:10" x14ac:dyDescent="0.2">
      <c r="B26" s="13" t="s">
        <v>21</v>
      </c>
      <c r="C26" s="14" t="s">
        <v>91</v>
      </c>
      <c r="D26" s="15">
        <f>[1]оборотка!M122</f>
        <v>100000</v>
      </c>
      <c r="E26" s="16">
        <v>100000</v>
      </c>
      <c r="F26" s="17"/>
      <c r="G26" s="18"/>
      <c r="H26" s="19"/>
    </row>
    <row r="27" spans="1:10" x14ac:dyDescent="0.2">
      <c r="B27" s="13" t="s">
        <v>22</v>
      </c>
      <c r="C27" s="14"/>
      <c r="D27" s="15">
        <f>[1]оборотка!M125</f>
        <v>26103860</v>
      </c>
      <c r="E27" s="16">
        <v>14946423</v>
      </c>
      <c r="F27" s="17"/>
      <c r="G27" s="18"/>
      <c r="H27" s="19"/>
    </row>
    <row r="28" spans="1:10" x14ac:dyDescent="0.2">
      <c r="B28" s="5"/>
      <c r="C28" s="14"/>
      <c r="D28" s="31">
        <f>SUM(D25:D27)</f>
        <v>26203860</v>
      </c>
      <c r="E28" s="24">
        <v>15046423</v>
      </c>
      <c r="F28" s="25"/>
      <c r="G28" s="26"/>
      <c r="H28" s="27"/>
      <c r="I28" s="32"/>
    </row>
    <row r="29" spans="1:10" x14ac:dyDescent="0.2">
      <c r="B29" s="5" t="s">
        <v>23</v>
      </c>
      <c r="C29" s="14"/>
      <c r="D29" s="15"/>
      <c r="E29" s="28"/>
      <c r="F29" s="29"/>
      <c r="G29" s="18"/>
      <c r="H29" s="19"/>
    </row>
    <row r="30" spans="1:10" x14ac:dyDescent="0.2">
      <c r="B30" s="13" t="s">
        <v>24</v>
      </c>
      <c r="C30" s="14" t="s">
        <v>90</v>
      </c>
      <c r="D30" s="15">
        <f>[1]оборотка!M118</f>
        <v>1666294</v>
      </c>
      <c r="E30" s="16">
        <v>1518205</v>
      </c>
      <c r="F30" s="17"/>
      <c r="G30" s="18"/>
      <c r="H30" s="19"/>
    </row>
    <row r="31" spans="1:10" x14ac:dyDescent="0.2">
      <c r="B31" s="13" t="s">
        <v>25</v>
      </c>
      <c r="C31" s="14" t="s">
        <v>104</v>
      </c>
      <c r="D31" s="15">
        <f>[1]оборотка!H442</f>
        <v>897492</v>
      </c>
      <c r="E31" s="16">
        <v>688945</v>
      </c>
      <c r="F31" s="17"/>
      <c r="G31" s="18"/>
      <c r="H31" s="19"/>
    </row>
    <row r="32" spans="1:10" x14ac:dyDescent="0.2">
      <c r="B32" s="13" t="s">
        <v>26</v>
      </c>
      <c r="C32" s="14" t="s">
        <v>105</v>
      </c>
      <c r="D32" s="20">
        <f>[1]оборотка!I442</f>
        <v>610427</v>
      </c>
      <c r="E32" s="16">
        <v>693378</v>
      </c>
      <c r="F32" s="17"/>
      <c r="G32" s="18"/>
      <c r="H32" s="19"/>
    </row>
    <row r="33" spans="1:10" x14ac:dyDescent="0.2">
      <c r="B33" s="13"/>
      <c r="C33" s="14"/>
      <c r="D33" s="20"/>
      <c r="E33" s="28"/>
      <c r="F33" s="29"/>
      <c r="G33" s="18"/>
      <c r="H33" s="19"/>
    </row>
    <row r="34" spans="1:10" x14ac:dyDescent="0.2">
      <c r="B34" s="13"/>
      <c r="C34" s="14"/>
      <c r="D34" s="33">
        <f>SUM(D30:D33)</f>
        <v>3174213</v>
      </c>
      <c r="E34" s="24">
        <v>2900528</v>
      </c>
      <c r="F34" s="25"/>
      <c r="G34" s="26"/>
      <c r="H34" s="27"/>
    </row>
    <row r="35" spans="1:10" x14ac:dyDescent="0.2">
      <c r="B35" s="5" t="s">
        <v>27</v>
      </c>
      <c r="C35" s="14"/>
      <c r="D35" s="20"/>
      <c r="E35" s="28"/>
      <c r="F35" s="29"/>
      <c r="G35" s="18"/>
      <c r="H35" s="19"/>
    </row>
    <row r="36" spans="1:10" x14ac:dyDescent="0.2">
      <c r="B36" s="13"/>
      <c r="C36" s="14"/>
      <c r="D36" s="20"/>
      <c r="E36" s="28"/>
      <c r="F36" s="29"/>
      <c r="G36" s="18"/>
      <c r="H36" s="19"/>
    </row>
    <row r="37" spans="1:10" x14ac:dyDescent="0.2">
      <c r="B37" s="13" t="s">
        <v>28</v>
      </c>
      <c r="C37" s="14" t="s">
        <v>106</v>
      </c>
      <c r="D37" s="20">
        <f>[1]оборотка!M106</f>
        <v>408259</v>
      </c>
      <c r="E37" s="34">
        <v>269203</v>
      </c>
      <c r="F37" s="35"/>
      <c r="G37" s="18"/>
      <c r="H37" s="19"/>
      <c r="I37" s="36"/>
    </row>
    <row r="38" spans="1:10" x14ac:dyDescent="0.2">
      <c r="B38" s="13" t="s">
        <v>29</v>
      </c>
      <c r="C38" s="14" t="s">
        <v>107</v>
      </c>
      <c r="D38" s="20">
        <f>[1]оборотка!F380</f>
        <v>5725904</v>
      </c>
      <c r="E38" s="34">
        <v>2723458</v>
      </c>
      <c r="F38" s="35"/>
      <c r="G38" s="18"/>
      <c r="H38" s="19"/>
    </row>
    <row r="39" spans="1:10" x14ac:dyDescent="0.2">
      <c r="B39" s="13" t="s">
        <v>30</v>
      </c>
      <c r="C39" s="14" t="s">
        <v>107</v>
      </c>
      <c r="D39" s="20">
        <f>[1]оборотка!M91-[1]оборотка!M92</f>
        <v>3122890</v>
      </c>
      <c r="E39" s="34">
        <v>1727911</v>
      </c>
      <c r="F39" s="35"/>
      <c r="G39" s="18"/>
      <c r="H39" s="19"/>
    </row>
    <row r="40" spans="1:10" ht="25.5" x14ac:dyDescent="0.2">
      <c r="B40" s="37" t="s">
        <v>31</v>
      </c>
      <c r="C40" s="14" t="s">
        <v>108</v>
      </c>
      <c r="D40" s="20">
        <f>[1]оборотка!M89+[1]оборотка!M100+[1]оборотка!M105-[1]оборотка!M106+[1]оборотка!M115+1</f>
        <v>3982209</v>
      </c>
      <c r="E40" s="34">
        <v>11088322</v>
      </c>
      <c r="F40" s="35"/>
      <c r="G40" s="18"/>
      <c r="H40" s="19"/>
      <c r="I40" s="36"/>
    </row>
    <row r="41" spans="1:10" x14ac:dyDescent="0.2">
      <c r="B41" s="13"/>
      <c r="C41" s="14"/>
      <c r="D41" s="38">
        <f>SUM(D37:D40)</f>
        <v>13239262</v>
      </c>
      <c r="E41" s="39">
        <v>15808894</v>
      </c>
      <c r="F41" s="40"/>
      <c r="G41" s="18"/>
      <c r="H41" s="19"/>
    </row>
    <row r="42" spans="1:10" s="11" customFormat="1" x14ac:dyDescent="0.2">
      <c r="A42" s="2"/>
      <c r="B42" s="5" t="s">
        <v>32</v>
      </c>
      <c r="C42" s="6"/>
      <c r="D42" s="30">
        <f>D34+D41</f>
        <v>16413475</v>
      </c>
      <c r="E42" s="41">
        <v>18709422</v>
      </c>
      <c r="F42" s="42"/>
      <c r="G42" s="26"/>
      <c r="H42" s="27"/>
      <c r="I42" s="2"/>
      <c r="J42" s="2"/>
    </row>
    <row r="43" spans="1:10" x14ac:dyDescent="0.2">
      <c r="B43" s="5" t="s">
        <v>33</v>
      </c>
      <c r="C43" s="14"/>
      <c r="D43" s="23">
        <f>D28+D42</f>
        <v>42617335</v>
      </c>
      <c r="E43" s="43">
        <v>33755845</v>
      </c>
      <c r="F43" s="44"/>
      <c r="G43" s="26"/>
      <c r="H43" s="27"/>
      <c r="I43" s="32">
        <f>D43-D23</f>
        <v>0</v>
      </c>
    </row>
    <row r="44" spans="1:10" x14ac:dyDescent="0.2">
      <c r="B44" s="5" t="s">
        <v>34</v>
      </c>
      <c r="C44" s="130">
        <v>14</v>
      </c>
      <c r="D44" s="23">
        <f>((D28-D12)/10000)*1000</f>
        <v>2619801.8000000003</v>
      </c>
      <c r="E44" s="43">
        <f>((E28-E12)/10000)*1000</f>
        <v>1504001.2999999998</v>
      </c>
      <c r="F44" s="44"/>
      <c r="G44" s="45"/>
      <c r="H44" s="46"/>
    </row>
    <row r="45" spans="1:10" x14ac:dyDescent="0.2">
      <c r="B45" s="47"/>
      <c r="C45" s="47"/>
      <c r="D45" s="47"/>
      <c r="E45" s="47"/>
      <c r="F45" s="47"/>
      <c r="G45" s="47"/>
      <c r="H45" s="48"/>
    </row>
    <row r="46" spans="1:10" x14ac:dyDescent="0.2">
      <c r="B46" s="47"/>
      <c r="C46" s="47"/>
      <c r="D46" s="49"/>
      <c r="E46" s="49"/>
      <c r="F46" s="49"/>
      <c r="G46" s="49"/>
      <c r="H46" s="50"/>
    </row>
    <row r="47" spans="1:10" x14ac:dyDescent="0.2">
      <c r="D47" s="36"/>
      <c r="E47" s="36"/>
      <c r="F47" s="36"/>
      <c r="G47" s="36"/>
      <c r="H47" s="51"/>
    </row>
    <row r="48" spans="1:10" s="1" customFormat="1" x14ac:dyDescent="0.2">
      <c r="F48" s="52"/>
      <c r="H48" s="3"/>
    </row>
    <row r="50" spans="5:9" s="1" customFormat="1" x14ac:dyDescent="0.2">
      <c r="E50" s="47"/>
      <c r="F50" s="128"/>
      <c r="G50" s="128"/>
      <c r="H50" s="10"/>
    </row>
    <row r="51" spans="5:9" s="1" customFormat="1" x14ac:dyDescent="0.2">
      <c r="E51" s="47"/>
      <c r="F51" s="128"/>
      <c r="G51" s="128"/>
      <c r="H51" s="10"/>
    </row>
    <row r="52" spans="5:9" s="1" customFormat="1" x14ac:dyDescent="0.2">
      <c r="E52" s="47"/>
      <c r="F52" s="53"/>
      <c r="G52" s="53"/>
      <c r="H52" s="54"/>
    </row>
    <row r="53" spans="5:9" s="1" customFormat="1" x14ac:dyDescent="0.2">
      <c r="E53" s="47"/>
      <c r="F53" s="53"/>
      <c r="G53" s="55"/>
      <c r="H53" s="54"/>
      <c r="I53" s="32"/>
    </row>
    <row r="54" spans="5:9" s="1" customFormat="1" x14ac:dyDescent="0.2">
      <c r="E54" s="47"/>
      <c r="F54" s="45"/>
      <c r="G54" s="56"/>
      <c r="H54" s="54"/>
    </row>
    <row r="55" spans="5:9" s="1" customFormat="1" x14ac:dyDescent="0.2">
      <c r="E55" s="47"/>
      <c r="F55" s="53"/>
      <c r="G55" s="53"/>
      <c r="H55" s="54"/>
      <c r="I55" s="32"/>
    </row>
    <row r="56" spans="5:9" s="1" customFormat="1" x14ac:dyDescent="0.2">
      <c r="E56" s="47"/>
      <c r="F56" s="53"/>
      <c r="G56" s="53"/>
      <c r="H56" s="54"/>
    </row>
    <row r="57" spans="5:9" s="1" customFormat="1" x14ac:dyDescent="0.2">
      <c r="E57" s="47"/>
      <c r="F57" s="53"/>
      <c r="G57" s="53"/>
      <c r="H57" s="54"/>
      <c r="I57" s="32"/>
    </row>
    <row r="58" spans="5:9" s="1" customFormat="1" x14ac:dyDescent="0.2">
      <c r="E58" s="47"/>
      <c r="F58" s="53"/>
      <c r="G58" s="53"/>
      <c r="H58" s="54"/>
    </row>
    <row r="59" spans="5:9" s="1" customFormat="1" x14ac:dyDescent="0.2">
      <c r="E59" s="47"/>
      <c r="F59" s="53"/>
      <c r="G59" s="53"/>
      <c r="H59" s="54"/>
    </row>
    <row r="60" spans="5:9" s="1" customFormat="1" ht="45" customHeight="1" x14ac:dyDescent="0.2">
      <c r="E60" s="47"/>
      <c r="F60" s="53"/>
      <c r="G60" s="53"/>
      <c r="H60" s="57"/>
      <c r="I60" s="32"/>
    </row>
    <row r="61" spans="5:9" s="1" customFormat="1" x14ac:dyDescent="0.2">
      <c r="E61" s="47"/>
      <c r="F61" s="45"/>
      <c r="G61" s="45"/>
      <c r="H61" s="54"/>
    </row>
    <row r="62" spans="5:9" s="1" customFormat="1" x14ac:dyDescent="0.2">
      <c r="E62" s="47"/>
      <c r="F62" s="53"/>
      <c r="G62" s="53"/>
      <c r="H62" s="54"/>
    </row>
    <row r="63" spans="5:9" s="1" customFormat="1" x14ac:dyDescent="0.2">
      <c r="E63" s="47"/>
      <c r="F63" s="45"/>
      <c r="G63" s="45"/>
      <c r="H63" s="54"/>
    </row>
    <row r="64" spans="5:9" x14ac:dyDescent="0.2">
      <c r="E64" s="47"/>
      <c r="F64" s="45"/>
      <c r="G64" s="45"/>
      <c r="H64" s="54"/>
    </row>
    <row r="65" spans="1:10" s="62" customFormat="1" x14ac:dyDescent="0.2">
      <c r="A65" s="58"/>
      <c r="E65" s="127"/>
      <c r="F65" s="59"/>
      <c r="G65" s="59"/>
      <c r="H65" s="60"/>
      <c r="I65" s="61"/>
      <c r="J65" s="58"/>
    </row>
    <row r="66" spans="1:10" x14ac:dyDescent="0.2">
      <c r="E66" s="47"/>
      <c r="F66" s="47"/>
      <c r="G66" s="47"/>
      <c r="H66" s="54"/>
    </row>
    <row r="69" spans="1:10" s="1" customFormat="1" x14ac:dyDescent="0.2">
      <c r="F69" s="94"/>
      <c r="H69" s="3"/>
    </row>
  </sheetData>
  <mergeCells count="7">
    <mergeCell ref="H7:H8"/>
    <mergeCell ref="B7:B8"/>
    <mergeCell ref="C7:C8"/>
    <mergeCell ref="D7:D8"/>
    <mergeCell ref="E7:E8"/>
    <mergeCell ref="F7:F8"/>
    <mergeCell ref="G7:G8"/>
  </mergeCells>
  <pageMargins left="0" right="0" top="0" bottom="0" header="0.31496062992125984" footer="0.31496062992125984"/>
  <pageSetup scale="5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25"/>
  <sheetViews>
    <sheetView workbookViewId="0">
      <selection activeCell="K22" sqref="K22"/>
    </sheetView>
  </sheetViews>
  <sheetFormatPr defaultRowHeight="12.75" x14ac:dyDescent="0.2"/>
  <cols>
    <col min="2" max="2" width="47.42578125" customWidth="1"/>
    <col min="3" max="3" width="9.28515625" customWidth="1"/>
    <col min="4" max="4" width="15.5703125" customWidth="1"/>
    <col min="5" max="5" width="16.7109375" customWidth="1"/>
  </cols>
  <sheetData>
    <row r="2" spans="2:5" x14ac:dyDescent="0.2">
      <c r="B2" s="2" t="s">
        <v>0</v>
      </c>
    </row>
    <row r="5" spans="2:5" x14ac:dyDescent="0.2">
      <c r="B5" s="4" t="s">
        <v>84</v>
      </c>
    </row>
    <row r="6" spans="2:5" x14ac:dyDescent="0.2">
      <c r="C6" s="95"/>
      <c r="D6" s="96"/>
      <c r="E6" s="96"/>
    </row>
    <row r="7" spans="2:5" x14ac:dyDescent="0.2">
      <c r="B7" s="119" t="s">
        <v>49</v>
      </c>
      <c r="C7" s="95"/>
      <c r="D7" s="95"/>
      <c r="E7" s="95"/>
    </row>
    <row r="8" spans="2:5" ht="12.75" customHeight="1" x14ac:dyDescent="0.2">
      <c r="B8" s="139"/>
      <c r="C8" s="140" t="s">
        <v>2</v>
      </c>
      <c r="D8" s="141" t="s">
        <v>50</v>
      </c>
      <c r="E8" s="140" t="s">
        <v>51</v>
      </c>
    </row>
    <row r="9" spans="2:5" ht="27" customHeight="1" x14ac:dyDescent="0.2">
      <c r="B9" s="139"/>
      <c r="C9" s="140"/>
      <c r="D9" s="141"/>
      <c r="E9" s="140"/>
    </row>
    <row r="10" spans="2:5" x14ac:dyDescent="0.2">
      <c r="B10" s="97" t="s">
        <v>35</v>
      </c>
      <c r="C10" s="98" t="s">
        <v>85</v>
      </c>
      <c r="D10" s="99">
        <f>[1]оборотка!H259</f>
        <v>51327194</v>
      </c>
      <c r="E10" s="99">
        <f>[1]оборотка!H224</f>
        <v>40138632</v>
      </c>
    </row>
    <row r="11" spans="2:5" x14ac:dyDescent="0.2">
      <c r="B11" s="97" t="s">
        <v>36</v>
      </c>
      <c r="C11" s="98" t="s">
        <v>86</v>
      </c>
      <c r="D11" s="99">
        <f>[1]оборотка!G267</f>
        <v>9463513</v>
      </c>
      <c r="E11" s="99">
        <f>[1]оборотка!G231</f>
        <v>8116362</v>
      </c>
    </row>
    <row r="12" spans="2:5" x14ac:dyDescent="0.2">
      <c r="B12" s="100" t="s">
        <v>37</v>
      </c>
      <c r="C12" s="101"/>
      <c r="D12" s="102">
        <f>D10-D11</f>
        <v>41863681</v>
      </c>
      <c r="E12" s="102">
        <f>E10-E11</f>
        <v>32022270</v>
      </c>
    </row>
    <row r="13" spans="2:5" x14ac:dyDescent="0.2">
      <c r="B13" s="97" t="s">
        <v>38</v>
      </c>
      <c r="C13" s="98" t="s">
        <v>87</v>
      </c>
      <c r="D13" s="99">
        <f>[1]оборотка!G268</f>
        <v>14794620</v>
      </c>
      <c r="E13" s="99">
        <f>[1]оборотка!G232</f>
        <v>15974458</v>
      </c>
    </row>
    <row r="14" spans="2:5" x14ac:dyDescent="0.2">
      <c r="B14" s="97" t="s">
        <v>39</v>
      </c>
      <c r="C14" s="98" t="s">
        <v>88</v>
      </c>
      <c r="D14" s="99">
        <f>[1]оборотка!G269+[1]оборотка!G270</f>
        <v>1894201</v>
      </c>
      <c r="E14" s="99">
        <f>[1]оборотка!G233+[1]оборотка!G234</f>
        <v>1051658</v>
      </c>
    </row>
    <row r="15" spans="2:5" x14ac:dyDescent="0.2">
      <c r="B15" s="97" t="s">
        <v>40</v>
      </c>
      <c r="C15" s="98"/>
      <c r="D15" s="99">
        <f>[1]оборотка!H260</f>
        <v>32141</v>
      </c>
      <c r="E15" s="99">
        <f>[1]оборотка!H225</f>
        <v>33416</v>
      </c>
    </row>
    <row r="16" spans="2:5" x14ac:dyDescent="0.2">
      <c r="B16" s="97" t="s">
        <v>41</v>
      </c>
      <c r="C16" s="98"/>
      <c r="D16" s="99">
        <f>[1]оборотка!G271+[1]оборотка!G272</f>
        <v>86749</v>
      </c>
      <c r="E16" s="99">
        <f>[1]оборотка!G235+[1]оборотка!G236</f>
        <v>67340</v>
      </c>
    </row>
    <row r="17" spans="2:5" x14ac:dyDescent="0.2">
      <c r="B17" s="97" t="s">
        <v>42</v>
      </c>
      <c r="C17" s="98" t="s">
        <v>89</v>
      </c>
      <c r="D17" s="99">
        <f>[1]оборотка!H285</f>
        <v>-148555</v>
      </c>
      <c r="E17" s="99">
        <f>[1]оборотка!H254</f>
        <v>-1505398</v>
      </c>
    </row>
    <row r="18" spans="2:5" x14ac:dyDescent="0.2">
      <c r="B18" s="97" t="s">
        <v>43</v>
      </c>
      <c r="C18" s="98"/>
      <c r="D18" s="99">
        <f>[1]оборотка!H284</f>
        <v>-140693</v>
      </c>
      <c r="E18" s="99">
        <f>[1]оборотка!H253</f>
        <v>631447</v>
      </c>
    </row>
    <row r="19" spans="2:5" x14ac:dyDescent="0.2">
      <c r="B19" s="100" t="s">
        <v>44</v>
      </c>
      <c r="C19" s="101"/>
      <c r="D19" s="102">
        <f>D12-D13-D14+D15-D16+D17+D18</f>
        <v>24831004</v>
      </c>
      <c r="E19" s="102">
        <f>E12-E13-E14+E15-E16+E17+E18</f>
        <v>14088279</v>
      </c>
    </row>
    <row r="20" spans="2:5" x14ac:dyDescent="0.2">
      <c r="B20" s="97" t="s">
        <v>45</v>
      </c>
      <c r="C20" s="98" t="s">
        <v>90</v>
      </c>
      <c r="D20" s="99">
        <f>[1]оборотка!G278</f>
        <v>10020136</v>
      </c>
      <c r="E20" s="99">
        <f>[1]оборотка!G241</f>
        <v>5396465</v>
      </c>
    </row>
    <row r="21" spans="2:5" x14ac:dyDescent="0.2">
      <c r="B21" s="100" t="s">
        <v>46</v>
      </c>
      <c r="C21" s="101"/>
      <c r="D21" s="102">
        <f>D19-D20</f>
        <v>14810868</v>
      </c>
      <c r="E21" s="102">
        <f>E19-E20</f>
        <v>8691814</v>
      </c>
    </row>
    <row r="22" spans="2:5" x14ac:dyDescent="0.2">
      <c r="B22" s="100" t="s">
        <v>47</v>
      </c>
      <c r="C22" s="101"/>
      <c r="D22" s="102"/>
      <c r="E22" s="102"/>
    </row>
    <row r="23" spans="2:5" x14ac:dyDescent="0.2">
      <c r="B23" s="97" t="s">
        <v>48</v>
      </c>
      <c r="C23" s="98" t="s">
        <v>91</v>
      </c>
      <c r="D23" s="99">
        <f>ROUND(D21/10000,0)</f>
        <v>1481</v>
      </c>
      <c r="E23" s="99">
        <f>ROUND(E21/10000,0)</f>
        <v>869</v>
      </c>
    </row>
    <row r="24" spans="2:5" x14ac:dyDescent="0.2">
      <c r="B24" s="97"/>
      <c r="C24" s="98"/>
      <c r="D24" s="97"/>
      <c r="E24" s="97"/>
    </row>
    <row r="25" spans="2:5" x14ac:dyDescent="0.2">
      <c r="B25" s="95"/>
      <c r="C25" s="95"/>
      <c r="D25" s="95"/>
      <c r="E25" s="95"/>
    </row>
  </sheetData>
  <mergeCells count="4">
    <mergeCell ref="B8:B9"/>
    <mergeCell ref="C8:C9"/>
    <mergeCell ref="D8:D9"/>
    <mergeCell ref="E8:E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24"/>
  <sheetViews>
    <sheetView workbookViewId="0">
      <selection activeCell="B29" sqref="B29"/>
    </sheetView>
  </sheetViews>
  <sheetFormatPr defaultRowHeight="12.75" x14ac:dyDescent="0.2"/>
  <cols>
    <col min="2" max="2" width="36.140625" customWidth="1"/>
    <col min="4" max="4" width="14.42578125" customWidth="1"/>
    <col min="5" max="5" width="16.7109375" customWidth="1"/>
    <col min="7" max="7" width="11.28515625" bestFit="1" customWidth="1"/>
  </cols>
  <sheetData>
    <row r="2" spans="2:7" x14ac:dyDescent="0.2">
      <c r="B2" s="2" t="s">
        <v>0</v>
      </c>
      <c r="D2" s="1"/>
      <c r="E2" s="1"/>
      <c r="F2" s="1"/>
    </row>
    <row r="3" spans="2:7" x14ac:dyDescent="0.2">
      <c r="B3" s="1"/>
      <c r="D3" s="1"/>
      <c r="E3" s="1"/>
      <c r="F3" s="1"/>
    </row>
    <row r="4" spans="2:7" x14ac:dyDescent="0.2">
      <c r="B4" s="4" t="s">
        <v>92</v>
      </c>
      <c r="D4" s="1"/>
      <c r="E4" s="1"/>
      <c r="F4" s="1"/>
    </row>
    <row r="5" spans="2:7" ht="15" x14ac:dyDescent="0.2">
      <c r="B5" s="120"/>
      <c r="C5" s="120"/>
      <c r="D5" s="120"/>
      <c r="E5" s="120"/>
      <c r="F5" s="120"/>
    </row>
    <row r="6" spans="2:7" x14ac:dyDescent="0.2">
      <c r="B6" s="121"/>
      <c r="C6" s="121"/>
      <c r="D6" s="121"/>
      <c r="E6" s="121"/>
      <c r="F6" s="121"/>
    </row>
    <row r="7" spans="2:7" x14ac:dyDescent="0.2">
      <c r="B7" s="95"/>
      <c r="C7" s="95"/>
      <c r="D7" s="95"/>
      <c r="E7" s="95"/>
      <c r="F7" s="95"/>
      <c r="G7" s="95"/>
    </row>
    <row r="8" spans="2:7" ht="13.5" thickBot="1" x14ac:dyDescent="0.25">
      <c r="B8" s="103"/>
      <c r="C8" s="103"/>
      <c r="D8" s="103"/>
      <c r="E8" s="103"/>
      <c r="F8" s="103"/>
      <c r="G8" s="103"/>
    </row>
    <row r="9" spans="2:7" ht="36.75" thickBot="1" x14ac:dyDescent="0.25">
      <c r="B9" s="104" t="s">
        <v>75</v>
      </c>
      <c r="C9" s="105" t="s">
        <v>76</v>
      </c>
      <c r="D9" s="105" t="s">
        <v>77</v>
      </c>
      <c r="E9" s="105" t="s">
        <v>78</v>
      </c>
      <c r="F9" s="105"/>
      <c r="G9" s="105" t="s">
        <v>79</v>
      </c>
    </row>
    <row r="10" spans="2:7" x14ac:dyDescent="0.2">
      <c r="B10" s="106" t="s">
        <v>80</v>
      </c>
      <c r="C10" s="107"/>
      <c r="D10" s="108">
        <f>[1]оборотка!D308</f>
        <v>100000</v>
      </c>
      <c r="E10" s="108">
        <f>[1]оборотка!D309</f>
        <v>21435059</v>
      </c>
      <c r="F10" s="108"/>
      <c r="G10" s="108">
        <f>D10++E10</f>
        <v>21535059</v>
      </c>
    </row>
    <row r="11" spans="2:7" ht="13.5" thickBot="1" x14ac:dyDescent="0.25">
      <c r="B11" s="109"/>
      <c r="C11" s="105"/>
      <c r="D11" s="110"/>
      <c r="E11" s="111"/>
      <c r="F11" s="111"/>
      <c r="G11" s="111">
        <f>D11++E11</f>
        <v>0</v>
      </c>
    </row>
    <row r="12" spans="2:7" x14ac:dyDescent="0.2">
      <c r="B12" s="106"/>
      <c r="C12" s="107"/>
      <c r="D12" s="108"/>
      <c r="E12" s="108"/>
      <c r="F12" s="108"/>
      <c r="G12" s="108"/>
    </row>
    <row r="13" spans="2:7" x14ac:dyDescent="0.2">
      <c r="B13" s="112" t="s">
        <v>81</v>
      </c>
      <c r="C13" s="113"/>
      <c r="D13" s="114" t="s">
        <v>16</v>
      </c>
      <c r="E13" s="114">
        <f>ОСД!E21</f>
        <v>8691814</v>
      </c>
      <c r="F13" s="114"/>
      <c r="G13" s="114">
        <f>E13</f>
        <v>8691814</v>
      </c>
    </row>
    <row r="14" spans="2:7" x14ac:dyDescent="0.2">
      <c r="B14" s="112" t="s">
        <v>82</v>
      </c>
      <c r="C14" s="113">
        <v>14</v>
      </c>
      <c r="D14" s="114" t="s">
        <v>16</v>
      </c>
      <c r="E14" s="114">
        <v>-10967267</v>
      </c>
      <c r="F14" s="114"/>
      <c r="G14" s="114">
        <f>E14</f>
        <v>-10967267</v>
      </c>
    </row>
    <row r="15" spans="2:7" ht="13.5" thickBot="1" x14ac:dyDescent="0.25">
      <c r="B15" s="106"/>
      <c r="C15" s="107"/>
      <c r="D15" s="108"/>
      <c r="E15" s="108"/>
      <c r="F15" s="108"/>
      <c r="G15" s="110"/>
    </row>
    <row r="16" spans="2:7" ht="13.5" thickBot="1" x14ac:dyDescent="0.25">
      <c r="B16" s="115" t="s">
        <v>110</v>
      </c>
      <c r="C16" s="116"/>
      <c r="D16" s="117">
        <f>SUM(D10:D15)</f>
        <v>100000</v>
      </c>
      <c r="E16" s="117">
        <f>SUM(E10:E15)</f>
        <v>19159606</v>
      </c>
      <c r="F16" s="117"/>
      <c r="G16" s="117">
        <f>SUM(G10:G15)</f>
        <v>19259606</v>
      </c>
    </row>
    <row r="17" spans="2:7" x14ac:dyDescent="0.2">
      <c r="B17" s="107"/>
      <c r="C17" s="107"/>
      <c r="D17" s="108"/>
      <c r="E17" s="108"/>
      <c r="F17" s="108"/>
      <c r="G17" s="108">
        <f>D17++E17</f>
        <v>0</v>
      </c>
    </row>
    <row r="18" spans="2:7" x14ac:dyDescent="0.2">
      <c r="B18" s="106" t="s">
        <v>83</v>
      </c>
      <c r="C18" s="107"/>
      <c r="D18" s="108">
        <f>D16</f>
        <v>100000</v>
      </c>
      <c r="E18" s="108">
        <f>[1]оборотка!D297</f>
        <v>14946423</v>
      </c>
      <c r="F18" s="108"/>
      <c r="G18" s="108">
        <f>D18++E18</f>
        <v>15046423</v>
      </c>
    </row>
    <row r="19" spans="2:7" ht="13.5" thickBot="1" x14ac:dyDescent="0.25">
      <c r="B19" s="109"/>
      <c r="C19" s="105"/>
      <c r="D19" s="110"/>
      <c r="E19" s="111">
        <v>0</v>
      </c>
      <c r="F19" s="111"/>
      <c r="G19" s="110">
        <f>D19++E19</f>
        <v>0</v>
      </c>
    </row>
    <row r="20" spans="2:7" x14ac:dyDescent="0.2">
      <c r="B20" s="106"/>
      <c r="C20" s="107"/>
      <c r="D20" s="108"/>
      <c r="E20" s="108"/>
      <c r="F20" s="108"/>
      <c r="G20" s="108"/>
    </row>
    <row r="21" spans="2:7" x14ac:dyDescent="0.2">
      <c r="B21" s="112" t="s">
        <v>81</v>
      </c>
      <c r="C21" s="118"/>
      <c r="D21" s="114">
        <v>0</v>
      </c>
      <c r="E21" s="114">
        <f>ОСД!D21</f>
        <v>14810868</v>
      </c>
      <c r="F21" s="114"/>
      <c r="G21" s="108">
        <f>D21++E21</f>
        <v>14810868</v>
      </c>
    </row>
    <row r="22" spans="2:7" x14ac:dyDescent="0.2">
      <c r="B22" s="112" t="s">
        <v>82</v>
      </c>
      <c r="C22" s="118">
        <v>14</v>
      </c>
      <c r="D22" s="114"/>
      <c r="E22" s="114">
        <f>-[1]оборотка!D325</f>
        <v>-3653431</v>
      </c>
      <c r="F22" s="114"/>
      <c r="G22" s="108">
        <f>D22++E22</f>
        <v>-3653431</v>
      </c>
    </row>
    <row r="23" spans="2:7" ht="13.5" thickBot="1" x14ac:dyDescent="0.25">
      <c r="B23" s="106"/>
      <c r="C23" s="107"/>
      <c r="D23" s="108"/>
      <c r="E23" s="108"/>
      <c r="F23" s="108"/>
      <c r="G23" s="110"/>
    </row>
    <row r="24" spans="2:7" ht="13.5" thickBot="1" x14ac:dyDescent="0.25">
      <c r="B24" s="115" t="s">
        <v>111</v>
      </c>
      <c r="C24" s="116"/>
      <c r="D24" s="117">
        <f>SUM(D18:D23)</f>
        <v>100000</v>
      </c>
      <c r="E24" s="117">
        <f>SUM(E18:E23)</f>
        <v>26103860</v>
      </c>
      <c r="F24" s="117"/>
      <c r="G24" s="117">
        <f>SUM(G18:G23)</f>
        <v>26203860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39"/>
  <sheetViews>
    <sheetView tabSelected="1" topLeftCell="A31" workbookViewId="0">
      <selection activeCell="I18" sqref="I18"/>
    </sheetView>
  </sheetViews>
  <sheetFormatPr defaultRowHeight="22.5" customHeight="1" x14ac:dyDescent="0.2"/>
  <cols>
    <col min="2" max="2" width="37" customWidth="1"/>
    <col min="3" max="3" width="15.42578125" customWidth="1"/>
    <col min="4" max="4" width="17.140625" customWidth="1"/>
    <col min="5" max="5" width="22.42578125" customWidth="1"/>
  </cols>
  <sheetData>
    <row r="2" spans="2:5" ht="22.5" customHeight="1" x14ac:dyDescent="0.25">
      <c r="B2" s="122" t="s">
        <v>93</v>
      </c>
    </row>
    <row r="4" spans="2:5" ht="22.5" customHeight="1" x14ac:dyDescent="0.2">
      <c r="B4" s="4" t="s">
        <v>94</v>
      </c>
      <c r="C4" s="1"/>
      <c r="D4" s="1"/>
      <c r="E4" s="1"/>
    </row>
    <row r="5" spans="2:5" ht="22.5" customHeight="1" x14ac:dyDescent="0.2">
      <c r="B5" s="4"/>
      <c r="C5" s="1"/>
      <c r="D5" s="1"/>
      <c r="E5" s="1"/>
    </row>
    <row r="6" spans="2:5" ht="22.5" customHeight="1" x14ac:dyDescent="0.2">
      <c r="B6" s="129" t="s">
        <v>49</v>
      </c>
      <c r="C6" s="1"/>
      <c r="D6" s="63"/>
      <c r="E6" s="63"/>
    </row>
    <row r="7" spans="2:5" s="126" customFormat="1" ht="22.5" customHeight="1" x14ac:dyDescent="0.2">
      <c r="B7" s="142"/>
      <c r="C7" s="144" t="s">
        <v>2</v>
      </c>
      <c r="D7" s="145" t="s">
        <v>50</v>
      </c>
      <c r="E7" s="147" t="s">
        <v>51</v>
      </c>
    </row>
    <row r="8" spans="2:5" s="126" customFormat="1" ht="22.5" customHeight="1" x14ac:dyDescent="0.2">
      <c r="B8" s="143"/>
      <c r="C8" s="144"/>
      <c r="D8" s="146"/>
      <c r="E8" s="148"/>
    </row>
    <row r="9" spans="2:5" ht="28.5" customHeight="1" x14ac:dyDescent="0.2">
      <c r="B9" s="64" t="s">
        <v>52</v>
      </c>
      <c r="C9" s="65"/>
      <c r="D9" s="66"/>
      <c r="E9" s="67"/>
    </row>
    <row r="10" spans="2:5" ht="9.75" customHeight="1" x14ac:dyDescent="0.2">
      <c r="B10" s="68"/>
      <c r="C10" s="65"/>
      <c r="D10" s="67"/>
      <c r="E10" s="67"/>
    </row>
    <row r="11" spans="2:5" ht="22.5" customHeight="1" x14ac:dyDescent="0.2">
      <c r="B11" s="68" t="s">
        <v>53</v>
      </c>
      <c r="C11" s="65"/>
      <c r="D11" s="69">
        <v>48562341</v>
      </c>
      <c r="E11" s="69">
        <v>35852088</v>
      </c>
    </row>
    <row r="12" spans="2:5" ht="22.5" customHeight="1" x14ac:dyDescent="0.2">
      <c r="B12" s="68" t="s">
        <v>54</v>
      </c>
      <c r="C12" s="65"/>
      <c r="D12" s="69">
        <v>-15089143</v>
      </c>
      <c r="E12" s="69">
        <v>-10952022</v>
      </c>
    </row>
    <row r="13" spans="2:5" ht="29.25" customHeight="1" x14ac:dyDescent="0.2">
      <c r="B13" s="123" t="s">
        <v>55</v>
      </c>
      <c r="C13" s="124"/>
      <c r="D13" s="125">
        <f>SUM(D11:D12)</f>
        <v>33473198</v>
      </c>
      <c r="E13" s="125">
        <f>SUM(E11:E12)</f>
        <v>24900066</v>
      </c>
    </row>
    <row r="14" spans="2:5" ht="22.5" customHeight="1" x14ac:dyDescent="0.2">
      <c r="B14" s="70" t="s">
        <v>56</v>
      </c>
      <c r="C14" s="71"/>
      <c r="D14" s="72">
        <v>21316</v>
      </c>
      <c r="E14" s="72">
        <v>46056</v>
      </c>
    </row>
    <row r="15" spans="2:5" ht="22.5" customHeight="1" x14ac:dyDescent="0.2">
      <c r="B15" s="70" t="s">
        <v>57</v>
      </c>
      <c r="C15" s="71"/>
      <c r="D15" s="72">
        <v>-6810024</v>
      </c>
      <c r="E15" s="72">
        <v>-7196901</v>
      </c>
    </row>
    <row r="16" spans="2:5" ht="22.5" customHeight="1" x14ac:dyDescent="0.2">
      <c r="B16" s="70" t="s">
        <v>58</v>
      </c>
      <c r="C16" s="71"/>
      <c r="D16" s="73">
        <v>-6387367</v>
      </c>
      <c r="E16" s="74">
        <v>-8339132</v>
      </c>
    </row>
    <row r="17" spans="2:5" ht="22.5" customHeight="1" x14ac:dyDescent="0.2">
      <c r="B17" s="70"/>
      <c r="C17" s="71"/>
      <c r="D17" s="76"/>
      <c r="E17" s="76"/>
    </row>
    <row r="18" spans="2:5" ht="45.75" customHeight="1" thickBot="1" x14ac:dyDescent="0.25">
      <c r="B18" s="77" t="s">
        <v>59</v>
      </c>
      <c r="C18" s="78"/>
      <c r="D18" s="79">
        <f>SUM(D13:D17)</f>
        <v>20297123</v>
      </c>
      <c r="E18" s="79">
        <f>SUM(E13:E17)</f>
        <v>9410089</v>
      </c>
    </row>
    <row r="19" spans="2:5" ht="29.25" customHeight="1" x14ac:dyDescent="0.2">
      <c r="B19" s="80" t="s">
        <v>60</v>
      </c>
      <c r="C19" s="64"/>
      <c r="D19" s="81"/>
      <c r="E19" s="81"/>
    </row>
    <row r="20" spans="2:5" ht="22.5" customHeight="1" x14ac:dyDescent="0.2">
      <c r="B20" s="68"/>
      <c r="C20" s="65"/>
      <c r="D20" s="75"/>
      <c r="E20" s="75"/>
    </row>
    <row r="21" spans="2:5" ht="27.75" customHeight="1" x14ac:dyDescent="0.2">
      <c r="B21" s="68" t="s">
        <v>61</v>
      </c>
      <c r="C21" s="65"/>
      <c r="D21" s="69">
        <v>0</v>
      </c>
      <c r="E21" s="69">
        <v>0</v>
      </c>
    </row>
    <row r="22" spans="2:5" ht="22.5" customHeight="1" x14ac:dyDescent="0.2">
      <c r="B22" s="68"/>
      <c r="C22" s="65"/>
      <c r="D22" s="75"/>
      <c r="E22" s="75"/>
    </row>
    <row r="23" spans="2:5" ht="52.5" customHeight="1" x14ac:dyDescent="0.2">
      <c r="B23" s="68" t="s">
        <v>62</v>
      </c>
      <c r="C23" s="65"/>
      <c r="D23" s="82">
        <v>-3942169</v>
      </c>
      <c r="E23" s="82">
        <f>-(387577+2991800)</f>
        <v>-3379377</v>
      </c>
    </row>
    <row r="24" spans="2:5" ht="22.5" customHeight="1" x14ac:dyDescent="0.2">
      <c r="B24" s="68"/>
      <c r="C24" s="65"/>
      <c r="D24" s="82"/>
      <c r="E24" s="82"/>
    </row>
    <row r="25" spans="2:5" ht="22.5" customHeight="1" x14ac:dyDescent="0.2">
      <c r="B25" s="68" t="s">
        <v>63</v>
      </c>
      <c r="C25" s="65"/>
      <c r="D25" s="82"/>
      <c r="E25" s="82">
        <v>5521725</v>
      </c>
    </row>
    <row r="26" spans="2:5" ht="31.5" customHeight="1" thickBot="1" x14ac:dyDescent="0.25">
      <c r="B26" s="83" t="s">
        <v>64</v>
      </c>
      <c r="C26" s="78"/>
      <c r="D26" s="82"/>
      <c r="E26" s="82"/>
    </row>
    <row r="27" spans="2:5" ht="47.25" customHeight="1" thickBot="1" x14ac:dyDescent="0.25">
      <c r="B27" s="77" t="s">
        <v>65</v>
      </c>
      <c r="C27" s="78"/>
      <c r="D27" s="84">
        <f>SUM(D21:D26)</f>
        <v>-3942169</v>
      </c>
      <c r="E27" s="84">
        <f>SUM(E21:E26)</f>
        <v>2142348</v>
      </c>
    </row>
    <row r="28" spans="2:5" ht="22.5" customHeight="1" x14ac:dyDescent="0.2">
      <c r="B28" s="80" t="s">
        <v>66</v>
      </c>
      <c r="C28" s="85"/>
      <c r="D28" s="66"/>
      <c r="E28" s="86"/>
    </row>
    <row r="29" spans="2:5" ht="22.5" customHeight="1" x14ac:dyDescent="0.2">
      <c r="B29" s="66"/>
      <c r="C29" s="85"/>
      <c r="D29" s="66"/>
      <c r="E29" s="86"/>
    </row>
    <row r="30" spans="2:5" ht="22.5" customHeight="1" x14ac:dyDescent="0.2">
      <c r="B30" s="66" t="s">
        <v>67</v>
      </c>
      <c r="C30" s="88">
        <v>14</v>
      </c>
      <c r="D30" s="82">
        <v>-11051243</v>
      </c>
      <c r="E30" s="82">
        <v>-13476902</v>
      </c>
    </row>
    <row r="31" spans="2:5" ht="28.5" customHeight="1" x14ac:dyDescent="0.2">
      <c r="B31" s="68" t="s">
        <v>68</v>
      </c>
      <c r="C31" s="85"/>
      <c r="D31" s="82"/>
      <c r="E31" s="75"/>
    </row>
    <row r="32" spans="2:5" ht="38.25" customHeight="1" thickBot="1" x14ac:dyDescent="0.25">
      <c r="B32" s="83" t="s">
        <v>69</v>
      </c>
      <c r="C32" s="78"/>
      <c r="D32" s="75"/>
      <c r="E32" s="75"/>
    </row>
    <row r="33" spans="2:5" ht="22.5" customHeight="1" thickBot="1" x14ac:dyDescent="0.25">
      <c r="B33" s="87" t="s">
        <v>70</v>
      </c>
      <c r="C33" s="78"/>
      <c r="D33" s="84">
        <f>SUM(D30:D32)</f>
        <v>-11051243</v>
      </c>
      <c r="E33" s="84">
        <f>SUM(E30:E32)</f>
        <v>-13476902</v>
      </c>
    </row>
    <row r="34" spans="2:5" ht="31.5" customHeight="1" x14ac:dyDescent="0.2">
      <c r="B34" s="66" t="s">
        <v>71</v>
      </c>
      <c r="C34" s="88"/>
      <c r="D34" s="82">
        <f>D18+D27+D33</f>
        <v>5303711</v>
      </c>
      <c r="E34" s="82">
        <f>E18+E27+E33</f>
        <v>-1924465</v>
      </c>
    </row>
    <row r="35" spans="2:5" ht="29.25" customHeight="1" x14ac:dyDescent="0.2">
      <c r="B35" s="66" t="s">
        <v>73</v>
      </c>
      <c r="C35" s="88">
        <v>13</v>
      </c>
      <c r="D35" s="81">
        <v>1355880</v>
      </c>
      <c r="E35" s="81">
        <f>2686089</f>
        <v>2686089</v>
      </c>
    </row>
    <row r="36" spans="2:5" ht="29.25" customHeight="1" thickBot="1" x14ac:dyDescent="0.25">
      <c r="B36" s="68" t="s">
        <v>72</v>
      </c>
      <c r="C36" s="65"/>
      <c r="D36" s="82">
        <v>205154</v>
      </c>
      <c r="E36" s="82">
        <v>-88422</v>
      </c>
    </row>
    <row r="37" spans="2:5" ht="33" customHeight="1" thickBot="1" x14ac:dyDescent="0.25">
      <c r="B37" s="89" t="s">
        <v>74</v>
      </c>
      <c r="C37" s="90">
        <v>13</v>
      </c>
      <c r="D37" s="91">
        <f>D35+D34+D36</f>
        <v>6864745</v>
      </c>
      <c r="E37" s="91">
        <f>E35+E34+E36</f>
        <v>673202</v>
      </c>
    </row>
    <row r="38" spans="2:5" ht="22.5" customHeight="1" x14ac:dyDescent="0.2">
      <c r="B38" s="92"/>
      <c r="C38" s="1"/>
      <c r="D38" s="1"/>
      <c r="E38" s="1"/>
    </row>
    <row r="39" spans="2:5" ht="22.5" customHeight="1" x14ac:dyDescent="0.2">
      <c r="B39" s="93"/>
      <c r="C39" s="1"/>
      <c r="D39" s="32"/>
      <c r="E39" s="32"/>
    </row>
  </sheetData>
  <mergeCells count="4">
    <mergeCell ref="B7:B8"/>
    <mergeCell ref="C7:C8"/>
    <mergeCell ref="D7:D8"/>
    <mergeCell ref="E7:E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ОФП</vt:lpstr>
      <vt:lpstr>ОСД</vt:lpstr>
      <vt:lpstr>ОИК</vt:lpstr>
      <vt:lpstr>ДДС</vt:lpstr>
      <vt:lpstr>ОФП!Область_печати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Svetlana Lebedeva / Caspineft</dc:creator>
  <cp:lastModifiedBy>Svetlana Lebedeva / Caspineft</cp:lastModifiedBy>
  <dcterms:created xsi:type="dcterms:W3CDTF">2016-10-31T07:28:09Z</dcterms:created>
  <dcterms:modified xsi:type="dcterms:W3CDTF">2016-11-02T03:44:46Z</dcterms:modified>
</cp:coreProperties>
</file>