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ои докумен\Мои документы\My Documents\Светлана\2019\Финансовая отчётность\2 квартал\биржа\"/>
    </mc:Choice>
  </mc:AlternateContent>
  <xr:revisionPtr revIDLastSave="0" documentId="13_ncr:1_{3A05E944-17B1-490E-A08C-1219A643221B}" xr6:coauthVersionLast="43" xr6:coauthVersionMax="43" xr10:uidLastSave="{00000000-0000-0000-0000-000000000000}"/>
  <bookViews>
    <workbookView xWindow="-120" yWindow="-120" windowWidth="29040" windowHeight="15840" activeTab="3" xr2:uid="{22347614-E285-4C66-8DC6-7342766BD6E4}"/>
  </bookViews>
  <sheets>
    <sheet name="КОФП" sheetId="1" r:id="rId1"/>
    <sheet name="КОСД" sheetId="2" r:id="rId2"/>
    <sheet name="КОИК" sheetId="3" r:id="rId3"/>
    <sheet name="КДДС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4" l="1"/>
  <c r="E26" i="4"/>
  <c r="E29" i="4" s="1"/>
  <c r="D28" i="4"/>
  <c r="D27" i="4"/>
  <c r="D26" i="4"/>
  <c r="D20" i="4"/>
  <c r="E20" i="4"/>
  <c r="D21" i="4"/>
  <c r="E21" i="4"/>
  <c r="D22" i="4"/>
  <c r="E22" i="4"/>
  <c r="D15" i="4"/>
  <c r="E15" i="4"/>
  <c r="D16" i="4"/>
  <c r="E16" i="4"/>
  <c r="E14" i="4"/>
  <c r="D14" i="4"/>
  <c r="E12" i="4"/>
  <c r="E11" i="4"/>
  <c r="D12" i="4"/>
  <c r="D11" i="4"/>
  <c r="E21" i="3"/>
  <c r="E20" i="3"/>
  <c r="E16" i="3"/>
  <c r="E12" i="3"/>
  <c r="E11" i="3"/>
  <c r="E8" i="3"/>
  <c r="D8" i="3"/>
  <c r="E13" i="4" l="1"/>
  <c r="E17" i="4" s="1"/>
  <c r="D23" i="4"/>
  <c r="E23" i="4"/>
  <c r="D29" i="4"/>
  <c r="D13" i="4"/>
  <c r="D17" i="4" s="1"/>
  <c r="E30" i="4" l="1"/>
  <c r="E33" i="4" s="1"/>
  <c r="D30" i="4"/>
  <c r="D33" i="4" s="1"/>
  <c r="E23" i="3" l="1"/>
  <c r="F21" i="3"/>
  <c r="F20" i="3"/>
  <c r="F17" i="3"/>
  <c r="F15" i="3"/>
  <c r="F12" i="3"/>
  <c r="F11" i="3"/>
  <c r="F9" i="3"/>
  <c r="E14" i="3"/>
  <c r="F8" i="3"/>
  <c r="F14" i="3" s="1"/>
  <c r="E19" i="2"/>
  <c r="D19" i="2"/>
  <c r="E12" i="2"/>
  <c r="E13" i="2"/>
  <c r="E14" i="2"/>
  <c r="E15" i="2"/>
  <c r="E16" i="2"/>
  <c r="E17" i="2"/>
  <c r="E11" i="2"/>
  <c r="D12" i="2"/>
  <c r="D13" i="2"/>
  <c r="D14" i="2"/>
  <c r="D15" i="2"/>
  <c r="D16" i="2"/>
  <c r="D17" i="2"/>
  <c r="D11" i="2"/>
  <c r="D9" i="2"/>
  <c r="D8" i="2"/>
  <c r="D10" i="2" s="1"/>
  <c r="E9" i="2"/>
  <c r="E8" i="2"/>
  <c r="D44" i="1"/>
  <c r="D45" i="1"/>
  <c r="D46" i="1"/>
  <c r="D47" i="1"/>
  <c r="D43" i="1"/>
  <c r="D36" i="1"/>
  <c r="D37" i="1"/>
  <c r="D40" i="1" s="1"/>
  <c r="D38" i="1"/>
  <c r="D35" i="1"/>
  <c r="D31" i="1"/>
  <c r="D30" i="1"/>
  <c r="D22" i="1"/>
  <c r="D23" i="1"/>
  <c r="D24" i="1"/>
  <c r="D25" i="1"/>
  <c r="D21" i="1"/>
  <c r="D13" i="1"/>
  <c r="D14" i="1"/>
  <c r="D15" i="1"/>
  <c r="D16" i="1"/>
  <c r="D17" i="1"/>
  <c r="D18" i="1"/>
  <c r="D12" i="1"/>
  <c r="E48" i="1"/>
  <c r="E40" i="1"/>
  <c r="E49" i="1" s="1"/>
  <c r="E32" i="1"/>
  <c r="E51" i="1" s="1"/>
  <c r="E26" i="1"/>
  <c r="E19" i="1"/>
  <c r="E27" i="1" s="1"/>
  <c r="D32" i="1" l="1"/>
  <c r="E50" i="1"/>
  <c r="D14" i="3"/>
  <c r="D16" i="3" s="1"/>
  <c r="D18" i="2"/>
  <c r="D20" i="2" s="1"/>
  <c r="D22" i="2" s="1"/>
  <c r="E10" i="2"/>
  <c r="E18" i="2" s="1"/>
  <c r="E20" i="2" s="1"/>
  <c r="E22" i="2" s="1"/>
  <c r="D48" i="1"/>
  <c r="D49" i="1"/>
  <c r="D50" i="1" s="1"/>
  <c r="D26" i="1"/>
  <c r="D27" i="1" s="1"/>
  <c r="D19" i="1"/>
  <c r="D51" i="1"/>
  <c r="F16" i="3" l="1"/>
  <c r="F23" i="3" s="1"/>
  <c r="D23" i="3"/>
</calcChain>
</file>

<file path=xl/sharedStrings.xml><?xml version="1.0" encoding="utf-8"?>
<sst xmlns="http://schemas.openxmlformats.org/spreadsheetml/2006/main" count="105" uniqueCount="97">
  <si>
    <t>АО Каспий Нефть</t>
  </si>
  <si>
    <t xml:space="preserve">В тысячах тенге </t>
  </si>
  <si>
    <t>примечание</t>
  </si>
  <si>
    <t>на 30.06.2019г.</t>
  </si>
  <si>
    <t>на 31.12.2018г.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</si>
  <si>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</si>
  <si>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</si>
  <si>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</si>
  <si>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</si>
  <si>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Незавершенное строительство </t>
  </si>
  <si>
    <t>Отложенный налоговый актив</t>
  </si>
  <si>
    <t xml:space="preserve">Займы выданные </t>
  </si>
  <si>
    <t>Прочие долгосрочные активы</t>
  </si>
  <si>
    <t>Прочие долгосрочные финансовые активы</t>
  </si>
  <si>
    <t>Текущие активы</t>
  </si>
  <si>
    <t>Товарно-материальные запасы</t>
  </si>
  <si>
    <t>Торговая  дебиторская задолженность</t>
  </si>
  <si>
    <t>Прочие краткосрочные активы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</si>
  <si>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</si>
  <si>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</si>
  <si>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</si>
  <si>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</t>
  </si>
  <si>
    <t>Акционерный  капитал</t>
  </si>
  <si>
    <t>Нераспределенная прибыль</t>
  </si>
  <si>
    <t>Долгосрочные обязательства</t>
  </si>
  <si>
    <t>Обязательство по отсроченному подоходному налогу</t>
  </si>
  <si>
    <t>Долгосрочные банковские займы</t>
  </si>
  <si>
    <t>Обязательство по ликвидации  и восстановлению месторождения</t>
  </si>
  <si>
    <t>Прочие долгосрочные финансовые обязательства</t>
  </si>
  <si>
    <t>Текущие обязательства</t>
  </si>
  <si>
    <t>Торговая  кредиторская задолженность</t>
  </si>
  <si>
    <t>Краткосрочные банковские займы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</si>
  <si>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</si>
  <si>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</si>
  <si>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</si>
  <si>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Итого обязательства</t>
  </si>
  <si>
    <t>Итого собственный  капитал и обязательства</t>
  </si>
  <si>
    <t>Балансовая стоимость 1 простой акции, тенге</t>
  </si>
  <si>
    <t>1 пол.2019</t>
  </si>
  <si>
    <t>1 пол.2018</t>
  </si>
  <si>
    <t>Выручка</t>
  </si>
  <si>
    <t>Себестоимость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</si>
  <si>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</si>
  <si>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</si>
  <si>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</si>
  <si>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</si>
  <si>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</si>
  <si>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Доход/убыток от курсовой разницы, нетто</t>
  </si>
  <si>
    <t>Резерв по ожидаемым кредитным убыткам для финансовых активов, оцениваемых по амортизированной стоимости</t>
  </si>
  <si>
    <t>Прочие прибыли и убытки</t>
  </si>
  <si>
    <t>Прибыль до налогообложения</t>
  </si>
  <si>
    <t>Расходы по налогу на прибыль</t>
  </si>
  <si>
    <t>Прибыль и общий совокупный доход за период</t>
  </si>
  <si>
    <t>Прибыль на акцию</t>
  </si>
  <si>
    <t>Базовая прибыль на акцию( в тыс.тенге за акцию)</t>
  </si>
  <si>
    <t>в тысячах тенге</t>
  </si>
  <si>
    <t>за отчетный период</t>
  </si>
  <si>
    <t>за предыдущий период</t>
  </si>
  <si>
    <t>ОПЕРАЦИОННАЯ ДЕЯТЕЛЬНОСТЬ:</t>
  </si>
  <si>
    <t>Средства, полученные от клиентов</t>
  </si>
  <si>
    <t xml:space="preserve">Платежи поставщикам и работникам </t>
  </si>
  <si>
    <t>Денежные средства ,полученные от операционной деятельности</t>
  </si>
  <si>
    <t>Проценты полученные</t>
  </si>
  <si>
    <t>Налог на прибыль, уплаченный</t>
  </si>
  <si>
    <t>Отчисления в бюджет</t>
  </si>
  <si>
    <t>Чистые денежные средства, полученные от операционной деятельности</t>
  </si>
  <si>
    <t>ИНВЕСТИЦИОННАЯ ДЕЯТЕЛЬНОСТЬ:</t>
  </si>
  <si>
    <t>Возврат финансовой помощи</t>
  </si>
  <si>
    <t>Вознаграждение по оказанной финансовой помощи</t>
  </si>
  <si>
    <t>Приобретение основных средств,нма и платежи по незавершенному строительству</t>
  </si>
  <si>
    <t>Чистые денежные средства, использованные в инвестиционной деятельности</t>
  </si>
  <si>
    <t>ФИНАНСОВАЯ ДЕЯТЕЛЬНОСТЬ</t>
  </si>
  <si>
    <t>Дивиденды выплаченные</t>
  </si>
  <si>
    <t>Погашение банковского займа</t>
  </si>
  <si>
    <t>Проценты по займам</t>
  </si>
  <si>
    <t>Чистые денежные средства, использованные в финансовой деятельности</t>
  </si>
  <si>
    <t>Чистое уменьшение  денежных средств и их эквивалентов</t>
  </si>
  <si>
    <t>Влияние изменения курса иностранной валюты на денежные средства и их эквиваленты</t>
  </si>
  <si>
    <t>Денежные средства и их эквиваленты на начало периода</t>
  </si>
  <si>
    <t>Денежные средства и их эквиваленты на конец периода</t>
  </si>
  <si>
    <t>В тысячах тенге</t>
  </si>
  <si>
    <t>Прим.</t>
  </si>
  <si>
    <t>Акционерный капитал</t>
  </si>
  <si>
    <t xml:space="preserve">Нераспределенная прибыль </t>
  </si>
  <si>
    <t>Итого собственный капитала</t>
  </si>
  <si>
    <t xml:space="preserve">На 1 января 2018 года </t>
  </si>
  <si>
    <t xml:space="preserve">Прибыль и общий совокупный доход за период </t>
  </si>
  <si>
    <t>-</t>
  </si>
  <si>
    <t>Дивиденды объявленные</t>
  </si>
  <si>
    <t xml:space="preserve">На 30 июня 2018 года </t>
  </si>
  <si>
    <t xml:space="preserve">На 1 января 2019 года </t>
  </si>
  <si>
    <t xml:space="preserve">На 30 июня   2019 года </t>
  </si>
  <si>
    <t>Консолидированный отчет о совокупном доходе по состоянию на 30.06.2019 года</t>
  </si>
  <si>
    <t>Консолидированный Отчет о финансовом положении по состоянию на 30. 06. 2019 года</t>
  </si>
  <si>
    <t>АО Каспий нефть</t>
  </si>
  <si>
    <t>Консолидированный отчет об изменениях в капитале по состоянию на 30 06 2019 г</t>
  </si>
  <si>
    <t>Консолидированный отчет о движении денежных средств по состоянию на 30.06.2019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</si>
</sst>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р_._-;\-* #,##0_р_._-;_-* &quot;-&quot;??_р_._-;_-@_-"/>
    <numFmt numFmtId="165" formatCode="_(* #,##0.00_);_(* \(#,##0.00\);_(* &quot;-&quot;??_);_(@_)"/>
    <numFmt numFmtId="166" formatCode="_(* #,##0_);_(* \(#,##0\);_(* &quot;-&quot;??_);_(@_)"/>
    <numFmt numFmtId="167" formatCode="_-* #,##0.00\ _₽_-;\-* #,##0.00\ _₽_-;_-* &quot;-&quot;??\ _₽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u/>
      <sz val="9"/>
      <name val="Arial Cyr"/>
    </font>
    <font>
      <sz val="9"/>
      <name val="Arial Cyr"/>
      <charset val="204"/>
    </font>
    <font>
      <b/>
      <sz val="9"/>
      <name val="Arial Cyr"/>
      <charset val="204"/>
    </font>
    <font>
      <b/>
      <u/>
      <sz val="9"/>
      <name val="Arial Cyr"/>
      <charset val="204"/>
    </font>
    <font>
      <sz val="9"/>
      <name val="Arial"/>
      <family val="2"/>
      <charset val="204"/>
    </font>
    <font>
      <b/>
      <sz val="9"/>
      <name val="Arial Cy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hadow/>
      <sz val="9"/>
      <color indexed="62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name val="Arial Cyr"/>
    </font>
    <font>
      <b/>
      <u/>
      <sz val="11"/>
      <color theme="1"/>
      <name val="Calibri"/>
      <family val="2"/>
      <charset val="204"/>
      <scheme val="minor"/>
    </font>
    <font>
      <b/>
      <u/>
      <sz val="8"/>
      <name val="Arial Cyr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9" fontId="4" fillId="0" borderId="0" xfId="2" applyNumberFormat="1" applyFont="1"/>
    <xf numFmtId="0" fontId="6" fillId="0" borderId="0" xfId="2" applyFont="1"/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wrapText="1"/>
    </xf>
    <xf numFmtId="0" fontId="5" fillId="0" borderId="1" xfId="2" applyFont="1" applyBorder="1"/>
    <xf numFmtId="49" fontId="5" fillId="0" borderId="1" xfId="2" applyNumberFormat="1" applyFont="1" applyBorder="1" applyAlignment="1">
      <alignment horizontal="center" vertical="center"/>
    </xf>
    <xf numFmtId="0" fontId="4" fillId="0" borderId="1" xfId="2" applyFont="1" applyBorder="1"/>
    <xf numFmtId="49" fontId="4" fillId="0" borderId="1" xfId="2" applyNumberFormat="1" applyFont="1" applyBorder="1" applyAlignment="1">
      <alignment horizontal="center" vertical="center"/>
    </xf>
    <xf numFmtId="164" fontId="4" fillId="0" borderId="1" xfId="2" applyNumberFormat="1" applyFont="1" applyBorder="1"/>
    <xf numFmtId="165" fontId="5" fillId="0" borderId="1" xfId="3" applyFont="1" applyBorder="1"/>
    <xf numFmtId="49" fontId="5" fillId="0" borderId="1" xfId="3" applyNumberFormat="1" applyFont="1" applyBorder="1" applyAlignment="1">
      <alignment horizontal="center" vertical="center"/>
    </xf>
    <xf numFmtId="164" fontId="5" fillId="0" borderId="1" xfId="3" applyNumberFormat="1" applyFont="1" applyBorder="1"/>
    <xf numFmtId="164" fontId="5" fillId="0" borderId="1" xfId="2" applyNumberFormat="1" applyFont="1" applyBorder="1"/>
    <xf numFmtId="164" fontId="5" fillId="0" borderId="1" xfId="3" applyNumberFormat="1" applyFont="1" applyBorder="1" applyAlignment="1">
      <alignment horizontal="center"/>
    </xf>
    <xf numFmtId="164" fontId="4" fillId="0" borderId="1" xfId="2" applyNumberFormat="1" applyFont="1" applyBorder="1" applyAlignment="1">
      <alignment vertical="center"/>
    </xf>
    <xf numFmtId="164" fontId="5" fillId="0" borderId="1" xfId="2" applyNumberFormat="1" applyFont="1" applyBorder="1" applyAlignment="1">
      <alignment vertical="center"/>
    </xf>
    <xf numFmtId="164" fontId="8" fillId="0" borderId="1" xfId="3" applyNumberFormat="1" applyFont="1" applyBorder="1" applyAlignment="1">
      <alignment vertical="center"/>
    </xf>
    <xf numFmtId="166" fontId="5" fillId="0" borderId="1" xfId="1" applyNumberFormat="1" applyFont="1" applyBorder="1"/>
    <xf numFmtId="164" fontId="4" fillId="0" borderId="0" xfId="2" applyNumberFormat="1" applyFont="1"/>
    <xf numFmtId="167" fontId="4" fillId="0" borderId="0" xfId="2" applyNumberFormat="1" applyFont="1"/>
    <xf numFmtId="165" fontId="4" fillId="0" borderId="0" xfId="2" applyNumberFormat="1" applyFont="1"/>
    <xf numFmtId="164" fontId="7" fillId="0" borderId="0" xfId="3" applyNumberFormat="1" applyFont="1"/>
    <xf numFmtId="164" fontId="4" fillId="0" borderId="1" xfId="3" applyNumberFormat="1" applyFont="1" applyBorder="1"/>
    <xf numFmtId="0" fontId="4" fillId="0" borderId="1" xfId="2" applyFont="1" applyBorder="1" applyAlignment="1">
      <alignment wrapText="1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9" fillId="0" borderId="7" xfId="2" applyFont="1" applyBorder="1" applyAlignment="1">
      <alignment vertical="center" wrapText="1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vertical="center" wrapText="1"/>
    </xf>
    <xf numFmtId="0" fontId="9" fillId="0" borderId="6" xfId="2" applyFont="1" applyBorder="1" applyAlignment="1">
      <alignment horizontal="center" vertical="center" wrapText="1"/>
    </xf>
    <xf numFmtId="164" fontId="9" fillId="0" borderId="0" xfId="3" applyNumberFormat="1" applyFont="1" applyAlignment="1">
      <alignment horizontal="right" vertical="center"/>
    </xf>
    <xf numFmtId="0" fontId="10" fillId="0" borderId="6" xfId="2" applyFont="1" applyBorder="1" applyAlignment="1">
      <alignment vertical="center" wrapText="1"/>
    </xf>
    <xf numFmtId="164" fontId="9" fillId="0" borderId="6" xfId="3" applyNumberFormat="1" applyFont="1" applyBorder="1" applyAlignment="1">
      <alignment horizontal="right" vertical="center"/>
    </xf>
    <xf numFmtId="164" fontId="10" fillId="0" borderId="6" xfId="3" applyNumberFormat="1" applyFont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164" fontId="10" fillId="0" borderId="0" xfId="3" applyNumberFormat="1" applyFont="1" applyAlignment="1">
      <alignment horizontal="right" vertical="center"/>
    </xf>
    <xf numFmtId="0" fontId="9" fillId="0" borderId="7" xfId="2" applyFont="1" applyBorder="1" applyAlignment="1">
      <alignment horizontal="center" vertical="center" wrapText="1"/>
    </xf>
    <xf numFmtId="164" fontId="9" fillId="0" borderId="7" xfId="3" applyNumberFormat="1" applyFont="1" applyBorder="1" applyAlignment="1">
      <alignment horizontal="right" vertical="center"/>
    </xf>
    <xf numFmtId="14" fontId="4" fillId="0" borderId="0" xfId="2" applyNumberFormat="1" applyFont="1"/>
    <xf numFmtId="0" fontId="13" fillId="0" borderId="0" xfId="2" applyFont="1"/>
    <xf numFmtId="164" fontId="4" fillId="0" borderId="1" xfId="3" applyNumberFormat="1" applyFont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 vertical="center"/>
    </xf>
    <xf numFmtId="164" fontId="7" fillId="0" borderId="1" xfId="3" applyNumberFormat="1" applyFont="1" applyBorder="1" applyAlignment="1">
      <alignment horizontal="center" vertical="center"/>
    </xf>
    <xf numFmtId="165" fontId="5" fillId="0" borderId="1" xfId="3" applyFont="1" applyBorder="1" applyAlignment="1">
      <alignment horizontal="center" wrapText="1"/>
    </xf>
    <xf numFmtId="164" fontId="7" fillId="0" borderId="1" xfId="3" applyNumberFormat="1" applyFont="1" applyBorder="1"/>
    <xf numFmtId="0" fontId="14" fillId="0" borderId="0" xfId="0" applyFont="1"/>
    <xf numFmtId="0" fontId="4" fillId="0" borderId="6" xfId="2" applyFont="1" applyBorder="1"/>
    <xf numFmtId="0" fontId="13" fillId="0" borderId="6" xfId="2" applyFont="1" applyBorder="1"/>
    <xf numFmtId="0" fontId="15" fillId="0" borderId="0" xfId="2" applyFont="1"/>
    <xf numFmtId="0" fontId="16" fillId="0" borderId="0" xfId="2" applyFont="1"/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/>
    </xf>
    <xf numFmtId="0" fontId="16" fillId="0" borderId="4" xfId="2" applyFont="1" applyBorder="1" applyAlignment="1">
      <alignment horizontal="center"/>
    </xf>
    <xf numFmtId="0" fontId="16" fillId="0" borderId="2" xfId="2" applyFont="1" applyBorder="1" applyAlignment="1">
      <alignment horizontal="center" wrapText="1"/>
    </xf>
    <xf numFmtId="0" fontId="16" fillId="0" borderId="5" xfId="2" applyFont="1" applyBorder="1" applyAlignment="1">
      <alignment horizontal="center"/>
    </xf>
    <xf numFmtId="0" fontId="16" fillId="0" borderId="3" xfId="2" applyFont="1" applyBorder="1" applyAlignment="1">
      <alignment horizontal="center" wrapText="1"/>
    </xf>
    <xf numFmtId="0" fontId="17" fillId="0" borderId="0" xfId="2" applyFont="1" applyAlignment="1">
      <alignment horizontal="justify" vertical="center" wrapText="1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vertical="center" wrapText="1"/>
    </xf>
    <xf numFmtId="0" fontId="18" fillId="0" borderId="0" xfId="2" applyFont="1" applyAlignment="1">
      <alignment horizontal="right" vertical="center" wrapText="1"/>
    </xf>
    <xf numFmtId="0" fontId="18" fillId="0" borderId="0" xfId="2" applyFont="1" applyAlignment="1">
      <alignment vertical="center" wrapText="1"/>
    </xf>
    <xf numFmtId="164" fontId="19" fillId="0" borderId="0" xfId="3" applyNumberFormat="1" applyFont="1" applyAlignment="1">
      <alignment horizontal="center" vertical="center" wrapText="1"/>
    </xf>
    <xf numFmtId="0" fontId="20" fillId="0" borderId="0" xfId="2" applyFont="1" applyAlignment="1">
      <alignment vertical="center" wrapText="1"/>
    </xf>
    <xf numFmtId="0" fontId="20" fillId="0" borderId="0" xfId="2" applyFont="1" applyAlignment="1">
      <alignment horizontal="center" vertical="center" wrapText="1"/>
    </xf>
    <xf numFmtId="164" fontId="21" fillId="0" borderId="0" xfId="3" applyNumberFormat="1" applyFont="1" applyAlignment="1">
      <alignment horizontal="center" vertical="center" wrapText="1"/>
    </xf>
    <xf numFmtId="164" fontId="19" fillId="0" borderId="0" xfId="3" applyNumberFormat="1" applyFont="1" applyAlignment="1">
      <alignment horizontal="center" vertical="center"/>
    </xf>
    <xf numFmtId="0" fontId="22" fillId="0" borderId="6" xfId="2" applyFont="1" applyBorder="1" applyAlignment="1">
      <alignment vertical="center" wrapText="1"/>
    </xf>
    <xf numFmtId="0" fontId="18" fillId="0" borderId="6" xfId="2" applyFont="1" applyBorder="1" applyAlignment="1">
      <alignment horizontal="center" vertical="center" wrapText="1"/>
    </xf>
    <xf numFmtId="164" fontId="17" fillId="0" borderId="6" xfId="3" applyNumberFormat="1" applyFont="1" applyBorder="1" applyAlignment="1">
      <alignment horizontal="center" vertical="center"/>
    </xf>
    <xf numFmtId="0" fontId="17" fillId="0" borderId="0" xfId="2" applyFont="1" applyAlignment="1">
      <alignment vertical="center" wrapText="1"/>
    </xf>
    <xf numFmtId="164" fontId="17" fillId="0" borderId="0" xfId="3" applyNumberFormat="1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164" fontId="17" fillId="0" borderId="7" xfId="3" applyNumberFormat="1" applyFont="1" applyBorder="1" applyAlignment="1">
      <alignment horizontal="center" vertical="center"/>
    </xf>
    <xf numFmtId="0" fontId="19" fillId="0" borderId="0" xfId="2" applyFont="1" applyAlignment="1">
      <alignment horizontal="right" vertical="center" wrapText="1"/>
    </xf>
    <xf numFmtId="0" fontId="17" fillId="0" borderId="6" xfId="2" applyFont="1" applyBorder="1" applyAlignment="1">
      <alignment vertical="center" wrapText="1"/>
    </xf>
    <xf numFmtId="0" fontId="19" fillId="0" borderId="0" xfId="2" applyFont="1" applyAlignment="1">
      <alignment horizontal="center" vertical="center" wrapText="1"/>
    </xf>
    <xf numFmtId="0" fontId="17" fillId="0" borderId="7" xfId="2" applyFont="1" applyBorder="1" applyAlignment="1">
      <alignment vertical="center" wrapText="1"/>
    </xf>
    <xf numFmtId="0" fontId="19" fillId="0" borderId="7" xfId="2" applyFont="1" applyBorder="1" applyAlignment="1">
      <alignment horizontal="center" vertical="center" wrapText="1"/>
    </xf>
    <xf numFmtId="164" fontId="17" fillId="0" borderId="7" xfId="3" applyNumberFormat="1" applyFont="1" applyBorder="1" applyAlignment="1">
      <alignment horizontal="center" vertical="center" wrapText="1"/>
    </xf>
    <xf numFmtId="0" fontId="23" fillId="0" borderId="6" xfId="2" applyFont="1" applyBorder="1" applyAlignment="1">
      <alignment vertical="center" wrapText="1"/>
    </xf>
    <xf numFmtId="0" fontId="23" fillId="0" borderId="6" xfId="2" applyFont="1" applyBorder="1" applyAlignment="1">
      <alignment horizontal="center" vertical="center" wrapText="1"/>
    </xf>
    <xf numFmtId="0" fontId="19" fillId="0" borderId="6" xfId="2" applyFont="1" applyBorder="1" applyAlignment="1">
      <alignment vertical="center" wrapText="1"/>
    </xf>
    <xf numFmtId="0" fontId="17" fillId="0" borderId="6" xfId="2" applyFont="1" applyBorder="1" applyAlignment="1">
      <alignment horizontal="center" vertical="center" wrapText="1"/>
    </xf>
    <xf numFmtId="0" fontId="13" fillId="0" borderId="0" xfId="2" applyFont="1" applyBorder="1"/>
    <xf numFmtId="0" fontId="15" fillId="0" borderId="1" xfId="2" applyFont="1" applyBorder="1" applyAlignment="1">
      <alignment horizontal="center"/>
    </xf>
  </cellXfs>
  <cellStyles count="4">
    <cellStyle name="Обычный" xfId="0" builtinId="0"/>
    <cellStyle name="Обычный 2" xfId="2" xr:uid="{3C698BAF-38DA-4E89-BC68-5104CF0A0272}"/>
    <cellStyle name="Финансовый" xfId="1" builtinId="3"/>
    <cellStyle name="Финансовый 2" xfId="3" xr:uid="{FB1904C5-AACC-4DAD-B4F8-50B3DB94AD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/&#1052;&#1086;&#1080;%20&#1076;&#1086;&#1082;&#1091;&#1084;&#1077;&#1085;&#1090;&#1099;/My%20Documents/&#1057;&#1074;&#1077;&#1090;&#1083;&#1072;&#1085;&#1072;/2019/&#1060;&#1080;&#1085;&#1072;&#1085;&#1089;&#1086;&#1074;&#1072;&#1103;%20&#1086;&#1090;&#1095;&#1105;&#1090;&#1085;&#1086;&#1089;&#1090;&#1100;/2%20&#1082;&#1074;&#1072;&#1088;&#1090;&#1072;&#1083;/&#1060;&#1080;&#1085;&#1072;&#1085;&#1089;&#1086;&#1074;&#1072;&#1103;%20&#1086;&#1090;&#1095;&#1077;&#1090;&#1085;&#1086;&#1089;&#1090;&#1100;%20&#1087;&#1086;%20&#1089;&#1086;&#1089;&#1090;&#1086;&#1103;&#1085;&#1080;&#1102;%20&#1085;&#1072;%2030.06.%202019%20&#1075;&#1086;&#1076;&#1072;%20-%2007%2008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на 170119 (3)"/>
      <sheetName val="2018 на 170119 (2)"/>
      <sheetName val="Инв.деят"/>
      <sheetName val="инв 1 кв 2019"/>
      <sheetName val="ТТ"/>
      <sheetName val="инв 2 кв 2019"/>
      <sheetName val="Аналитика"/>
      <sheetName val="Аналитика КНТ"/>
      <sheetName val="формы по мсфо"/>
      <sheetName val="раскрытия к отчетности"/>
      <sheetName val="формы консолид"/>
      <sheetName val="раскрытия к отчетности консол"/>
      <sheetName val="займы"/>
      <sheetName val="доход"/>
      <sheetName val="Себестоимость"/>
      <sheetName val="расх. по реал"/>
      <sheetName val="Администр.расх."/>
      <sheetName val="Финансовые"/>
      <sheetName val="Вознаграждения"/>
      <sheetName val="риски"/>
      <sheetName val="ФА. по аморт сто-ти"/>
      <sheetName val="по срокам погашен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P12">
            <v>26203704</v>
          </cell>
        </row>
        <row r="13">
          <cell r="P13">
            <v>200348</v>
          </cell>
        </row>
        <row r="14">
          <cell r="P14">
            <v>2250483</v>
          </cell>
        </row>
        <row r="15">
          <cell r="P15">
            <v>1612509</v>
          </cell>
        </row>
        <row r="16">
          <cell r="P16">
            <v>63649912</v>
          </cell>
        </row>
        <row r="17">
          <cell r="P17">
            <v>119740</v>
          </cell>
        </row>
        <row r="18">
          <cell r="P18">
            <v>362059</v>
          </cell>
        </row>
        <row r="21">
          <cell r="P21">
            <v>1100100</v>
          </cell>
        </row>
        <row r="22">
          <cell r="P22">
            <v>15823407</v>
          </cell>
        </row>
        <row r="23">
          <cell r="P23">
            <v>9663267</v>
          </cell>
        </row>
        <row r="24">
          <cell r="P24">
            <v>1762528</v>
          </cell>
        </row>
        <row r="25">
          <cell r="P25">
            <v>5230142</v>
          </cell>
        </row>
        <row r="30">
          <cell r="P30">
            <v>100000</v>
          </cell>
        </row>
        <row r="31">
          <cell r="P31">
            <v>18652235</v>
          </cell>
        </row>
        <row r="35">
          <cell r="P35">
            <v>0</v>
          </cell>
        </row>
        <row r="36">
          <cell r="P36">
            <v>78859087</v>
          </cell>
        </row>
        <row r="37">
          <cell r="P37">
            <v>949340</v>
          </cell>
        </row>
        <row r="38">
          <cell r="P38">
            <v>515192</v>
          </cell>
        </row>
        <row r="43">
          <cell r="P43">
            <v>889419</v>
          </cell>
        </row>
        <row r="44">
          <cell r="P44">
            <v>11166618</v>
          </cell>
        </row>
        <row r="45">
          <cell r="P45">
            <v>8188680</v>
          </cell>
        </row>
        <row r="46">
          <cell r="P46">
            <v>7405493</v>
          </cell>
        </row>
        <row r="47">
          <cell r="P47">
            <v>1252135</v>
          </cell>
        </row>
        <row r="59">
          <cell r="P59">
            <v>59443878</v>
          </cell>
          <cell r="Q59">
            <v>54154735</v>
          </cell>
        </row>
        <row r="60">
          <cell r="P60">
            <v>9193835</v>
          </cell>
          <cell r="Q60">
            <v>8829885</v>
          </cell>
        </row>
        <row r="62">
          <cell r="P62">
            <v>19087109</v>
          </cell>
          <cell r="Q62">
            <v>18420755</v>
          </cell>
        </row>
        <row r="63">
          <cell r="P63">
            <v>959839</v>
          </cell>
          <cell r="Q63">
            <v>759893</v>
          </cell>
        </row>
        <row r="64">
          <cell r="P64">
            <v>4444716</v>
          </cell>
          <cell r="Q64">
            <v>17606</v>
          </cell>
        </row>
        <row r="65">
          <cell r="P65">
            <v>3068735</v>
          </cell>
          <cell r="Q65">
            <v>57570</v>
          </cell>
        </row>
        <row r="66">
          <cell r="P66">
            <v>652383</v>
          </cell>
          <cell r="Q66">
            <v>270338</v>
          </cell>
        </row>
        <row r="67">
          <cell r="P67">
            <v>-54039</v>
          </cell>
          <cell r="Q67">
            <v>0</v>
          </cell>
        </row>
        <row r="68">
          <cell r="P68">
            <v>-210909</v>
          </cell>
          <cell r="Q68">
            <v>-117171</v>
          </cell>
        </row>
        <row r="70">
          <cell r="P70">
            <v>13314276</v>
          </cell>
          <cell r="Q70">
            <v>11252056</v>
          </cell>
        </row>
        <row r="85">
          <cell r="P85">
            <v>52451312</v>
          </cell>
          <cell r="Q85">
            <v>51624718</v>
          </cell>
        </row>
        <row r="86">
          <cell r="P86">
            <v>-7237386</v>
          </cell>
          <cell r="Q86">
            <v>-6492164</v>
          </cell>
        </row>
        <row r="88">
          <cell r="P88">
            <v>13015</v>
          </cell>
          <cell r="Q88">
            <v>9086</v>
          </cell>
        </row>
        <row r="89">
          <cell r="P89">
            <v>-17145803</v>
          </cell>
          <cell r="Q89">
            <v>-11406856</v>
          </cell>
        </row>
        <row r="90">
          <cell r="P90">
            <v>-18038128</v>
          </cell>
          <cell r="Q90">
            <v>-15331060</v>
          </cell>
        </row>
        <row r="96">
          <cell r="P96">
            <v>8054530</v>
          </cell>
          <cell r="Q96">
            <v>0</v>
          </cell>
        </row>
        <row r="97">
          <cell r="P97">
            <v>455865</v>
          </cell>
          <cell r="Q97">
            <v>0</v>
          </cell>
        </row>
        <row r="98">
          <cell r="P98">
            <v>-2585892</v>
          </cell>
          <cell r="Q98">
            <v>-4910668</v>
          </cell>
        </row>
        <row r="105">
          <cell r="P105">
            <v>-8510759</v>
          </cell>
          <cell r="Q105">
            <v>-8191198</v>
          </cell>
        </row>
        <row r="107">
          <cell r="P107">
            <v>-14771044</v>
          </cell>
        </row>
        <row r="108">
          <cell r="P108">
            <v>-2935858</v>
          </cell>
        </row>
        <row r="112">
          <cell r="Q112">
            <v>104383</v>
          </cell>
        </row>
        <row r="124">
          <cell r="P124">
            <v>100000</v>
          </cell>
          <cell r="Q124">
            <v>28596161</v>
          </cell>
        </row>
        <row r="127">
          <cell r="Q127">
            <v>15005349</v>
          </cell>
        </row>
        <row r="128">
          <cell r="Q128">
            <v>-8184000</v>
          </cell>
        </row>
        <row r="132">
          <cell r="Q132">
            <v>8542897</v>
          </cell>
        </row>
        <row r="137">
          <cell r="Q137">
            <v>-8542897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6AAB-5135-4CCD-BA54-B5D36D8F6EA8}">
  <dimension ref="B2:G78"/>
  <sheetViews>
    <sheetView workbookViewId="0">
      <selection activeCell="E55" sqref="E55"/>
    </sheetView>
  </sheetViews>
  <sheetFormatPr defaultRowHeight="15" x14ac:dyDescent="0.25"/>
  <cols>
    <col min="2" max="2" width="43.5703125" style="2" customWidth="1"/>
    <col min="3" max="3" width="11.5703125" style="2" customWidth="1"/>
    <col min="4" max="4" width="18.85546875" style="2" customWidth="1"/>
    <col min="5" max="5" width="18.7109375" style="2" customWidth="1"/>
    <col min="6" max="6" width="14" style="2" customWidth="1"/>
    <col min="7" max="7" width="9.140625" style="2"/>
  </cols>
  <sheetData>
    <row r="2" spans="2:7" x14ac:dyDescent="0.25">
      <c r="B2" s="1"/>
    </row>
    <row r="3" spans="2:7" x14ac:dyDescent="0.25">
      <c r="B3" s="5" t="s">
        <v>0</v>
      </c>
      <c r="D3" s="4"/>
    </row>
    <row r="5" spans="2:7" x14ac:dyDescent="0.25">
      <c r="B5" s="5" t="s">
        <v>93</v>
      </c>
    </row>
    <row r="6" spans="2:7" x14ac:dyDescent="0.25">
      <c r="B6" s="45" t="s">
        <v>1</v>
      </c>
    </row>
    <row r="7" spans="2:7" x14ac:dyDescent="0.25">
      <c r="B7" s="6"/>
      <c r="C7" s="7" t="s">
        <v>2</v>
      </c>
      <c r="D7" s="7" t="s">
        <v>3</v>
      </c>
      <c r="E7" s="7" t="s">
        <v>4</v>
      </c>
    </row>
    <row r="8" spans="2:7" x14ac:dyDescent="0.25">
      <c r="B8" s="6"/>
      <c r="C8" s="7"/>
      <c r="D8" s="7"/>
      <c r="E8" s="7"/>
    </row>
    <row r="9" spans="2:7" x14ac:dyDescent="0.25">
      <c r="B9" s="8" t="s">
        <v>5</v>
      </c>
      <c r="C9" s="9"/>
      <c r="D9" s="8"/>
      <c r="E9" s="8"/>
      <c r="F9" s="3"/>
      <c r="G9" s="3"/>
    </row>
    <row r="10" spans="2:7" x14ac:dyDescent="0.25">
      <c r="B10" s="8" t="s">
        <v>6</v>
      </c>
      <c r="C10" s="9"/>
      <c r="D10" s="8"/>
      <c r="E10" s="8"/>
      <c r="F10" s="3"/>
      <c r="G10" s="3"/>
    </row>
    <row r="11" spans="2:7" x14ac:dyDescent="0.25">
      <c r="B11" s="8"/>
      <c r="C11" s="9"/>
      <c r="D11" s="8"/>
      <c r="E11" s="8"/>
      <c r="F11" s="3"/>
      <c r="G11" s="3"/>
    </row>
    <row r="12" spans="2:7" x14ac:dyDescent="0.25">
      <c r="B12" s="10" t="s">
        <v>7</v>
      </c>
      <c r="C12" s="11"/>
      <c r="D12" s="12">
        <f>'[1]формы консолид'!P12</f>
        <v>26203704</v>
      </c>
      <c r="E12" s="46">
        <v>26067957</v>
      </c>
    </row>
    <row r="13" spans="2:7" x14ac:dyDescent="0.25">
      <c r="B13" s="10" t="s">
        <v>8</v>
      </c>
      <c r="C13" s="11"/>
      <c r="D13" s="12">
        <f>'[1]формы консолид'!P13</f>
        <v>200348</v>
      </c>
      <c r="E13" s="46">
        <v>210245</v>
      </c>
    </row>
    <row r="14" spans="2:7" x14ac:dyDescent="0.25">
      <c r="B14" s="10" t="s">
        <v>9</v>
      </c>
      <c r="C14" s="11"/>
      <c r="D14" s="12">
        <f>'[1]формы консолид'!P14</f>
        <v>2250483</v>
      </c>
      <c r="E14" s="46">
        <v>2215345</v>
      </c>
    </row>
    <row r="15" spans="2:7" x14ac:dyDescent="0.25">
      <c r="B15" s="10" t="s">
        <v>10</v>
      </c>
      <c r="C15" s="11"/>
      <c r="D15" s="12">
        <f>'[1]формы консолид'!P15</f>
        <v>1612509</v>
      </c>
      <c r="E15" s="46">
        <v>1818510</v>
      </c>
    </row>
    <row r="16" spans="2:7" x14ac:dyDescent="0.25">
      <c r="B16" s="10" t="s">
        <v>11</v>
      </c>
      <c r="C16" s="11"/>
      <c r="D16" s="12">
        <f>'[1]формы консолид'!P16</f>
        <v>63649912</v>
      </c>
      <c r="E16" s="46">
        <v>59736841</v>
      </c>
    </row>
    <row r="17" spans="2:7" x14ac:dyDescent="0.25">
      <c r="B17" s="10" t="s">
        <v>12</v>
      </c>
      <c r="C17" s="11"/>
      <c r="D17" s="12">
        <f>'[1]формы консолид'!P17</f>
        <v>119740</v>
      </c>
      <c r="E17" s="46">
        <v>116964</v>
      </c>
    </row>
    <row r="18" spans="2:7" x14ac:dyDescent="0.25">
      <c r="B18" s="10" t="s">
        <v>13</v>
      </c>
      <c r="C18" s="11"/>
      <c r="D18" s="12">
        <f>'[1]формы консолид'!P18</f>
        <v>362059</v>
      </c>
      <c r="E18" s="46">
        <v>353986</v>
      </c>
    </row>
    <row r="19" spans="2:7" x14ac:dyDescent="0.25">
      <c r="B19" s="13"/>
      <c r="C19" s="14"/>
      <c r="D19" s="15">
        <f>SUM(D12:D18)</f>
        <v>94398755</v>
      </c>
      <c r="E19" s="47">
        <f>SUM(E12:E18)</f>
        <v>90519848</v>
      </c>
    </row>
    <row r="20" spans="2:7" x14ac:dyDescent="0.25">
      <c r="B20" s="8" t="s">
        <v>14</v>
      </c>
      <c r="C20" s="11"/>
      <c r="D20" s="12"/>
      <c r="E20" s="48"/>
    </row>
    <row r="21" spans="2:7" x14ac:dyDescent="0.25">
      <c r="B21" s="10" t="s">
        <v>15</v>
      </c>
      <c r="C21" s="11"/>
      <c r="D21" s="12">
        <f>'[1]формы консолид'!P21</f>
        <v>1100100</v>
      </c>
      <c r="E21" s="46">
        <v>942585</v>
      </c>
    </row>
    <row r="22" spans="2:7" x14ac:dyDescent="0.25">
      <c r="B22" s="10" t="s">
        <v>16</v>
      </c>
      <c r="C22" s="11"/>
      <c r="D22" s="12">
        <f>'[1]формы консолид'!P22</f>
        <v>15823407</v>
      </c>
      <c r="E22" s="46">
        <v>7006406</v>
      </c>
    </row>
    <row r="23" spans="2:7" x14ac:dyDescent="0.25">
      <c r="B23" s="10" t="s">
        <v>11</v>
      </c>
      <c r="C23" s="11"/>
      <c r="D23" s="12">
        <f>'[1]формы консолид'!P23</f>
        <v>9663267</v>
      </c>
      <c r="E23" s="46">
        <v>17891020</v>
      </c>
    </row>
    <row r="24" spans="2:7" x14ac:dyDescent="0.25">
      <c r="B24" s="10" t="s">
        <v>17</v>
      </c>
      <c r="C24" s="11"/>
      <c r="D24" s="12">
        <f>'[1]формы консолид'!P24</f>
        <v>1762528</v>
      </c>
      <c r="E24" s="46">
        <v>1663363</v>
      </c>
    </row>
    <row r="25" spans="2:7" x14ac:dyDescent="0.25">
      <c r="B25" s="10" t="s">
        <v>18</v>
      </c>
      <c r="C25" s="11"/>
      <c r="D25" s="12">
        <f>'[1]формы консолид'!P25</f>
        <v>5230142</v>
      </c>
      <c r="E25" s="46">
        <v>15655252</v>
      </c>
    </row>
    <row r="26" spans="2:7" x14ac:dyDescent="0.25">
      <c r="B26" s="10"/>
      <c r="C26" s="11"/>
      <c r="D26" s="47">
        <f>SUM(D21:D25)</f>
        <v>33579444</v>
      </c>
      <c r="E26" s="47">
        <f>SUM(E21:E25)</f>
        <v>43158626</v>
      </c>
    </row>
    <row r="27" spans="2:7" x14ac:dyDescent="0.25">
      <c r="B27" s="8" t="s">
        <v>19</v>
      </c>
      <c r="C27" s="9"/>
      <c r="D27" s="16">
        <f>D26+D19</f>
        <v>127978199</v>
      </c>
      <c r="E27" s="47">
        <f>E19+E26</f>
        <v>133678474</v>
      </c>
      <c r="F27" s="3"/>
      <c r="G27" s="3"/>
    </row>
    <row r="28" spans="2:7" x14ac:dyDescent="0.25">
      <c r="B28" s="8" t="s">
        <v>20</v>
      </c>
      <c r="C28" s="11"/>
      <c r="D28" s="12"/>
      <c r="E28" s="48"/>
    </row>
    <row r="29" spans="2:7" x14ac:dyDescent="0.25">
      <c r="B29" s="8" t="s">
        <v>21</v>
      </c>
      <c r="C29" s="11"/>
      <c r="D29" s="12"/>
      <c r="E29" s="48"/>
    </row>
    <row r="30" spans="2:7" x14ac:dyDescent="0.25">
      <c r="B30" s="10" t="s">
        <v>22</v>
      </c>
      <c r="C30" s="11"/>
      <c r="D30" s="12">
        <f>'[1]формы консолид'!$P$30</f>
        <v>100000</v>
      </c>
      <c r="E30" s="46">
        <v>100000</v>
      </c>
    </row>
    <row r="31" spans="2:7" x14ac:dyDescent="0.25">
      <c r="B31" s="10" t="s">
        <v>23</v>
      </c>
      <c r="C31" s="11"/>
      <c r="D31" s="12">
        <f>'[1]формы консолид'!$P$31</f>
        <v>18652235</v>
      </c>
      <c r="E31" s="46">
        <v>8542897</v>
      </c>
    </row>
    <row r="32" spans="2:7" x14ac:dyDescent="0.25">
      <c r="B32" s="8"/>
      <c r="C32" s="11"/>
      <c r="D32" s="17">
        <f>SUM(D29:D31)</f>
        <v>18752235</v>
      </c>
      <c r="E32" s="47">
        <f>SUM(E30:E31)</f>
        <v>8642897</v>
      </c>
    </row>
    <row r="33" spans="2:5" x14ac:dyDescent="0.25">
      <c r="B33" s="8" t="s">
        <v>24</v>
      </c>
      <c r="C33" s="11"/>
      <c r="D33" s="12"/>
      <c r="E33" s="48"/>
    </row>
    <row r="34" spans="2:5" x14ac:dyDescent="0.25">
      <c r="B34" s="10"/>
      <c r="C34" s="10"/>
      <c r="D34" s="10"/>
      <c r="E34" s="10"/>
    </row>
    <row r="35" spans="2:5" x14ac:dyDescent="0.25">
      <c r="B35" s="10" t="s">
        <v>25</v>
      </c>
      <c r="C35" s="11"/>
      <c r="D35" s="12">
        <f>'[1]формы консолид'!P35</f>
        <v>0</v>
      </c>
      <c r="E35" s="46">
        <v>422141</v>
      </c>
    </row>
    <row r="36" spans="2:5" x14ac:dyDescent="0.25">
      <c r="B36" s="10" t="s">
        <v>26</v>
      </c>
      <c r="C36" s="11"/>
      <c r="D36" s="12">
        <f>'[1]формы консолид'!P36</f>
        <v>78859087</v>
      </c>
      <c r="E36" s="48">
        <v>87531103</v>
      </c>
    </row>
    <row r="37" spans="2:5" x14ac:dyDescent="0.25">
      <c r="B37" s="10" t="s">
        <v>27</v>
      </c>
      <c r="C37" s="11"/>
      <c r="D37" s="12">
        <f>'[1]формы консолид'!P37</f>
        <v>949340</v>
      </c>
      <c r="E37" s="46">
        <v>854522</v>
      </c>
    </row>
    <row r="38" spans="2:5" x14ac:dyDescent="0.25">
      <c r="B38" s="10" t="s">
        <v>28</v>
      </c>
      <c r="C38" s="11"/>
      <c r="D38" s="12">
        <f>'[1]формы консолид'!P38</f>
        <v>515192</v>
      </c>
      <c r="E38" s="46">
        <v>539692</v>
      </c>
    </row>
    <row r="39" spans="2:5" x14ac:dyDescent="0.25">
      <c r="B39" s="10"/>
      <c r="C39" s="11"/>
      <c r="D39" s="18"/>
      <c r="E39" s="48"/>
    </row>
    <row r="40" spans="2:5" x14ac:dyDescent="0.25">
      <c r="B40" s="10"/>
      <c r="C40" s="11"/>
      <c r="D40" s="19">
        <f>SUM(D35:D39)</f>
        <v>80323619</v>
      </c>
      <c r="E40" s="47">
        <f>SUM(E35:E39)</f>
        <v>89347458</v>
      </c>
    </row>
    <row r="41" spans="2:5" x14ac:dyDescent="0.25">
      <c r="B41" s="8" t="s">
        <v>29</v>
      </c>
      <c r="C41" s="11"/>
      <c r="D41" s="18"/>
      <c r="E41" s="48"/>
    </row>
    <row r="42" spans="2:5" x14ac:dyDescent="0.25">
      <c r="B42" s="10"/>
      <c r="C42" s="10"/>
      <c r="D42" s="10"/>
      <c r="E42" s="10"/>
    </row>
    <row r="43" spans="2:5" x14ac:dyDescent="0.25">
      <c r="B43" s="10" t="s">
        <v>30</v>
      </c>
      <c r="C43" s="11"/>
      <c r="D43" s="18">
        <f>'[1]формы консолид'!P43</f>
        <v>889419</v>
      </c>
      <c r="E43" s="18">
        <v>353675</v>
      </c>
    </row>
    <row r="44" spans="2:5" x14ac:dyDescent="0.25">
      <c r="B44" s="10" t="s">
        <v>31</v>
      </c>
      <c r="C44" s="11"/>
      <c r="D44" s="18">
        <f>'[1]формы консолид'!P44</f>
        <v>11166618</v>
      </c>
      <c r="E44" s="18">
        <v>18247900</v>
      </c>
    </row>
    <row r="45" spans="2:5" x14ac:dyDescent="0.25">
      <c r="B45" s="10" t="s">
        <v>32</v>
      </c>
      <c r="C45" s="11"/>
      <c r="D45" s="18">
        <f>'[1]формы консолид'!P45</f>
        <v>8188680</v>
      </c>
      <c r="E45" s="18">
        <v>11622300</v>
      </c>
    </row>
    <row r="46" spans="2:5" x14ac:dyDescent="0.25">
      <c r="B46" s="10" t="s">
        <v>33</v>
      </c>
      <c r="C46" s="11"/>
      <c r="D46" s="18">
        <f>'[1]формы консолид'!P46</f>
        <v>7405493</v>
      </c>
      <c r="E46" s="18">
        <v>4853916</v>
      </c>
    </row>
    <row r="47" spans="2:5" ht="24.75" x14ac:dyDescent="0.25">
      <c r="B47" s="27" t="s">
        <v>34</v>
      </c>
      <c r="C47" s="11"/>
      <c r="D47" s="18">
        <f>'[1]формы консолид'!P47</f>
        <v>1252135</v>
      </c>
      <c r="E47" s="18">
        <v>610328</v>
      </c>
    </row>
    <row r="48" spans="2:5" x14ac:dyDescent="0.25">
      <c r="B48" s="10"/>
      <c r="C48" s="11"/>
      <c r="D48" s="20">
        <f>SUM(D43:D47)</f>
        <v>28902345</v>
      </c>
      <c r="E48" s="20">
        <f>SUM(E43:E47)</f>
        <v>35688119</v>
      </c>
    </row>
    <row r="49" spans="2:7" x14ac:dyDescent="0.25">
      <c r="B49" s="8" t="s">
        <v>35</v>
      </c>
      <c r="C49" s="9"/>
      <c r="D49" s="16">
        <f>D40+D48</f>
        <v>109225964</v>
      </c>
      <c r="E49" s="16">
        <f>E40+E48</f>
        <v>125035577</v>
      </c>
    </row>
    <row r="50" spans="2:7" x14ac:dyDescent="0.25">
      <c r="B50" s="8" t="s">
        <v>36</v>
      </c>
      <c r="C50" s="11"/>
      <c r="D50" s="15">
        <f>D32+D49</f>
        <v>127978199</v>
      </c>
      <c r="E50" s="15">
        <f>E32+E49</f>
        <v>133678474</v>
      </c>
      <c r="F50" s="3"/>
      <c r="G50" s="3"/>
    </row>
    <row r="51" spans="2:7" x14ac:dyDescent="0.25">
      <c r="B51" s="8" t="s">
        <v>37</v>
      </c>
      <c r="C51" s="8"/>
      <c r="D51" s="21">
        <f>((D32-D13)/100000)*1000</f>
        <v>185518.87</v>
      </c>
      <c r="E51" s="15">
        <f>((E32-E13)/100000)*1000</f>
        <v>84326.52</v>
      </c>
    </row>
    <row r="52" spans="2:7" x14ac:dyDescent="0.25">
      <c r="C52" s="22"/>
      <c r="D52" s="23"/>
    </row>
    <row r="53" spans="2:7" x14ac:dyDescent="0.25">
      <c r="D53" s="24"/>
      <c r="E53" s="24"/>
    </row>
    <row r="54" spans="2:7" x14ac:dyDescent="0.25">
      <c r="D54" s="24"/>
      <c r="E54" s="24"/>
    </row>
    <row r="77" spans="4:5" x14ac:dyDescent="0.25">
      <c r="D77" s="23"/>
    </row>
    <row r="78" spans="4:5" x14ac:dyDescent="0.25">
      <c r="E78" s="44"/>
    </row>
  </sheetData>
  <mergeCells count="4">
    <mergeCell ref="B7:B8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9F19E-5018-47E1-AF7D-AA8CFADB1200}">
  <dimension ref="B2:E23"/>
  <sheetViews>
    <sheetView workbookViewId="0">
      <selection activeCell="C28" sqref="C28"/>
    </sheetView>
  </sheetViews>
  <sheetFormatPr defaultRowHeight="15" x14ac:dyDescent="0.25"/>
  <cols>
    <col min="2" max="2" width="38" customWidth="1"/>
    <col min="4" max="5" width="26" customWidth="1"/>
  </cols>
  <sheetData>
    <row r="2" spans="2:5" x14ac:dyDescent="0.25">
      <c r="B2" s="5" t="s">
        <v>0</v>
      </c>
    </row>
    <row r="4" spans="2:5" x14ac:dyDescent="0.25">
      <c r="B4" s="5" t="s">
        <v>92</v>
      </c>
      <c r="C4" s="2"/>
      <c r="D4" s="25"/>
      <c r="E4" s="25"/>
    </row>
    <row r="5" spans="2:5" x14ac:dyDescent="0.25">
      <c r="B5" s="45" t="s">
        <v>80</v>
      </c>
      <c r="C5" s="2"/>
      <c r="D5" s="2"/>
      <c r="E5" s="2"/>
    </row>
    <row r="6" spans="2:5" x14ac:dyDescent="0.25">
      <c r="B6" s="6"/>
      <c r="C6" s="49"/>
      <c r="D6" s="6" t="s">
        <v>38</v>
      </c>
      <c r="E6" s="6" t="s">
        <v>39</v>
      </c>
    </row>
    <row r="7" spans="2:5" x14ac:dyDescent="0.25">
      <c r="B7" s="6"/>
      <c r="C7" s="49"/>
      <c r="D7" s="6"/>
      <c r="E7" s="6"/>
    </row>
    <row r="8" spans="2:5" x14ac:dyDescent="0.25">
      <c r="B8" s="10" t="s">
        <v>40</v>
      </c>
      <c r="C8" s="11"/>
      <c r="D8" s="50">
        <f>'[1]формы консолид'!P59</f>
        <v>59443878</v>
      </c>
      <c r="E8" s="50">
        <f>'[1]формы консолид'!Q59</f>
        <v>54154735</v>
      </c>
    </row>
    <row r="9" spans="2:5" x14ac:dyDescent="0.25">
      <c r="B9" s="10" t="s">
        <v>41</v>
      </c>
      <c r="C9" s="11"/>
      <c r="D9" s="50">
        <f>'[1]формы консолид'!P60</f>
        <v>9193835</v>
      </c>
      <c r="E9" s="50">
        <f>'[1]формы консолид'!Q60</f>
        <v>8829885</v>
      </c>
    </row>
    <row r="10" spans="2:5" x14ac:dyDescent="0.25">
      <c r="B10" s="8" t="s">
        <v>42</v>
      </c>
      <c r="C10" s="9"/>
      <c r="D10" s="15">
        <f>D8-D9</f>
        <v>50250043</v>
      </c>
      <c r="E10" s="15">
        <f>E8-E9</f>
        <v>45324850</v>
      </c>
    </row>
    <row r="11" spans="2:5" x14ac:dyDescent="0.25">
      <c r="B11" s="10" t="s">
        <v>43</v>
      </c>
      <c r="C11" s="11"/>
      <c r="D11" s="26">
        <f>'[1]формы консолид'!P62</f>
        <v>19087109</v>
      </c>
      <c r="E11" s="26">
        <f>'[1]формы консолид'!Q62</f>
        <v>18420755</v>
      </c>
    </row>
    <row r="12" spans="2:5" x14ac:dyDescent="0.25">
      <c r="B12" s="10" t="s">
        <v>44</v>
      </c>
      <c r="C12" s="11"/>
      <c r="D12" s="26">
        <f>'[1]формы консолид'!P63</f>
        <v>959839</v>
      </c>
      <c r="E12" s="26">
        <f>'[1]формы консолид'!Q63</f>
        <v>759893</v>
      </c>
    </row>
    <row r="13" spans="2:5" x14ac:dyDescent="0.25">
      <c r="B13" s="10" t="s">
        <v>45</v>
      </c>
      <c r="C13" s="11"/>
      <c r="D13" s="26">
        <f>'[1]формы консолид'!P64</f>
        <v>4444716</v>
      </c>
      <c r="E13" s="26">
        <f>'[1]формы консолид'!Q64</f>
        <v>17606</v>
      </c>
    </row>
    <row r="14" spans="2:5" x14ac:dyDescent="0.25">
      <c r="B14" s="10" t="s">
        <v>46</v>
      </c>
      <c r="C14" s="11"/>
      <c r="D14" s="26">
        <f>'[1]формы консолид'!P65</f>
        <v>3068735</v>
      </c>
      <c r="E14" s="26">
        <f>'[1]формы консолид'!Q65</f>
        <v>57570</v>
      </c>
    </row>
    <row r="15" spans="2:5" x14ac:dyDescent="0.25">
      <c r="B15" s="10" t="s">
        <v>47</v>
      </c>
      <c r="C15" s="11"/>
      <c r="D15" s="26">
        <f>'[1]формы консолид'!P66</f>
        <v>652383</v>
      </c>
      <c r="E15" s="26">
        <f>'[1]формы консолид'!Q66</f>
        <v>270338</v>
      </c>
    </row>
    <row r="16" spans="2:5" ht="69.75" customHeight="1" x14ac:dyDescent="0.25">
      <c r="B16" s="27" t="s">
        <v>48</v>
      </c>
      <c r="C16" s="11"/>
      <c r="D16" s="26">
        <f>'[1]формы консолид'!P67</f>
        <v>-54039</v>
      </c>
      <c r="E16" s="26">
        <f>'[1]формы консолид'!Q67</f>
        <v>0</v>
      </c>
    </row>
    <row r="17" spans="2:5" x14ac:dyDescent="0.25">
      <c r="B17" s="10" t="s">
        <v>49</v>
      </c>
      <c r="C17" s="11"/>
      <c r="D17" s="26">
        <f>'[1]формы консолид'!P68</f>
        <v>-210909</v>
      </c>
      <c r="E17" s="26">
        <f>'[1]формы консолид'!Q68</f>
        <v>-117171</v>
      </c>
    </row>
    <row r="18" spans="2:5" x14ac:dyDescent="0.25">
      <c r="B18" s="8" t="s">
        <v>50</v>
      </c>
      <c r="C18" s="9"/>
      <c r="D18" s="15">
        <f>D10-D11-D12+D13-D14+D15+D16+D17</f>
        <v>31966511</v>
      </c>
      <c r="E18" s="15">
        <f>E10-E11-E12+E13-E14+E15+E17</f>
        <v>26257405</v>
      </c>
    </row>
    <row r="19" spans="2:5" x14ac:dyDescent="0.25">
      <c r="B19" s="10" t="s">
        <v>51</v>
      </c>
      <c r="C19" s="11"/>
      <c r="D19" s="26">
        <f>'[1]формы консолид'!$P$70</f>
        <v>13314276</v>
      </c>
      <c r="E19" s="26">
        <f>'[1]формы консолид'!$Q$70</f>
        <v>11252056</v>
      </c>
    </row>
    <row r="20" spans="2:5" x14ac:dyDescent="0.25">
      <c r="B20" s="8" t="s">
        <v>52</v>
      </c>
      <c r="C20" s="9"/>
      <c r="D20" s="15">
        <f>D18-D19</f>
        <v>18652235</v>
      </c>
      <c r="E20" s="15">
        <f>E18-E19</f>
        <v>15005349</v>
      </c>
    </row>
    <row r="21" spans="2:5" x14ac:dyDescent="0.25">
      <c r="B21" s="8" t="s">
        <v>53</v>
      </c>
      <c r="C21" s="9"/>
      <c r="D21" s="15"/>
      <c r="E21" s="15"/>
    </row>
    <row r="22" spans="2:5" x14ac:dyDescent="0.25">
      <c r="B22" s="10" t="s">
        <v>54</v>
      </c>
      <c r="C22" s="11"/>
      <c r="D22" s="26">
        <f>ROUND(D20/100000,0)</f>
        <v>187</v>
      </c>
      <c r="E22" s="26">
        <f>ROUND(E20/100000,0)</f>
        <v>150</v>
      </c>
    </row>
    <row r="23" spans="2:5" x14ac:dyDescent="0.25">
      <c r="B23" s="10"/>
      <c r="C23" s="11"/>
      <c r="D23" s="10"/>
      <c r="E23" s="10"/>
    </row>
  </sheetData>
  <mergeCells count="4">
    <mergeCell ref="B6:B7"/>
    <mergeCell ref="C6:C7"/>
    <mergeCell ref="D6:D7"/>
    <mergeCell ref="E6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33C6C-D874-4178-8BA8-5C697645572D}">
  <dimension ref="B2:G24"/>
  <sheetViews>
    <sheetView workbookViewId="0">
      <selection activeCell="A26" sqref="A26"/>
    </sheetView>
  </sheetViews>
  <sheetFormatPr defaultRowHeight="15" x14ac:dyDescent="0.25"/>
  <cols>
    <col min="2" max="2" width="29.42578125" customWidth="1"/>
    <col min="4" max="7" width="17.85546875" customWidth="1"/>
  </cols>
  <sheetData>
    <row r="2" spans="2:7" x14ac:dyDescent="0.25">
      <c r="B2" s="51" t="s">
        <v>94</v>
      </c>
    </row>
    <row r="4" spans="2:7" x14ac:dyDescent="0.25">
      <c r="B4" s="5" t="s">
        <v>95</v>
      </c>
    </row>
    <row r="6" spans="2:7" ht="15.75" thickBot="1" x14ac:dyDescent="0.3">
      <c r="B6" s="53" t="s">
        <v>55</v>
      </c>
      <c r="C6" s="32"/>
      <c r="D6" s="32"/>
      <c r="E6" s="32"/>
      <c r="F6" s="52"/>
      <c r="G6" s="2"/>
    </row>
    <row r="7" spans="2:7" ht="24.75" thickBot="1" x14ac:dyDescent="0.3">
      <c r="B7" s="33"/>
      <c r="C7" s="34" t="s">
        <v>81</v>
      </c>
      <c r="D7" s="34" t="s">
        <v>82</v>
      </c>
      <c r="E7" s="34" t="s">
        <v>83</v>
      </c>
      <c r="F7" s="34" t="s">
        <v>84</v>
      </c>
      <c r="G7" s="2"/>
    </row>
    <row r="8" spans="2:7" ht="36" x14ac:dyDescent="0.25">
      <c r="B8" s="28" t="s">
        <v>85</v>
      </c>
      <c r="C8" s="29"/>
      <c r="D8" s="35">
        <f>'[1]формы консолид'!$P$124</f>
        <v>100000</v>
      </c>
      <c r="E8" s="35">
        <f>'[1]формы консолид'!$Q$124</f>
        <v>28596161</v>
      </c>
      <c r="F8" s="35">
        <f>D8++E8</f>
        <v>28696161</v>
      </c>
      <c r="G8" s="2"/>
    </row>
    <row r="9" spans="2:7" ht="15.75" thickBot="1" x14ac:dyDescent="0.3">
      <c r="B9" s="36"/>
      <c r="C9" s="34"/>
      <c r="D9" s="37"/>
      <c r="E9" s="38"/>
      <c r="F9" s="38">
        <f>D9++E9</f>
        <v>0</v>
      </c>
      <c r="G9" s="2"/>
    </row>
    <row r="10" spans="2:7" x14ac:dyDescent="0.25">
      <c r="B10" s="28"/>
      <c r="C10" s="29"/>
      <c r="D10" s="35"/>
      <c r="E10" s="35"/>
      <c r="F10" s="35"/>
      <c r="G10" s="2"/>
    </row>
    <row r="11" spans="2:7" x14ac:dyDescent="0.25">
      <c r="B11" s="39" t="s">
        <v>86</v>
      </c>
      <c r="C11" s="40"/>
      <c r="D11" s="41" t="s">
        <v>87</v>
      </c>
      <c r="E11" s="41">
        <f>'[1]формы консолид'!$Q$127</f>
        <v>15005349</v>
      </c>
      <c r="F11" s="41">
        <f>E11</f>
        <v>15005349</v>
      </c>
      <c r="G11" s="2"/>
    </row>
    <row r="12" spans="2:7" x14ac:dyDescent="0.25">
      <c r="B12" s="39" t="s">
        <v>88</v>
      </c>
      <c r="C12" s="40"/>
      <c r="D12" s="41" t="s">
        <v>87</v>
      </c>
      <c r="E12" s="41">
        <f>'[1]формы консолид'!$Q$128</f>
        <v>-8184000</v>
      </c>
      <c r="F12" s="41">
        <f>E12</f>
        <v>-8184000</v>
      </c>
      <c r="G12" s="2"/>
    </row>
    <row r="13" spans="2:7" ht="15.75" thickBot="1" x14ac:dyDescent="0.3">
      <c r="B13" s="28"/>
      <c r="C13" s="29"/>
      <c r="D13" s="35"/>
      <c r="E13" s="35"/>
      <c r="F13" s="37"/>
      <c r="G13" s="2"/>
    </row>
    <row r="14" spans="2:7" ht="36.75" thickBot="1" x14ac:dyDescent="0.3">
      <c r="B14" s="31" t="s">
        <v>89</v>
      </c>
      <c r="C14" s="42"/>
      <c r="D14" s="43">
        <f>SUM(D8:D13)</f>
        <v>100000</v>
      </c>
      <c r="E14" s="43">
        <f>SUM(E8:E13)</f>
        <v>35417510</v>
      </c>
      <c r="F14" s="43">
        <f>SUM(F8:F13)</f>
        <v>35517510</v>
      </c>
      <c r="G14" s="2"/>
    </row>
    <row r="15" spans="2:7" x14ac:dyDescent="0.25">
      <c r="B15" s="29"/>
      <c r="C15" s="29"/>
      <c r="D15" s="35"/>
      <c r="E15" s="35"/>
      <c r="F15" s="35">
        <f>D15++E15</f>
        <v>0</v>
      </c>
      <c r="G15" s="2"/>
    </row>
    <row r="16" spans="2:7" ht="36" x14ac:dyDescent="0.25">
      <c r="B16" s="28" t="s">
        <v>90</v>
      </c>
      <c r="C16" s="29"/>
      <c r="D16" s="35">
        <f>D14</f>
        <v>100000</v>
      </c>
      <c r="E16" s="35">
        <f>'[1]формы консолид'!$Q$132</f>
        <v>8542897</v>
      </c>
      <c r="F16" s="35">
        <f>D16++E16</f>
        <v>8642897</v>
      </c>
      <c r="G16" s="2"/>
    </row>
    <row r="17" spans="2:7" ht="15.75" thickBot="1" x14ac:dyDescent="0.3">
      <c r="B17" s="36"/>
      <c r="C17" s="34"/>
      <c r="D17" s="37"/>
      <c r="E17" s="38">
        <v>0</v>
      </c>
      <c r="F17" s="37">
        <f>D17++E17</f>
        <v>0</v>
      </c>
      <c r="G17" s="2"/>
    </row>
    <row r="18" spans="2:7" x14ac:dyDescent="0.25">
      <c r="B18" s="28"/>
      <c r="C18" s="29"/>
      <c r="D18" s="35"/>
      <c r="E18" s="35"/>
      <c r="F18" s="35"/>
      <c r="G18" s="2"/>
    </row>
    <row r="19" spans="2:7" x14ac:dyDescent="0.25">
      <c r="B19" s="28"/>
      <c r="C19" s="29"/>
      <c r="D19" s="35"/>
      <c r="E19" s="35"/>
      <c r="F19" s="35"/>
      <c r="G19" s="2"/>
    </row>
    <row r="20" spans="2:7" x14ac:dyDescent="0.25">
      <c r="B20" s="39" t="s">
        <v>86</v>
      </c>
      <c r="C20" s="30"/>
      <c r="D20" s="41">
        <v>0</v>
      </c>
      <c r="E20" s="41">
        <f>КОСД!D20</f>
        <v>18652235</v>
      </c>
      <c r="F20" s="35">
        <f>D20+E20</f>
        <v>18652235</v>
      </c>
      <c r="G20" s="2"/>
    </row>
    <row r="21" spans="2:7" x14ac:dyDescent="0.25">
      <c r="B21" s="39" t="s">
        <v>88</v>
      </c>
      <c r="C21" s="30"/>
      <c r="D21" s="41"/>
      <c r="E21" s="41">
        <f>'[1]формы консолид'!$Q$137</f>
        <v>-8542897</v>
      </c>
      <c r="F21" s="35">
        <f>D21+E21</f>
        <v>-8542897</v>
      </c>
      <c r="G21" s="2"/>
    </row>
    <row r="22" spans="2:7" ht="15.75" thickBot="1" x14ac:dyDescent="0.3">
      <c r="B22" s="28"/>
      <c r="C22" s="29"/>
      <c r="D22" s="35"/>
      <c r="E22" s="35"/>
      <c r="F22" s="37"/>
      <c r="G22" s="2"/>
    </row>
    <row r="23" spans="2:7" ht="36.75" thickBot="1" x14ac:dyDescent="0.3">
      <c r="B23" s="31" t="s">
        <v>91</v>
      </c>
      <c r="C23" s="42"/>
      <c r="D23" s="43">
        <f>SUM(D16:D22)</f>
        <v>100000</v>
      </c>
      <c r="E23" s="43">
        <f>SUM(E16:E22)</f>
        <v>18652235</v>
      </c>
      <c r="F23" s="43">
        <f>SUM(F16:F22)</f>
        <v>18752235</v>
      </c>
      <c r="G23" s="2"/>
    </row>
    <row r="24" spans="2:7" x14ac:dyDescent="0.25">
      <c r="B24" s="2"/>
      <c r="C24" s="2"/>
      <c r="D24" s="2"/>
      <c r="E24" s="2"/>
      <c r="F24" s="2"/>
      <c r="G2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01FB2-B13F-402A-8ED6-FEA5256DEB9E}">
  <dimension ref="B2:E33"/>
  <sheetViews>
    <sheetView tabSelected="1" workbookViewId="0">
      <selection activeCell="I32" sqref="I32"/>
    </sheetView>
  </sheetViews>
  <sheetFormatPr defaultRowHeight="15" x14ac:dyDescent="0.25"/>
  <cols>
    <col min="2" max="2" width="28.140625" customWidth="1"/>
    <col min="4" max="5" width="18.7109375" customWidth="1"/>
  </cols>
  <sheetData>
    <row r="2" spans="2:5" x14ac:dyDescent="0.25">
      <c r="B2" s="51" t="s">
        <v>94</v>
      </c>
    </row>
    <row r="4" spans="2:5" x14ac:dyDescent="0.25">
      <c r="B4" s="5" t="s">
        <v>96</v>
      </c>
      <c r="C4" s="55"/>
      <c r="D4" s="55"/>
      <c r="E4" s="55"/>
    </row>
    <row r="5" spans="2:5" x14ac:dyDescent="0.25">
      <c r="B5" s="54"/>
      <c r="C5" s="55"/>
      <c r="D5" s="55"/>
      <c r="E5" s="55"/>
    </row>
    <row r="6" spans="2:5" x14ac:dyDescent="0.25">
      <c r="B6" s="89" t="s">
        <v>55</v>
      </c>
      <c r="C6" s="55"/>
      <c r="D6" s="56"/>
      <c r="E6" s="56"/>
    </row>
    <row r="7" spans="2:5" x14ac:dyDescent="0.25">
      <c r="B7" s="90"/>
      <c r="C7" s="57" t="s">
        <v>2</v>
      </c>
      <c r="D7" s="58" t="s">
        <v>56</v>
      </c>
      <c r="E7" s="59" t="s">
        <v>57</v>
      </c>
    </row>
    <row r="8" spans="2:5" x14ac:dyDescent="0.25">
      <c r="B8" s="90"/>
      <c r="C8" s="57"/>
      <c r="D8" s="60"/>
      <c r="E8" s="61"/>
    </row>
    <row r="9" spans="2:5" ht="42" x14ac:dyDescent="0.25">
      <c r="B9" s="62" t="s">
        <v>58</v>
      </c>
      <c r="C9" s="63"/>
      <c r="D9" s="64"/>
      <c r="E9" s="65"/>
    </row>
    <row r="10" spans="2:5" x14ac:dyDescent="0.25">
      <c r="B10" s="66"/>
      <c r="C10" s="63"/>
      <c r="D10" s="65"/>
      <c r="E10" s="65"/>
    </row>
    <row r="11" spans="2:5" ht="45" x14ac:dyDescent="0.25">
      <c r="B11" s="66" t="s">
        <v>59</v>
      </c>
      <c r="C11" s="63"/>
      <c r="D11" s="67">
        <f>'[1]формы консолид'!$P$85</f>
        <v>52451312</v>
      </c>
      <c r="E11" s="67">
        <f>'[1]формы консолид'!$Q$85</f>
        <v>51624718</v>
      </c>
    </row>
    <row r="12" spans="2:5" ht="45" x14ac:dyDescent="0.25">
      <c r="B12" s="66" t="s">
        <v>60</v>
      </c>
      <c r="C12" s="63"/>
      <c r="D12" s="67">
        <f>'[1]формы консолид'!$P$86</f>
        <v>-7237386</v>
      </c>
      <c r="E12" s="67">
        <f>'[1]формы консолид'!$Q$86</f>
        <v>-6492164</v>
      </c>
    </row>
    <row r="13" spans="2:5" ht="22.5" x14ac:dyDescent="0.25">
      <c r="B13" s="68" t="s">
        <v>61</v>
      </c>
      <c r="C13" s="69"/>
      <c r="D13" s="70">
        <f>SUM(D11:D12)</f>
        <v>45213926</v>
      </c>
      <c r="E13" s="70">
        <f>E11+E12</f>
        <v>45132554</v>
      </c>
    </row>
    <row r="14" spans="2:5" x14ac:dyDescent="0.25">
      <c r="B14" s="66" t="s">
        <v>62</v>
      </c>
      <c r="C14" s="63"/>
      <c r="D14" s="67">
        <f>'[1]формы консолид'!P88</f>
        <v>13015</v>
      </c>
      <c r="E14" s="67">
        <f>'[1]формы консолид'!Q88</f>
        <v>9086</v>
      </c>
    </row>
    <row r="15" spans="2:5" x14ac:dyDescent="0.25">
      <c r="B15" s="66" t="s">
        <v>63</v>
      </c>
      <c r="C15" s="63"/>
      <c r="D15" s="67">
        <f>'[1]формы консолид'!P89</f>
        <v>-17145803</v>
      </c>
      <c r="E15" s="67">
        <f>'[1]формы консолид'!Q89</f>
        <v>-11406856</v>
      </c>
    </row>
    <row r="16" spans="2:5" x14ac:dyDescent="0.25">
      <c r="B16" s="66" t="s">
        <v>64</v>
      </c>
      <c r="C16" s="63"/>
      <c r="D16" s="67">
        <f>'[1]формы консолид'!P90</f>
        <v>-18038128</v>
      </c>
      <c r="E16" s="67">
        <f>'[1]формы консолид'!Q90</f>
        <v>-15331060</v>
      </c>
    </row>
    <row r="17" spans="2:5" ht="32.25" thickBot="1" x14ac:dyDescent="0.3">
      <c r="B17" s="72" t="s">
        <v>65</v>
      </c>
      <c r="C17" s="73"/>
      <c r="D17" s="74">
        <f>SUM(D13:D16)</f>
        <v>10043010</v>
      </c>
      <c r="E17" s="74">
        <f>SUM(E13:E16)</f>
        <v>18403724</v>
      </c>
    </row>
    <row r="18" spans="2:5" ht="21" x14ac:dyDescent="0.25">
      <c r="B18" s="75" t="s">
        <v>66</v>
      </c>
      <c r="C18" s="62"/>
      <c r="D18" s="76"/>
      <c r="E18" s="76"/>
    </row>
    <row r="19" spans="2:5" x14ac:dyDescent="0.25">
      <c r="B19" s="66"/>
      <c r="C19" s="63"/>
      <c r="D19" s="67"/>
      <c r="E19" s="67"/>
    </row>
    <row r="20" spans="2:5" x14ac:dyDescent="0.25">
      <c r="B20" s="66" t="s">
        <v>67</v>
      </c>
      <c r="C20" s="63"/>
      <c r="D20" s="67">
        <f>'[1]формы консолид'!P96</f>
        <v>8054530</v>
      </c>
      <c r="E20" s="67">
        <f>'[1]формы консолид'!Q96</f>
        <v>0</v>
      </c>
    </row>
    <row r="21" spans="2:5" ht="22.5" x14ac:dyDescent="0.25">
      <c r="B21" s="66" t="s">
        <v>68</v>
      </c>
      <c r="C21" s="63"/>
      <c r="D21" s="67">
        <f>'[1]формы консолид'!P97</f>
        <v>455865</v>
      </c>
      <c r="E21" s="67">
        <f>'[1]формы консолид'!Q97</f>
        <v>0</v>
      </c>
    </row>
    <row r="22" spans="2:5" ht="34.5" thickBot="1" x14ac:dyDescent="0.3">
      <c r="B22" s="85" t="s">
        <v>69</v>
      </c>
      <c r="C22" s="86"/>
      <c r="D22" s="67">
        <f>'[1]формы консолид'!P98</f>
        <v>-2585892</v>
      </c>
      <c r="E22" s="67">
        <f>'[1]формы консолид'!Q98</f>
        <v>-4910668</v>
      </c>
    </row>
    <row r="23" spans="2:5" ht="40.5" customHeight="1" thickBot="1" x14ac:dyDescent="0.3">
      <c r="B23" s="72" t="s">
        <v>70</v>
      </c>
      <c r="C23" s="73"/>
      <c r="D23" s="78">
        <f>SUM(D19:D22)</f>
        <v>5924503</v>
      </c>
      <c r="E23" s="78">
        <f>SUM(E19:E22)</f>
        <v>-4910668</v>
      </c>
    </row>
    <row r="24" spans="2:5" ht="42" x14ac:dyDescent="0.25">
      <c r="B24" s="75" t="s">
        <v>71</v>
      </c>
      <c r="C24" s="77"/>
      <c r="D24" s="64"/>
      <c r="E24" s="79"/>
    </row>
    <row r="25" spans="2:5" x14ac:dyDescent="0.25">
      <c r="B25" s="64"/>
      <c r="C25" s="77"/>
      <c r="D25" s="64"/>
      <c r="E25" s="79"/>
    </row>
    <row r="26" spans="2:5" x14ac:dyDescent="0.25">
      <c r="B26" s="64" t="s">
        <v>72</v>
      </c>
      <c r="C26" s="77"/>
      <c r="D26" s="71">
        <f>'[1]формы консолид'!$P$105</f>
        <v>-8510759</v>
      </c>
      <c r="E26" s="71">
        <f>'[1]формы консолид'!$Q$105</f>
        <v>-8191198</v>
      </c>
    </row>
    <row r="27" spans="2:5" x14ac:dyDescent="0.25">
      <c r="B27" s="64" t="s">
        <v>73</v>
      </c>
      <c r="C27" s="77"/>
      <c r="D27" s="71">
        <f>'[1]формы консолид'!$P$107</f>
        <v>-14771044</v>
      </c>
      <c r="E27" s="71"/>
    </row>
    <row r="28" spans="2:5" ht="15.75" thickBot="1" x14ac:dyDescent="0.3">
      <c r="B28" s="87" t="s">
        <v>74</v>
      </c>
      <c r="C28" s="88"/>
      <c r="D28" s="71">
        <f>'[1]формы консолид'!$P$108</f>
        <v>-2935858</v>
      </c>
      <c r="E28" s="71"/>
    </row>
    <row r="29" spans="2:5" ht="32.25" thickBot="1" x14ac:dyDescent="0.3">
      <c r="B29" s="80" t="s">
        <v>75</v>
      </c>
      <c r="C29" s="73"/>
      <c r="D29" s="78">
        <f>SUM(D26:D28)</f>
        <v>-26217661</v>
      </c>
      <c r="E29" s="78">
        <f>SUM(E26:E28)</f>
        <v>-8191198</v>
      </c>
    </row>
    <row r="30" spans="2:5" ht="31.5" customHeight="1" x14ac:dyDescent="0.25">
      <c r="B30" s="64" t="s">
        <v>76</v>
      </c>
      <c r="C30" s="81"/>
      <c r="D30" s="71">
        <f>D17+D23+D29</f>
        <v>-10250148</v>
      </c>
      <c r="E30" s="71">
        <f>E17+E23+E29</f>
        <v>5301858</v>
      </c>
    </row>
    <row r="31" spans="2:5" ht="31.5" customHeight="1" x14ac:dyDescent="0.25">
      <c r="B31" s="66" t="s">
        <v>77</v>
      </c>
      <c r="C31" s="63"/>
      <c r="D31" s="71">
        <v>-174962</v>
      </c>
      <c r="E31" s="71">
        <f>'[1]формы консолид'!$Q$112</f>
        <v>104383</v>
      </c>
    </row>
    <row r="32" spans="2:5" ht="68.25" thickBot="1" x14ac:dyDescent="0.3">
      <c r="B32" s="64" t="s">
        <v>78</v>
      </c>
      <c r="C32" s="81"/>
      <c r="D32" s="76">
        <v>15655252</v>
      </c>
      <c r="E32" s="76">
        <v>4367583</v>
      </c>
    </row>
    <row r="33" spans="2:5" ht="74.25" thickBot="1" x14ac:dyDescent="0.3">
      <c r="B33" s="82" t="s">
        <v>79</v>
      </c>
      <c r="C33" s="83"/>
      <c r="D33" s="84">
        <f>D32+D30+D31</f>
        <v>5230142</v>
      </c>
      <c r="E33" s="84">
        <f>E32+E30+E31</f>
        <v>9773824</v>
      </c>
    </row>
  </sheetData>
  <mergeCells count="4"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КОФП</vt:lpstr>
      <vt:lpstr>КОСД</vt:lpstr>
      <vt:lpstr>КОИК</vt:lpstr>
      <vt:lpstr>КДДС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Svetlana Lebedeva / Caspineft</cp:lastModifiedBy>
  <dcterms:created xsi:type="dcterms:W3CDTF">2019-08-08T10:17:36Z</dcterms:created>
  <dcterms:modified xsi:type="dcterms:W3CDTF">2019-08-08T10:46:54Z</dcterms:modified>
</cp:coreProperties>
</file>