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8\Финансовая отчетность\2 квартал\биржа\"/>
    </mc:Choice>
  </mc:AlternateContent>
  <bookViews>
    <workbookView xWindow="0" yWindow="0" windowWidth="28800" windowHeight="11835" activeTab="2"/>
  </bookViews>
  <sheets>
    <sheet name="ОПФ" sheetId="1" r:id="rId1"/>
    <sheet name="ОСД" sheetId="2" r:id="rId2"/>
    <sheet name="ОИК" sheetId="3" r:id="rId3"/>
    <sheet name="ДДС" sheetId="5" r:id="rId4"/>
  </sheets>
  <externalReferences>
    <externalReference r:id="rId5"/>
  </externalReferences>
  <definedNames>
    <definedName name="_SUB2900" localSheetId="3">ДДС!#REF!</definedName>
    <definedName name="_SUB2900" localSheetId="2">ОИК!#REF!</definedName>
    <definedName name="_SUB2900" localSheetId="0">ОПФ!$G$45</definedName>
    <definedName name="_SUB2900" localSheetId="1">ОСД!#REF!</definedName>
    <definedName name="_xlnm._FilterDatabase" localSheetId="1" hidden="1">ОСД!$B$8:$E$23</definedName>
    <definedName name="AS2DocOpenMode" hidden="1">"AS2DocumentEdit"</definedName>
    <definedName name="AS2HasNoAutoHeaderFooter" hidden="1">" "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ДДС!$A$1:$G$44</definedName>
    <definedName name="_xlnm.Print_Area" localSheetId="2">ОИК!$A$1:$G$26</definedName>
    <definedName name="_xlnm.Print_Area" localSheetId="0">ОПФ!$A$1:$G$47</definedName>
    <definedName name="_xlnm.Print_Area" localSheetId="1">ОСД!$A$1:$G$26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D15" i="5"/>
  <c r="E33" i="5"/>
  <c r="D33" i="5"/>
  <c r="E27" i="5"/>
  <c r="D27" i="5"/>
  <c r="E18" i="5"/>
  <c r="D18" i="5"/>
  <c r="E14" i="5"/>
  <c r="E15" i="5" s="1"/>
  <c r="E20" i="5" s="1"/>
  <c r="E13" i="3"/>
  <c r="E22" i="3"/>
  <c r="G19" i="3"/>
  <c r="E18" i="3"/>
  <c r="G17" i="3"/>
  <c r="E14" i="3"/>
  <c r="G11" i="3"/>
  <c r="E10" i="3"/>
  <c r="D10" i="3"/>
  <c r="D16" i="3" s="1"/>
  <c r="D18" i="3" s="1"/>
  <c r="D34" i="5" l="1"/>
  <c r="D37" i="5" s="1"/>
  <c r="E34" i="5"/>
  <c r="E37" i="5" s="1"/>
  <c r="D24" i="3"/>
  <c r="G18" i="3"/>
  <c r="E16" i="3"/>
  <c r="G14" i="3"/>
  <c r="G22" i="3"/>
  <c r="G10" i="3"/>
  <c r="D20" i="2"/>
  <c r="D18" i="2"/>
  <c r="D17" i="2"/>
  <c r="D16" i="2"/>
  <c r="D15" i="2"/>
  <c r="D14" i="2"/>
  <c r="D13" i="2"/>
  <c r="E12" i="2"/>
  <c r="E19" i="2" s="1"/>
  <c r="E21" i="2" s="1"/>
  <c r="D11" i="2"/>
  <c r="D10" i="2"/>
  <c r="D12" i="2" s="1"/>
  <c r="E44" i="1"/>
  <c r="E41" i="1"/>
  <c r="D40" i="1"/>
  <c r="D39" i="1"/>
  <c r="D38" i="1"/>
  <c r="D37" i="1"/>
  <c r="E34" i="1"/>
  <c r="D32" i="1"/>
  <c r="D31" i="1"/>
  <c r="D30" i="1"/>
  <c r="E28" i="1"/>
  <c r="D27" i="1"/>
  <c r="D26" i="1"/>
  <c r="D28" i="1" s="1"/>
  <c r="E22" i="1"/>
  <c r="D21" i="1"/>
  <c r="D20" i="1"/>
  <c r="D19" i="1"/>
  <c r="D18" i="1"/>
  <c r="E16" i="1"/>
  <c r="D15" i="1"/>
  <c r="D14" i="1"/>
  <c r="D13" i="1"/>
  <c r="D12" i="1"/>
  <c r="D11" i="1"/>
  <c r="D22" i="1" l="1"/>
  <c r="E42" i="1"/>
  <c r="D19" i="2"/>
  <c r="D21" i="2" s="1"/>
  <c r="E21" i="3" s="1"/>
  <c r="E24" i="3" s="1"/>
  <c r="G13" i="3"/>
  <c r="G16" i="3" s="1"/>
  <c r="D16" i="1"/>
  <c r="D23" i="1" s="1"/>
  <c r="E23" i="1"/>
  <c r="E43" i="1"/>
  <c r="D41" i="1"/>
  <c r="D34" i="1"/>
  <c r="E23" i="2"/>
  <c r="D44" i="1"/>
  <c r="D42" i="1"/>
  <c r="D43" i="1" s="1"/>
  <c r="G21" i="3" l="1"/>
  <c r="G24" i="3" s="1"/>
  <c r="D23" i="2"/>
  <c r="I43" i="1"/>
</calcChain>
</file>

<file path=xl/sharedStrings.xml><?xml version="1.0" encoding="utf-8"?>
<sst xmlns="http://schemas.openxmlformats.org/spreadsheetml/2006/main" count="123" uniqueCount="110">
  <si>
    <t>АО Каспий Нефть</t>
  </si>
  <si>
    <t>Отчет о финансовом положении</t>
  </si>
  <si>
    <t>примечание</t>
  </si>
  <si>
    <t>на 30.06.2018г.</t>
  </si>
  <si>
    <t>на 31.12.2017г.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</si>
  <si>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</si>
  <si>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</si>
  <si>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</si>
  <si>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</si>
  <si>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</si>
  <si>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</si>
  <si>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</si>
  <si>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</si>
  <si>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</si>
  <si>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</si>
  <si>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</si>
  <si>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-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</si>
  <si>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</si>
  <si>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</si>
  <si>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</si>
  <si>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</si>
  <si>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</si>
  <si>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</si>
  <si>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</si>
  <si>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</si>
  <si>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</si>
  <si>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</si>
  <si>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</si>
  <si>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</si>
  <si>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</si>
  <si>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</si>
  <si>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</si>
  <si>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</si>
  <si>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</si>
  <si>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</si>
  <si>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Отчет о совокупном доходе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</si>
  <si>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</si>
  <si>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</si>
  <si>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</si>
  <si>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</si>
  <si>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</si>
  <si>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</si>
  <si>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</si>
  <si>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</si>
  <si>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</si>
  <si>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</si>
  <si>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</si>
  <si>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</si>
  <si>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</si>
  <si>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</si>
  <si>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Отчет о движении денежных средств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</si>
  <si>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</si>
  <si>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</si>
  <si>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</si>
  <si>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</si>
  <si>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</si>
  <si>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</si>
  <si>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</si>
  <si>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</si>
  <si>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</si>
  <si>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</si>
  <si>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</si>
  <si>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</si>
  <si>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</si>
  <si>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</si>
  <si>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</si>
  <si>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</si>
  <si>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</si>
  <si>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</si>
  <si>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</si>
  <si>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</si>
  <si>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</si>
  <si>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</si>
  <si>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</si>
  <si>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ОТЧЕТ ОБ ИЗМЕНЕНИЯХ В КАПИТАЛЕ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</si>
  <si>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</si>
  <si>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</si>
  <si>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</si>
  <si>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</si>
  <si>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2017 года </t>
  </si>
  <si>
    <t xml:space="preserve">Прибыль и общий совокупный доход за период </t>
  </si>
  <si>
    <t>Дивиденды объявленные</t>
  </si>
  <si>
    <t xml:space="preserve">На 30 июня 2017 года </t>
  </si>
  <si>
    <t xml:space="preserve">На 1 января 2018 года </t>
  </si>
  <si>
    <t>4</t>
  </si>
  <si>
    <t>5</t>
  </si>
  <si>
    <t>6</t>
  </si>
  <si>
    <t>8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</si>
  <si>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</si>
  <si>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</si>
  <si>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</si>
  <si>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</si>
  <si>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</si>
  <si>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</si>
  <si>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</si>
  <si>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</si>
  <si>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</si>
  <si>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</si>
  <si>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</si>
  <si>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</si>
  <si>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тыс. тенге </t>
  </si>
  <si>
    <t>1 полугодие 2017 г</t>
  </si>
  <si>
    <t>1 полугодие 2018 г</t>
  </si>
  <si>
    <t>20</t>
  </si>
  <si>
    <t>21</t>
  </si>
  <si>
    <t>22</t>
  </si>
  <si>
    <t>24</t>
  </si>
  <si>
    <t>23</t>
  </si>
  <si>
    <t xml:space="preserve">На 30 июня   2018 года </t>
  </si>
  <si>
    <t>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</si>
</sst>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р_._-;\-* #,##0_р_._-;_-* &quot;-&quot;??_р_._-;_-@_-"/>
    <numFmt numFmtId="165" formatCode="#,##0.00,&quot;тенге&quot;"/>
    <numFmt numFmtId="166" formatCode="#,##0.00&quot;тенге&quot;"/>
    <numFmt numFmtId="167" formatCode="d/mmmm/yyyy&quot; год&quot;\ ddd"/>
    <numFmt numFmtId="168" formatCode="&quot;Инв.№&quot;#,##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</font>
    <font>
      <i/>
      <sz val="9"/>
      <name val="Arial Cyr"/>
    </font>
    <font>
      <i/>
      <shadow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/>
    <xf numFmtId="164" fontId="2" fillId="0" borderId="0" xfId="0" applyNumberFormat="1" applyFont="1" applyFill="1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/>
    <xf numFmtId="164" fontId="1" fillId="0" borderId="7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3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2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43" fontId="0" fillId="0" borderId="0" xfId="0" applyNumberFormat="1" applyFill="1"/>
    <xf numFmtId="0" fontId="0" fillId="0" borderId="1" xfId="0" applyFill="1" applyBorder="1" applyAlignment="1">
      <alignment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/>
    <xf numFmtId="164" fontId="2" fillId="0" borderId="7" xfId="1" applyNumberFormat="1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43" fontId="0" fillId="0" borderId="0" xfId="0" applyNumberFormat="1" applyFill="1" applyBorder="1" applyAlignment="1">
      <alignment wrapText="1"/>
    </xf>
    <xf numFmtId="43" fontId="0" fillId="0" borderId="0" xfId="0" applyNumberFormat="1" applyFill="1" applyAlignment="1">
      <alignment wrapText="1"/>
    </xf>
    <xf numFmtId="164" fontId="0" fillId="0" borderId="0" xfId="1" applyNumberFormat="1" applyFont="1" applyFill="1"/>
    <xf numFmtId="164" fontId="1" fillId="0" borderId="1" xfId="1" applyNumberFormat="1" applyFont="1" applyFill="1" applyBorder="1"/>
    <xf numFmtId="164" fontId="0" fillId="0" borderId="7" xfId="1" applyNumberFormat="1" applyFont="1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/>
    <xf numFmtId="164" fontId="1" fillId="0" borderId="7" xfId="1" applyNumberFormat="1" applyFont="1" applyFill="1" applyBorder="1"/>
    <xf numFmtId="165" fontId="0" fillId="0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0" xfId="0" applyFont="1" applyFill="1"/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/>
    <xf numFmtId="164" fontId="0" fillId="0" borderId="0" xfId="0" applyNumberFormat="1" applyFont="1" applyFill="1"/>
    <xf numFmtId="0" fontId="0" fillId="0" borderId="0" xfId="0" applyFont="1"/>
    <xf numFmtId="0" fontId="0" fillId="0" borderId="7" xfId="0" applyFill="1" applyBorder="1"/>
    <xf numFmtId="0" fontId="0" fillId="0" borderId="4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12" fillId="0" borderId="0" xfId="1" applyNumberFormat="1" applyFont="1" applyFill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justify" vertical="center"/>
    </xf>
    <xf numFmtId="164" fontId="0" fillId="0" borderId="0" xfId="0" applyNumberFormat="1" applyFill="1" applyAlignment="1">
      <alignment wrapText="1"/>
    </xf>
    <xf numFmtId="0" fontId="1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164" fontId="5" fillId="0" borderId="12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right" vertical="center"/>
    </xf>
    <xf numFmtId="14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164" fontId="1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12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8/&#1060;&#1080;&#1085;&#1072;&#1085;&#1089;&#1086;&#1074;&#1072;&#1103;%20&#1086;&#1090;&#1095;&#1077;&#1090;&#1085;&#1086;&#1089;&#1090;&#1100;/2%20&#1082;&#1074;&#1072;&#1088;&#1090;&#1072;&#1083;/&#1060;&#1080;&#1085;&#1072;&#1085;&#1089;&#1086;&#1074;&#1072;&#1103;%20&#1086;&#1090;&#1095;&#1077;&#1090;&#1085;&#1086;&#1089;&#1090;&#1100;%20%20&#1040;&#1054;%20&#1050;&#1072;&#1089;&#1087;&#1080;&#1081;%20&#1085;&#1077;&#1092;&#1090;&#1100;%20%202%20&#1082;&#1074;%202018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-2017"/>
      <sheetName val="ТТ-1пол2018"/>
      <sheetName val="формы по мсфо (4)"/>
      <sheetName val="оборотка"/>
      <sheetName val="формы по мсфо"/>
      <sheetName val="раскрытия (делойт)"/>
      <sheetName val="Лист4"/>
      <sheetName val="акции"/>
      <sheetName val="вознаграж.упр.персоналу"/>
      <sheetName val="себестоимость"/>
      <sheetName val="Лист1"/>
      <sheetName val="реализ."/>
      <sheetName val="администр."/>
      <sheetName val="финансы"/>
      <sheetName val="прочее"/>
      <sheetName val="риски"/>
      <sheetName val="%дохода"/>
      <sheetName val="дивиденды"/>
      <sheetName val="инвестиции"/>
      <sheetName val="Лист3"/>
    </sheetNames>
    <sheetDataSet>
      <sheetData sheetId="0"/>
      <sheetData sheetId="1"/>
      <sheetData sheetId="2"/>
      <sheetData sheetId="3">
        <row r="11">
          <cell r="L11">
            <v>9773824</v>
          </cell>
        </row>
        <row r="23">
          <cell r="L23">
            <v>9480220</v>
          </cell>
        </row>
        <row r="26">
          <cell r="L26">
            <v>16677</v>
          </cell>
        </row>
        <row r="31">
          <cell r="L31">
            <v>1258185</v>
          </cell>
        </row>
        <row r="40">
          <cell r="L40">
            <v>356411</v>
          </cell>
        </row>
        <row r="47">
          <cell r="L47">
            <v>1916282</v>
          </cell>
        </row>
        <row r="58">
          <cell r="L58">
            <v>251366</v>
          </cell>
        </row>
        <row r="60">
          <cell r="L60">
            <v>53466</v>
          </cell>
        </row>
        <row r="61">
          <cell r="L61">
            <v>1214</v>
          </cell>
        </row>
        <row r="63">
          <cell r="L63">
            <v>26079085</v>
          </cell>
        </row>
        <row r="74">
          <cell r="L74">
            <v>1635674</v>
          </cell>
        </row>
        <row r="79">
          <cell r="L79">
            <v>4536</v>
          </cell>
        </row>
        <row r="84">
          <cell r="L84">
            <v>2392615</v>
          </cell>
        </row>
        <row r="85">
          <cell r="L85">
            <v>109999</v>
          </cell>
        </row>
        <row r="92">
          <cell r="M92">
            <v>14509836</v>
          </cell>
        </row>
        <row r="93">
          <cell r="M93">
            <v>7444879</v>
          </cell>
        </row>
        <row r="101">
          <cell r="M101">
            <v>24128</v>
          </cell>
        </row>
        <row r="107">
          <cell r="M107">
            <v>985722</v>
          </cell>
        </row>
        <row r="108">
          <cell r="M108">
            <v>761876</v>
          </cell>
        </row>
        <row r="115">
          <cell r="M115">
            <v>75096</v>
          </cell>
        </row>
        <row r="121">
          <cell r="M121">
            <v>768463</v>
          </cell>
        </row>
        <row r="127">
          <cell r="M127">
            <v>100000</v>
          </cell>
        </row>
        <row r="128">
          <cell r="M128">
            <v>35417510</v>
          </cell>
        </row>
        <row r="274">
          <cell r="H274">
            <v>54154735</v>
          </cell>
        </row>
        <row r="275">
          <cell r="H275">
            <v>17606</v>
          </cell>
        </row>
        <row r="281">
          <cell r="G281">
            <v>8829885</v>
          </cell>
        </row>
        <row r="282">
          <cell r="G282">
            <v>18420755</v>
          </cell>
        </row>
        <row r="283">
          <cell r="G283">
            <v>742195</v>
          </cell>
        </row>
        <row r="284">
          <cell r="G284">
            <v>17698</v>
          </cell>
        </row>
        <row r="285">
          <cell r="G285">
            <v>57570</v>
          </cell>
        </row>
        <row r="290">
          <cell r="G290">
            <v>11252056</v>
          </cell>
        </row>
        <row r="299">
          <cell r="H299">
            <v>-117171</v>
          </cell>
        </row>
        <row r="300">
          <cell r="H300">
            <v>270338</v>
          </cell>
        </row>
        <row r="312">
          <cell r="D312">
            <v>28596161</v>
          </cell>
        </row>
        <row r="323">
          <cell r="D323">
            <v>100000</v>
          </cell>
        </row>
        <row r="324">
          <cell r="D324">
            <v>27304549</v>
          </cell>
        </row>
        <row r="340">
          <cell r="D340">
            <v>8184000</v>
          </cell>
          <cell r="I340">
            <v>9108551</v>
          </cell>
        </row>
        <row r="373">
          <cell r="F373">
            <v>7444879</v>
          </cell>
        </row>
        <row r="480">
          <cell r="H480">
            <v>495326</v>
          </cell>
        </row>
        <row r="481">
          <cell r="H481">
            <v>843475</v>
          </cell>
        </row>
        <row r="569">
          <cell r="F569">
            <v>4625620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8"/>
  <sheetViews>
    <sheetView zoomScaleNormal="100" workbookViewId="0">
      <selection activeCell="E6" sqref="E6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1:10" x14ac:dyDescent="0.2">
      <c r="B3" s="2" t="s">
        <v>0</v>
      </c>
    </row>
    <row r="5" spans="1:10" x14ac:dyDescent="0.2">
      <c r="B5" s="4" t="s">
        <v>1</v>
      </c>
    </row>
    <row r="6" spans="1:10" x14ac:dyDescent="0.2">
      <c r="E6" s="129" t="s">
        <v>100</v>
      </c>
    </row>
    <row r="7" spans="1:10" x14ac:dyDescent="0.2">
      <c r="B7" s="133"/>
      <c r="C7" s="134" t="s">
        <v>2</v>
      </c>
      <c r="D7" s="136" t="s">
        <v>3</v>
      </c>
      <c r="E7" s="137" t="s">
        <v>4</v>
      </c>
      <c r="F7" s="139"/>
      <c r="G7" s="132"/>
      <c r="H7" s="132"/>
      <c r="I7" s="2"/>
    </row>
    <row r="8" spans="1:10" x14ac:dyDescent="0.2">
      <c r="B8" s="133"/>
      <c r="C8" s="135"/>
      <c r="D8" s="136"/>
      <c r="E8" s="138"/>
      <c r="F8" s="139"/>
      <c r="G8" s="132"/>
      <c r="H8" s="132"/>
      <c r="I8" s="2"/>
    </row>
    <row r="9" spans="1:10" s="11" customFormat="1" x14ac:dyDescent="0.2">
      <c r="A9" s="2"/>
      <c r="B9" s="5" t="s">
        <v>5</v>
      </c>
      <c r="C9" s="6"/>
      <c r="D9" s="5"/>
      <c r="E9" s="7"/>
      <c r="F9" s="8"/>
      <c r="G9" s="9"/>
      <c r="H9" s="10"/>
      <c r="I9" s="2"/>
      <c r="J9" s="2"/>
    </row>
    <row r="10" spans="1:10" s="11" customFormat="1" x14ac:dyDescent="0.2">
      <c r="A10" s="2"/>
      <c r="B10" s="5" t="s">
        <v>6</v>
      </c>
      <c r="C10" s="6"/>
      <c r="D10" s="5"/>
      <c r="E10" s="7"/>
      <c r="F10" s="8"/>
      <c r="G10" s="9"/>
      <c r="H10" s="12"/>
      <c r="I10" s="12"/>
      <c r="J10" s="2"/>
    </row>
    <row r="11" spans="1:10" x14ac:dyDescent="0.2">
      <c r="B11" s="13" t="s">
        <v>7</v>
      </c>
      <c r="C11" s="14" t="s">
        <v>84</v>
      </c>
      <c r="D11" s="15">
        <f>[1]оборотка!L63+[1]оборотка!L74</f>
        <v>27714759</v>
      </c>
      <c r="E11" s="16">
        <v>26064583</v>
      </c>
      <c r="F11" s="17"/>
      <c r="G11" s="18"/>
      <c r="H11" s="19"/>
    </row>
    <row r="12" spans="1:10" x14ac:dyDescent="0.2">
      <c r="B12" s="13" t="s">
        <v>8</v>
      </c>
      <c r="C12" s="14" t="s">
        <v>85</v>
      </c>
      <c r="D12" s="15">
        <f>[1]оборотка!L79</f>
        <v>4536</v>
      </c>
      <c r="E12" s="16">
        <v>4893</v>
      </c>
      <c r="F12" s="17"/>
      <c r="G12" s="18"/>
      <c r="H12" s="19"/>
    </row>
    <row r="13" spans="1:10" x14ac:dyDescent="0.2">
      <c r="B13" s="13" t="s">
        <v>9</v>
      </c>
      <c r="C13" s="14" t="s">
        <v>86</v>
      </c>
      <c r="D13" s="20">
        <f>[1]оборотка!L84-[1]оборотка!L85</f>
        <v>2282616</v>
      </c>
      <c r="E13" s="16">
        <v>2362840</v>
      </c>
      <c r="F13" s="17"/>
      <c r="G13" s="18"/>
      <c r="H13" s="19"/>
    </row>
    <row r="14" spans="1:10" x14ac:dyDescent="0.2">
      <c r="B14" s="13" t="s">
        <v>10</v>
      </c>
      <c r="C14" s="14" t="s">
        <v>88</v>
      </c>
      <c r="D14" s="20">
        <f>[1]оборотка!L61+[1]оборотка!L85</f>
        <v>111213</v>
      </c>
      <c r="E14" s="16">
        <v>151927</v>
      </c>
      <c r="F14" s="17"/>
      <c r="G14" s="128"/>
      <c r="H14" s="19"/>
    </row>
    <row r="15" spans="1:10" x14ac:dyDescent="0.2">
      <c r="B15" s="13" t="s">
        <v>11</v>
      </c>
      <c r="C15" s="14" t="s">
        <v>87</v>
      </c>
      <c r="D15" s="15">
        <f>[1]оборотка!L58+[1]оборотка!L60</f>
        <v>304832</v>
      </c>
      <c r="E15" s="16">
        <v>297920</v>
      </c>
      <c r="F15" s="17"/>
      <c r="G15" s="18"/>
      <c r="H15" s="19"/>
    </row>
    <row r="16" spans="1:10" x14ac:dyDescent="0.2">
      <c r="B16" s="21"/>
      <c r="C16" s="22"/>
      <c r="D16" s="23">
        <f>SUM(D11:D15)</f>
        <v>30417956</v>
      </c>
      <c r="E16" s="24">
        <f>SUM(E11:E15)</f>
        <v>28882163</v>
      </c>
      <c r="F16" s="25"/>
      <c r="G16" s="26"/>
      <c r="H16" s="27"/>
    </row>
    <row r="17" spans="1:10" x14ac:dyDescent="0.2">
      <c r="B17" s="5" t="s">
        <v>12</v>
      </c>
      <c r="C17" s="14"/>
      <c r="D17" s="15"/>
      <c r="E17" s="28"/>
      <c r="F17" s="29"/>
      <c r="G17" s="18"/>
      <c r="H17" s="19"/>
    </row>
    <row r="18" spans="1:10" x14ac:dyDescent="0.2">
      <c r="B18" s="13" t="s">
        <v>13</v>
      </c>
      <c r="C18" s="14" t="s">
        <v>89</v>
      </c>
      <c r="D18" s="15">
        <f>[1]оборотка!L31</f>
        <v>1258185</v>
      </c>
      <c r="E18" s="16">
        <v>1296104</v>
      </c>
      <c r="F18" s="17"/>
      <c r="G18" s="18"/>
      <c r="H18" s="19"/>
    </row>
    <row r="19" spans="1:10" x14ac:dyDescent="0.2">
      <c r="B19" s="13" t="s">
        <v>14</v>
      </c>
      <c r="C19" s="14" t="s">
        <v>90</v>
      </c>
      <c r="D19" s="15">
        <f>[1]оборотка!L23</f>
        <v>9480220</v>
      </c>
      <c r="E19" s="16">
        <v>6235658</v>
      </c>
      <c r="F19" s="17"/>
      <c r="G19" s="18"/>
      <c r="H19" s="19"/>
    </row>
    <row r="20" spans="1:10" x14ac:dyDescent="0.2">
      <c r="B20" s="13" t="s">
        <v>15</v>
      </c>
      <c r="C20" s="14" t="s">
        <v>91</v>
      </c>
      <c r="D20" s="15">
        <f>[1]оборотка!L26+[1]оборотка!L40+[1]оборотка!L47</f>
        <v>2289370</v>
      </c>
      <c r="E20" s="16">
        <v>2572688</v>
      </c>
      <c r="F20" s="17"/>
      <c r="G20" s="128"/>
      <c r="H20" s="19"/>
    </row>
    <row r="21" spans="1:10" x14ac:dyDescent="0.2">
      <c r="B21" s="13" t="s">
        <v>17</v>
      </c>
      <c r="C21" s="14" t="s">
        <v>92</v>
      </c>
      <c r="D21" s="15">
        <f>[1]оборотка!L11</f>
        <v>9773824</v>
      </c>
      <c r="E21" s="16">
        <v>4367583</v>
      </c>
      <c r="F21" s="17"/>
      <c r="G21" s="18"/>
      <c r="H21" s="19"/>
    </row>
    <row r="22" spans="1:10" x14ac:dyDescent="0.2">
      <c r="B22" s="13"/>
      <c r="C22" s="14"/>
      <c r="D22" s="24">
        <f>SUM(D18:D21)</f>
        <v>22801599</v>
      </c>
      <c r="E22" s="24">
        <f>SUM(E18:E21)</f>
        <v>14472033</v>
      </c>
      <c r="F22" s="25"/>
      <c r="G22" s="26"/>
      <c r="H22" s="27"/>
    </row>
    <row r="23" spans="1:10" s="11" customFormat="1" x14ac:dyDescent="0.2">
      <c r="A23" s="2"/>
      <c r="B23" s="5" t="s">
        <v>18</v>
      </c>
      <c r="C23" s="6"/>
      <c r="D23" s="30">
        <f>D22+D16</f>
        <v>53219555</v>
      </c>
      <c r="E23" s="24">
        <f>E16+E22</f>
        <v>43354196</v>
      </c>
      <c r="F23" s="25"/>
      <c r="G23" s="26"/>
      <c r="H23" s="27"/>
      <c r="I23" s="2"/>
      <c r="J23" s="2"/>
    </row>
    <row r="24" spans="1:10" x14ac:dyDescent="0.2">
      <c r="B24" s="5" t="s">
        <v>19</v>
      </c>
      <c r="C24" s="14"/>
      <c r="D24" s="15"/>
      <c r="E24" s="28"/>
      <c r="F24" s="29"/>
      <c r="G24" s="18"/>
      <c r="H24" s="19"/>
    </row>
    <row r="25" spans="1:10" x14ac:dyDescent="0.2">
      <c r="B25" s="5" t="s">
        <v>20</v>
      </c>
      <c r="C25" s="14"/>
      <c r="D25" s="15"/>
      <c r="E25" s="28"/>
      <c r="F25" s="29"/>
      <c r="G25" s="18"/>
      <c r="H25" s="19"/>
    </row>
    <row r="26" spans="1:10" x14ac:dyDescent="0.2">
      <c r="B26" s="13" t="s">
        <v>21</v>
      </c>
      <c r="C26" s="14" t="s">
        <v>93</v>
      </c>
      <c r="D26" s="15">
        <f>[1]оборотка!M127</f>
        <v>100000</v>
      </c>
      <c r="E26" s="16">
        <v>100000</v>
      </c>
      <c r="F26" s="17"/>
      <c r="G26" s="18"/>
      <c r="H26" s="19"/>
    </row>
    <row r="27" spans="1:10" x14ac:dyDescent="0.2">
      <c r="B27" s="13" t="s">
        <v>22</v>
      </c>
      <c r="C27" s="14"/>
      <c r="D27" s="15">
        <f>[1]оборотка!M128</f>
        <v>35417510</v>
      </c>
      <c r="E27" s="16">
        <v>28596161</v>
      </c>
      <c r="F27" s="17"/>
      <c r="G27" s="18"/>
      <c r="H27" s="19"/>
    </row>
    <row r="28" spans="1:10" x14ac:dyDescent="0.2">
      <c r="B28" s="5"/>
      <c r="C28" s="14"/>
      <c r="D28" s="31">
        <f>SUM(D25:D27)</f>
        <v>35517510</v>
      </c>
      <c r="E28" s="24">
        <f>SUM(E26:E27)</f>
        <v>28696161</v>
      </c>
      <c r="F28" s="25"/>
      <c r="G28" s="26"/>
      <c r="H28" s="27"/>
      <c r="I28" s="32"/>
    </row>
    <row r="29" spans="1:10" x14ac:dyDescent="0.2">
      <c r="B29" s="5" t="s">
        <v>23</v>
      </c>
      <c r="C29" s="14"/>
      <c r="D29" s="15"/>
      <c r="E29" s="28"/>
      <c r="F29" s="29"/>
      <c r="G29" s="18"/>
      <c r="H29" s="19"/>
    </row>
    <row r="30" spans="1:10" x14ac:dyDescent="0.2">
      <c r="B30" s="13" t="s">
        <v>24</v>
      </c>
      <c r="C30" s="14" t="s">
        <v>94</v>
      </c>
      <c r="D30" s="15">
        <f>[1]оборотка!M121</f>
        <v>768463</v>
      </c>
      <c r="E30" s="16">
        <v>1282510</v>
      </c>
      <c r="F30" s="17"/>
      <c r="G30" s="18"/>
      <c r="H30" s="19"/>
    </row>
    <row r="31" spans="1:10" x14ac:dyDescent="0.2">
      <c r="B31" s="13" t="s">
        <v>25</v>
      </c>
      <c r="C31" s="14" t="s">
        <v>95</v>
      </c>
      <c r="D31" s="15">
        <f>[1]оборотка!H481</f>
        <v>843475</v>
      </c>
      <c r="E31" s="16">
        <v>898505</v>
      </c>
      <c r="F31" s="17"/>
      <c r="G31" s="18"/>
      <c r="H31" s="19"/>
    </row>
    <row r="32" spans="1:10" x14ac:dyDescent="0.2">
      <c r="B32" s="13" t="s">
        <v>26</v>
      </c>
      <c r="C32" s="14" t="s">
        <v>96</v>
      </c>
      <c r="D32" s="20">
        <f>[1]оборотка!H480</f>
        <v>495326</v>
      </c>
      <c r="E32" s="16">
        <v>498407</v>
      </c>
      <c r="F32" s="17"/>
      <c r="G32" s="18"/>
      <c r="H32" s="19"/>
    </row>
    <row r="33" spans="1:10" x14ac:dyDescent="0.2">
      <c r="B33" s="13"/>
      <c r="C33" s="14"/>
      <c r="D33" s="20"/>
      <c r="E33" s="28"/>
      <c r="F33" s="29"/>
      <c r="G33" s="18"/>
      <c r="H33" s="19"/>
    </row>
    <row r="34" spans="1:10" x14ac:dyDescent="0.2">
      <c r="B34" s="13"/>
      <c r="C34" s="14"/>
      <c r="D34" s="33">
        <f>SUM(D30:D33)</f>
        <v>2107264</v>
      </c>
      <c r="E34" s="24">
        <f>SUM(E30:E33)</f>
        <v>2679422</v>
      </c>
      <c r="F34" s="25"/>
      <c r="G34" s="26"/>
      <c r="H34" s="27"/>
    </row>
    <row r="35" spans="1:10" x14ac:dyDescent="0.2">
      <c r="B35" s="5" t="s">
        <v>27</v>
      </c>
      <c r="C35" s="14"/>
      <c r="D35" s="20"/>
      <c r="E35" s="28"/>
      <c r="F35" s="29"/>
      <c r="G35" s="18"/>
      <c r="H35" s="19"/>
    </row>
    <row r="36" spans="1:10" x14ac:dyDescent="0.2">
      <c r="B36" s="13"/>
      <c r="C36" s="14"/>
      <c r="D36" s="20"/>
      <c r="E36" s="28"/>
      <c r="F36" s="29"/>
      <c r="G36" s="18"/>
      <c r="H36" s="19"/>
    </row>
    <row r="37" spans="1:10" x14ac:dyDescent="0.2">
      <c r="B37" s="13" t="s">
        <v>28</v>
      </c>
      <c r="C37" s="14" t="s">
        <v>97</v>
      </c>
      <c r="D37" s="20">
        <f>[1]оборотка!M108</f>
        <v>761876</v>
      </c>
      <c r="E37" s="34">
        <v>1178373</v>
      </c>
      <c r="F37" s="35"/>
      <c r="G37" s="18"/>
      <c r="H37" s="19"/>
      <c r="I37" s="36"/>
    </row>
    <row r="38" spans="1:10" x14ac:dyDescent="0.2">
      <c r="B38" s="13" t="s">
        <v>29</v>
      </c>
      <c r="C38" s="14" t="s">
        <v>98</v>
      </c>
      <c r="D38" s="20">
        <f>[1]оборотка!F373</f>
        <v>7444879</v>
      </c>
      <c r="E38" s="34">
        <v>7085061</v>
      </c>
      <c r="F38" s="35"/>
      <c r="G38" s="18"/>
      <c r="H38" s="19"/>
    </row>
    <row r="39" spans="1:10" x14ac:dyDescent="0.2">
      <c r="B39" s="13" t="s">
        <v>30</v>
      </c>
      <c r="C39" s="14" t="s">
        <v>98</v>
      </c>
      <c r="D39" s="20">
        <f>[1]оборотка!M92-[1]оборотка!M93</f>
        <v>7064957</v>
      </c>
      <c r="E39" s="34">
        <v>3086663</v>
      </c>
      <c r="F39" s="35"/>
      <c r="G39" s="18"/>
      <c r="H39" s="19"/>
    </row>
    <row r="40" spans="1:10" ht="25.5" x14ac:dyDescent="0.2">
      <c r="B40" s="37" t="s">
        <v>31</v>
      </c>
      <c r="C40" s="14" t="s">
        <v>99</v>
      </c>
      <c r="D40" s="20">
        <f>[1]оборотка!M101+[1]оборотка!M107-[1]оборотка!M108+[1]оборотка!M115-1</f>
        <v>323069</v>
      </c>
      <c r="E40" s="34">
        <v>628516</v>
      </c>
      <c r="F40" s="35"/>
      <c r="G40" s="18"/>
      <c r="H40" s="19"/>
      <c r="I40" s="36"/>
    </row>
    <row r="41" spans="1:10" x14ac:dyDescent="0.2">
      <c r="B41" s="13"/>
      <c r="C41" s="14"/>
      <c r="D41" s="38">
        <f>SUM(D37:D40)</f>
        <v>15594781</v>
      </c>
      <c r="E41" s="39">
        <f>SUM(E37:E40)</f>
        <v>11978613</v>
      </c>
      <c r="F41" s="40"/>
      <c r="G41" s="18"/>
      <c r="H41" s="19"/>
    </row>
    <row r="42" spans="1:10" s="11" customFormat="1" x14ac:dyDescent="0.2">
      <c r="A42" s="2"/>
      <c r="B42" s="5" t="s">
        <v>32</v>
      </c>
      <c r="C42" s="6"/>
      <c r="D42" s="30">
        <f>D34+D41</f>
        <v>17702045</v>
      </c>
      <c r="E42" s="41">
        <f>E34+E41</f>
        <v>14658035</v>
      </c>
      <c r="F42" s="42"/>
      <c r="G42" s="26"/>
      <c r="H42" s="27"/>
      <c r="I42" s="2"/>
      <c r="J42" s="2"/>
    </row>
    <row r="43" spans="1:10" x14ac:dyDescent="0.2">
      <c r="B43" s="5" t="s">
        <v>33</v>
      </c>
      <c r="C43" s="14"/>
      <c r="D43" s="23">
        <f>D28+D42</f>
        <v>53219555</v>
      </c>
      <c r="E43" s="43">
        <f>E28+E42</f>
        <v>43354196</v>
      </c>
      <c r="F43" s="44"/>
      <c r="G43" s="26"/>
      <c r="H43" s="27"/>
      <c r="I43" s="32">
        <f>D43-D23</f>
        <v>0</v>
      </c>
    </row>
    <row r="44" spans="1:10" x14ac:dyDescent="0.2">
      <c r="B44" s="5" t="s">
        <v>34</v>
      </c>
      <c r="C44" s="5"/>
      <c r="D44" s="23">
        <f>((D28-D12)/100000)*1000</f>
        <v>355129.74000000005</v>
      </c>
      <c r="E44" s="43">
        <f>((E28-E12)/100000)*1000</f>
        <v>286912.68000000005</v>
      </c>
      <c r="F44" s="44"/>
      <c r="G44" s="45"/>
      <c r="H44" s="46"/>
    </row>
    <row r="45" spans="1:10" x14ac:dyDescent="0.2">
      <c r="B45" s="47"/>
      <c r="C45" s="47"/>
      <c r="D45" s="47"/>
      <c r="E45" s="47"/>
      <c r="F45" s="47"/>
      <c r="G45" s="47"/>
      <c r="H45" s="48"/>
    </row>
    <row r="46" spans="1:10" x14ac:dyDescent="0.2">
      <c r="B46" s="47"/>
      <c r="C46" s="47"/>
      <c r="D46" s="49"/>
      <c r="E46" s="49"/>
      <c r="F46" s="49"/>
      <c r="G46" s="49"/>
      <c r="H46" s="50"/>
    </row>
    <row r="47" spans="1:10" x14ac:dyDescent="0.2">
      <c r="D47" s="36"/>
      <c r="E47" s="36"/>
      <c r="F47" s="36"/>
      <c r="G47" s="36"/>
      <c r="H47" s="51"/>
    </row>
    <row r="48" spans="1:10" s="1" customFormat="1" x14ac:dyDescent="0.2">
      <c r="F48" s="127"/>
      <c r="H48" s="3"/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zoomScaleNormal="100" workbookViewId="0">
      <selection activeCell="B6" sqref="B6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12.8554687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9" x14ac:dyDescent="0.2">
      <c r="B3" s="2" t="s">
        <v>0</v>
      </c>
    </row>
    <row r="5" spans="2:9" x14ac:dyDescent="0.2">
      <c r="D5" s="36"/>
      <c r="E5" s="36"/>
      <c r="F5" s="36"/>
      <c r="G5" s="36"/>
      <c r="H5" s="51"/>
    </row>
    <row r="6" spans="2:9" s="1" customFormat="1" x14ac:dyDescent="0.2">
      <c r="B6" s="4" t="s">
        <v>35</v>
      </c>
      <c r="D6" s="52"/>
      <c r="E6" s="52"/>
      <c r="F6" s="52"/>
      <c r="H6" s="3"/>
    </row>
    <row r="7" spans="2:9" x14ac:dyDescent="0.2">
      <c r="E7" s="129" t="s">
        <v>100</v>
      </c>
    </row>
    <row r="8" spans="2:9" s="1" customFormat="1" x14ac:dyDescent="0.2">
      <c r="B8" s="133"/>
      <c r="C8" s="140" t="s">
        <v>2</v>
      </c>
      <c r="D8" s="136" t="s">
        <v>102</v>
      </c>
      <c r="E8" s="142" t="s">
        <v>101</v>
      </c>
      <c r="F8" s="139"/>
      <c r="G8" s="132"/>
      <c r="H8" s="10"/>
    </row>
    <row r="9" spans="2:9" s="1" customFormat="1" x14ac:dyDescent="0.2">
      <c r="B9" s="133"/>
      <c r="C9" s="141"/>
      <c r="D9" s="136"/>
      <c r="E9" s="142"/>
      <c r="F9" s="139"/>
      <c r="G9" s="132"/>
      <c r="H9" s="10"/>
    </row>
    <row r="10" spans="2:9" s="1" customFormat="1" x14ac:dyDescent="0.2">
      <c r="B10" s="13" t="s">
        <v>36</v>
      </c>
      <c r="C10" s="14" t="s">
        <v>103</v>
      </c>
      <c r="D10" s="53">
        <f>[1]оборотка!H274</f>
        <v>54154735</v>
      </c>
      <c r="E10" s="54">
        <v>40019382</v>
      </c>
      <c r="F10" s="55"/>
      <c r="G10" s="56"/>
      <c r="H10" s="57"/>
    </row>
    <row r="11" spans="2:9" s="1" customFormat="1" x14ac:dyDescent="0.2">
      <c r="B11" s="13" t="s">
        <v>37</v>
      </c>
      <c r="C11" s="14" t="s">
        <v>104</v>
      </c>
      <c r="D11" s="53">
        <f>[1]оборотка!G281</f>
        <v>8829885</v>
      </c>
      <c r="E11" s="58">
        <v>7149279</v>
      </c>
      <c r="F11" s="55"/>
      <c r="G11" s="59"/>
      <c r="H11" s="57"/>
      <c r="I11" s="32"/>
    </row>
    <row r="12" spans="2:9" s="1" customFormat="1" x14ac:dyDescent="0.2">
      <c r="B12" s="5" t="s">
        <v>38</v>
      </c>
      <c r="C12" s="6"/>
      <c r="D12" s="23">
        <f>D10-D11</f>
        <v>45324850</v>
      </c>
      <c r="E12" s="43">
        <f>E10-E11</f>
        <v>32870103</v>
      </c>
      <c r="F12" s="44"/>
      <c r="G12" s="60"/>
      <c r="H12" s="57"/>
    </row>
    <row r="13" spans="2:9" s="1" customFormat="1" x14ac:dyDescent="0.2">
      <c r="B13" s="13" t="s">
        <v>39</v>
      </c>
      <c r="C13" s="14" t="s">
        <v>105</v>
      </c>
      <c r="D13" s="53">
        <f>[1]оборотка!G282</f>
        <v>18420755</v>
      </c>
      <c r="E13" s="58">
        <v>12203948</v>
      </c>
      <c r="F13" s="55"/>
      <c r="G13" s="56"/>
      <c r="H13" s="57"/>
      <c r="I13" s="32"/>
    </row>
    <row r="14" spans="2:9" s="1" customFormat="1" x14ac:dyDescent="0.2">
      <c r="B14" s="13" t="s">
        <v>40</v>
      </c>
      <c r="C14" s="14" t="s">
        <v>107</v>
      </c>
      <c r="D14" s="53">
        <f>[1]оборотка!G283+[1]оборотка!G284</f>
        <v>759893</v>
      </c>
      <c r="E14" s="58">
        <v>781295</v>
      </c>
      <c r="F14" s="55"/>
      <c r="G14" s="56"/>
      <c r="H14" s="57"/>
    </row>
    <row r="15" spans="2:9" s="1" customFormat="1" x14ac:dyDescent="0.2">
      <c r="B15" s="13" t="s">
        <v>41</v>
      </c>
      <c r="C15" s="14"/>
      <c r="D15" s="53">
        <f>[1]оборотка!H275</f>
        <v>17606</v>
      </c>
      <c r="E15" s="58">
        <v>25352</v>
      </c>
      <c r="F15" s="55"/>
      <c r="G15" s="56"/>
      <c r="H15" s="57"/>
      <c r="I15" s="32"/>
    </row>
    <row r="16" spans="2:9" s="1" customFormat="1" x14ac:dyDescent="0.2">
      <c r="B16" s="13" t="s">
        <v>42</v>
      </c>
      <c r="C16" s="14"/>
      <c r="D16" s="53">
        <f>[1]оборотка!G285</f>
        <v>57570</v>
      </c>
      <c r="E16" s="58">
        <v>61407</v>
      </c>
      <c r="F16" s="55"/>
      <c r="G16" s="56"/>
      <c r="H16" s="57"/>
    </row>
    <row r="17" spans="1:10" s="1" customFormat="1" x14ac:dyDescent="0.2">
      <c r="B17" s="13" t="s">
        <v>43</v>
      </c>
      <c r="C17" s="14" t="s">
        <v>106</v>
      </c>
      <c r="D17" s="53">
        <f>[1]оборотка!H300</f>
        <v>270338</v>
      </c>
      <c r="E17" s="58">
        <v>-524887</v>
      </c>
      <c r="F17" s="55"/>
      <c r="G17" s="56"/>
      <c r="H17" s="57"/>
    </row>
    <row r="18" spans="1:10" s="1" customFormat="1" ht="45" customHeight="1" x14ac:dyDescent="0.2">
      <c r="B18" s="13" t="s">
        <v>44</v>
      </c>
      <c r="C18" s="14"/>
      <c r="D18" s="53">
        <f>[1]оборотка!H299</f>
        <v>-117171</v>
      </c>
      <c r="E18" s="58">
        <v>-145694</v>
      </c>
      <c r="F18" s="55"/>
      <c r="G18" s="56"/>
      <c r="H18" s="61"/>
      <c r="I18" s="32"/>
    </row>
    <row r="19" spans="1:10" s="1" customFormat="1" x14ac:dyDescent="0.2">
      <c r="B19" s="5" t="s">
        <v>45</v>
      </c>
      <c r="C19" s="6"/>
      <c r="D19" s="23">
        <f>D12-D13-D14+D15-D16+D17+D18</f>
        <v>26257405</v>
      </c>
      <c r="E19" s="43">
        <f>E12-E13-E14+E15-E16+E17+E18</f>
        <v>19178224</v>
      </c>
      <c r="F19" s="44"/>
      <c r="G19" s="45"/>
      <c r="H19" s="57"/>
    </row>
    <row r="20" spans="1:10" s="1" customFormat="1" x14ac:dyDescent="0.2">
      <c r="B20" s="13" t="s">
        <v>46</v>
      </c>
      <c r="C20" s="14" t="s">
        <v>94</v>
      </c>
      <c r="D20" s="53">
        <f>[1]оборотка!G290</f>
        <v>11252056</v>
      </c>
      <c r="E20" s="58">
        <v>5464198</v>
      </c>
      <c r="F20" s="55"/>
      <c r="G20" s="56"/>
      <c r="H20" s="57"/>
    </row>
    <row r="21" spans="1:10" s="1" customFormat="1" x14ac:dyDescent="0.2">
      <c r="B21" s="5" t="s">
        <v>47</v>
      </c>
      <c r="C21" s="6"/>
      <c r="D21" s="23">
        <f>D19-D20</f>
        <v>15005349</v>
      </c>
      <c r="E21" s="43">
        <f>E19-E20</f>
        <v>13714026</v>
      </c>
      <c r="F21" s="44"/>
      <c r="G21" s="45"/>
      <c r="H21" s="57"/>
    </row>
    <row r="22" spans="1:10" x14ac:dyDescent="0.2">
      <c r="B22" s="5" t="s">
        <v>48</v>
      </c>
      <c r="C22" s="6"/>
      <c r="D22" s="23"/>
      <c r="E22" s="43"/>
      <c r="F22" s="44"/>
      <c r="G22" s="45"/>
      <c r="H22" s="57"/>
    </row>
    <row r="23" spans="1:10" s="69" customFormat="1" x14ac:dyDescent="0.2">
      <c r="A23" s="62"/>
      <c r="B23" s="63" t="s">
        <v>49</v>
      </c>
      <c r="C23" s="64" t="s">
        <v>93</v>
      </c>
      <c r="D23" s="53">
        <f>ROUND(D21/100000,0)</f>
        <v>150</v>
      </c>
      <c r="E23" s="58">
        <f>ROUND(E21/100000,0)</f>
        <v>137</v>
      </c>
      <c r="F23" s="65"/>
      <c r="G23" s="66"/>
      <c r="H23" s="67"/>
      <c r="I23" s="68"/>
      <c r="J23" s="62"/>
    </row>
    <row r="24" spans="1:10" x14ac:dyDescent="0.2">
      <c r="B24" s="13"/>
      <c r="C24" s="14"/>
      <c r="D24" s="13"/>
      <c r="E24" s="70"/>
      <c r="F24" s="71"/>
      <c r="G24" s="47"/>
      <c r="H24" s="57"/>
    </row>
    <row r="27" spans="1:10" s="1" customFormat="1" x14ac:dyDescent="0.2">
      <c r="F27" s="126"/>
      <c r="H27" s="3"/>
    </row>
    <row r="29" spans="1:10" s="1" customFormat="1" x14ac:dyDescent="0.2">
      <c r="F29" s="127"/>
      <c r="H29" s="3"/>
    </row>
  </sheetData>
  <mergeCells count="6">
    <mergeCell ref="G8:G9"/>
    <mergeCell ref="B8:B9"/>
    <mergeCell ref="C8:C9"/>
    <mergeCell ref="D8:D9"/>
    <mergeCell ref="E8:E9"/>
    <mergeCell ref="F8:F9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abSelected="1" zoomScaleNormal="100" workbookViewId="0">
      <selection activeCell="I9" sqref="I9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7" x14ac:dyDescent="0.2">
      <c r="B3" s="2" t="s">
        <v>0</v>
      </c>
    </row>
    <row r="6" spans="2:7" x14ac:dyDescent="0.2">
      <c r="B6" s="4" t="s">
        <v>74</v>
      </c>
    </row>
    <row r="8" spans="2:7" s="1" customFormat="1" ht="15.75" thickBot="1" x14ac:dyDescent="0.25">
      <c r="B8" s="113"/>
      <c r="C8" s="113"/>
      <c r="D8" s="113"/>
      <c r="E8" s="113"/>
      <c r="F8" s="113"/>
      <c r="G8" s="130" t="s">
        <v>100</v>
      </c>
    </row>
    <row r="9" spans="2:7" s="1" customFormat="1" ht="39" thickBot="1" x14ac:dyDescent="0.25">
      <c r="B9" s="117"/>
      <c r="C9" s="114" t="s">
        <v>75</v>
      </c>
      <c r="D9" s="115" t="s">
        <v>76</v>
      </c>
      <c r="E9" s="115" t="s">
        <v>77</v>
      </c>
      <c r="F9" s="115"/>
      <c r="G9" s="115" t="s">
        <v>78</v>
      </c>
    </row>
    <row r="10" spans="2:7" s="1" customFormat="1" ht="14.25" x14ac:dyDescent="0.2">
      <c r="B10" s="150" t="s">
        <v>79</v>
      </c>
      <c r="C10" s="102"/>
      <c r="D10" s="116">
        <f>[1]оборотка!D323</f>
        <v>100000</v>
      </c>
      <c r="E10" s="116">
        <f>[1]оборотка!D324</f>
        <v>27304549</v>
      </c>
      <c r="F10" s="116"/>
      <c r="G10" s="116">
        <f>D10++E10</f>
        <v>27404549</v>
      </c>
    </row>
    <row r="11" spans="2:7" s="1" customFormat="1" ht="15.75" thickBot="1" x14ac:dyDescent="0.25">
      <c r="B11" s="117"/>
      <c r="C11" s="114"/>
      <c r="D11" s="118"/>
      <c r="E11" s="119"/>
      <c r="F11" s="119"/>
      <c r="G11" s="119">
        <f>D11++E11</f>
        <v>0</v>
      </c>
    </row>
    <row r="12" spans="2:7" s="1" customFormat="1" ht="14.25" x14ac:dyDescent="0.2">
      <c r="B12" s="96"/>
      <c r="C12" s="102"/>
      <c r="D12" s="116"/>
      <c r="E12" s="116"/>
      <c r="F12" s="116"/>
      <c r="G12" s="116"/>
    </row>
    <row r="13" spans="2:7" s="1" customFormat="1" ht="15" x14ac:dyDescent="0.2">
      <c r="B13" s="120" t="s">
        <v>80</v>
      </c>
      <c r="C13" s="121"/>
      <c r="D13" s="122" t="s">
        <v>16</v>
      </c>
      <c r="E13" s="122">
        <f>ОСД!E21</f>
        <v>13714026</v>
      </c>
      <c r="F13" s="122"/>
      <c r="G13" s="122">
        <f>E13</f>
        <v>13714026</v>
      </c>
    </row>
    <row r="14" spans="2:7" s="1" customFormat="1" ht="15" x14ac:dyDescent="0.2">
      <c r="B14" s="120" t="s">
        <v>81</v>
      </c>
      <c r="C14" s="121">
        <v>13</v>
      </c>
      <c r="D14" s="122" t="s">
        <v>16</v>
      </c>
      <c r="E14" s="122">
        <f>-[1]оборотка!I340</f>
        <v>-9108551</v>
      </c>
      <c r="F14" s="122"/>
      <c r="G14" s="122">
        <f>E14</f>
        <v>-9108551</v>
      </c>
    </row>
    <row r="15" spans="2:7" s="1" customFormat="1" ht="15" thickBot="1" x14ac:dyDescent="0.25">
      <c r="B15" s="96"/>
      <c r="C15" s="102"/>
      <c r="D15" s="116"/>
      <c r="E15" s="116"/>
      <c r="F15" s="116"/>
      <c r="G15" s="118"/>
    </row>
    <row r="16" spans="2:7" s="1" customFormat="1" ht="15" thickBot="1" x14ac:dyDescent="0.25">
      <c r="B16" s="107" t="s">
        <v>82</v>
      </c>
      <c r="C16" s="123"/>
      <c r="D16" s="124">
        <f>SUM(D10:D15)</f>
        <v>100000</v>
      </c>
      <c r="E16" s="124">
        <f>SUM(E10:E15)</f>
        <v>31910024</v>
      </c>
      <c r="F16" s="124"/>
      <c r="G16" s="124">
        <f>SUM(G10:G15)</f>
        <v>32010024</v>
      </c>
    </row>
    <row r="17" spans="2:8" s="1" customFormat="1" ht="14.25" x14ac:dyDescent="0.2">
      <c r="B17" s="102"/>
      <c r="C17" s="102"/>
      <c r="D17" s="116"/>
      <c r="E17" s="116"/>
      <c r="F17" s="116"/>
      <c r="G17" s="116">
        <f>D17++E17</f>
        <v>0</v>
      </c>
    </row>
    <row r="18" spans="2:8" s="1" customFormat="1" ht="14.25" x14ac:dyDescent="0.2">
      <c r="B18" s="96" t="s">
        <v>83</v>
      </c>
      <c r="C18" s="102"/>
      <c r="D18" s="116">
        <f>D16</f>
        <v>100000</v>
      </c>
      <c r="E18" s="116">
        <f>[1]оборотка!D312</f>
        <v>28596161</v>
      </c>
      <c r="F18" s="116"/>
      <c r="G18" s="116">
        <f>D18++E18</f>
        <v>28696161</v>
      </c>
    </row>
    <row r="19" spans="2:8" s="1" customFormat="1" ht="15.75" thickBot="1" x14ac:dyDescent="0.25">
      <c r="B19" s="117"/>
      <c r="C19" s="114"/>
      <c r="D19" s="118"/>
      <c r="E19" s="119">
        <v>0</v>
      </c>
      <c r="F19" s="119"/>
      <c r="G19" s="118">
        <f>D19++E19</f>
        <v>0</v>
      </c>
    </row>
    <row r="20" spans="2:8" s="1" customFormat="1" ht="14.25" x14ac:dyDescent="0.2">
      <c r="B20" s="96"/>
      <c r="C20" s="102"/>
      <c r="D20" s="116"/>
      <c r="E20" s="116"/>
      <c r="F20" s="116"/>
      <c r="G20" s="116"/>
    </row>
    <row r="21" spans="2:8" s="1" customFormat="1" ht="15" x14ac:dyDescent="0.2">
      <c r="B21" s="120" t="s">
        <v>80</v>
      </c>
      <c r="C21" s="105"/>
      <c r="D21" s="122">
        <v>0</v>
      </c>
      <c r="E21" s="122">
        <f>ОСД!D21</f>
        <v>15005349</v>
      </c>
      <c r="F21" s="122"/>
      <c r="G21" s="116">
        <f>D21+E21</f>
        <v>15005349</v>
      </c>
      <c r="H21" s="32"/>
    </row>
    <row r="22" spans="2:8" s="1" customFormat="1" ht="15" x14ac:dyDescent="0.2">
      <c r="B22" s="120" t="s">
        <v>81</v>
      </c>
      <c r="C22" s="105">
        <v>13</v>
      </c>
      <c r="D22" s="122"/>
      <c r="E22" s="122">
        <f>-[1]оборотка!D340</f>
        <v>-8184000</v>
      </c>
      <c r="F22" s="122"/>
      <c r="G22" s="116">
        <f>D22+E22</f>
        <v>-8184000</v>
      </c>
    </row>
    <row r="23" spans="2:8" s="1" customFormat="1" ht="15" thickBot="1" x14ac:dyDescent="0.25">
      <c r="B23" s="96"/>
      <c r="C23" s="102"/>
      <c r="D23" s="116"/>
      <c r="E23" s="116"/>
      <c r="F23" s="116"/>
      <c r="G23" s="118"/>
    </row>
    <row r="24" spans="2:8" s="1" customFormat="1" ht="15" thickBot="1" x14ac:dyDescent="0.25">
      <c r="B24" s="107" t="s">
        <v>108</v>
      </c>
      <c r="C24" s="123"/>
      <c r="D24" s="124">
        <f>SUM(D18:D23)</f>
        <v>100000</v>
      </c>
      <c r="E24" s="124">
        <f>SUM(E18:E23)</f>
        <v>35417510</v>
      </c>
      <c r="F24" s="124"/>
      <c r="G24" s="124">
        <f>SUM(G18:G23)</f>
        <v>35517510</v>
      </c>
    </row>
    <row r="25" spans="2:8" s="1" customFormat="1" x14ac:dyDescent="0.2">
      <c r="H25" s="112"/>
    </row>
    <row r="30" spans="2:8" s="1" customFormat="1" x14ac:dyDescent="0.2">
      <c r="E30" s="125"/>
      <c r="F30" s="126"/>
      <c r="H30" s="3"/>
    </row>
    <row r="31" spans="2:8" s="1" customFormat="1" x14ac:dyDescent="0.2">
      <c r="F31" s="126"/>
      <c r="H31" s="3"/>
    </row>
    <row r="32" spans="2:8" s="1" customFormat="1" x14ac:dyDescent="0.2">
      <c r="F32" s="126"/>
      <c r="H32" s="3"/>
    </row>
    <row r="33" spans="6:8" s="1" customFormat="1" x14ac:dyDescent="0.2">
      <c r="F33" s="126"/>
      <c r="H33" s="3"/>
    </row>
    <row r="34" spans="6:8" s="1" customFormat="1" x14ac:dyDescent="0.2">
      <c r="F34" s="126"/>
      <c r="H34" s="3"/>
    </row>
    <row r="35" spans="6:8" s="1" customFormat="1" x14ac:dyDescent="0.2">
      <c r="F35" s="126"/>
      <c r="H35" s="3"/>
    </row>
    <row r="37" spans="6:8" s="1" customFormat="1" x14ac:dyDescent="0.2">
      <c r="F37" s="127"/>
      <c r="H37" s="3"/>
    </row>
  </sheetData>
  <pageMargins left="0" right="0" top="0" bottom="0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4"/>
  <sheetViews>
    <sheetView zoomScaleNormal="100" workbookViewId="0">
      <selection activeCell="H12" sqref="H12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8" x14ac:dyDescent="0.2">
      <c r="B3" s="2" t="s">
        <v>0</v>
      </c>
    </row>
    <row r="6" spans="2:8" x14ac:dyDescent="0.2">
      <c r="B6" s="4" t="s">
        <v>50</v>
      </c>
    </row>
    <row r="7" spans="2:8" x14ac:dyDescent="0.2">
      <c r="B7" s="4"/>
    </row>
    <row r="8" spans="2:8" x14ac:dyDescent="0.2">
      <c r="B8" s="62"/>
      <c r="D8" s="72"/>
      <c r="E8" s="131" t="s">
        <v>109</v>
      </c>
      <c r="F8" s="72"/>
    </row>
    <row r="9" spans="2:8" x14ac:dyDescent="0.2">
      <c r="B9" s="143"/>
      <c r="C9" s="145" t="s">
        <v>2</v>
      </c>
      <c r="D9" s="146" t="s">
        <v>51</v>
      </c>
      <c r="E9" s="148" t="s">
        <v>52</v>
      </c>
      <c r="F9" s="73"/>
      <c r="G9" s="73"/>
      <c r="H9" s="73"/>
    </row>
    <row r="10" spans="2:8" x14ac:dyDescent="0.2">
      <c r="B10" s="144"/>
      <c r="C10" s="145"/>
      <c r="D10" s="147"/>
      <c r="E10" s="149"/>
      <c r="F10" s="73"/>
      <c r="G10" s="73"/>
      <c r="H10" s="73"/>
    </row>
    <row r="11" spans="2:8" ht="15" x14ac:dyDescent="0.2">
      <c r="B11" s="74" t="s">
        <v>53</v>
      </c>
      <c r="C11" s="75"/>
      <c r="D11" s="76"/>
      <c r="E11" s="77"/>
      <c r="F11" s="77"/>
      <c r="G11" s="77"/>
      <c r="H11" s="77"/>
    </row>
    <row r="12" spans="2:8" ht="15" x14ac:dyDescent="0.2">
      <c r="B12" s="78"/>
      <c r="C12" s="75"/>
      <c r="D12" s="77"/>
      <c r="E12" s="77"/>
      <c r="F12" s="77"/>
      <c r="G12" s="77"/>
      <c r="H12" s="77"/>
    </row>
    <row r="13" spans="2:8" ht="15" x14ac:dyDescent="0.2">
      <c r="B13" s="78" t="s">
        <v>54</v>
      </c>
      <c r="C13" s="75"/>
      <c r="D13" s="79">
        <v>51624718</v>
      </c>
      <c r="E13" s="79">
        <v>38964207</v>
      </c>
      <c r="F13" s="79"/>
      <c r="G13" s="79"/>
      <c r="H13" s="79"/>
    </row>
    <row r="14" spans="2:8" ht="15" x14ac:dyDescent="0.2">
      <c r="B14" s="78" t="s">
        <v>55</v>
      </c>
      <c r="C14" s="75"/>
      <c r="D14" s="79">
        <v>-6492164</v>
      </c>
      <c r="E14" s="79">
        <f>-10819238+[1]оборотка!F569</f>
        <v>-6193618</v>
      </c>
      <c r="F14" s="79"/>
      <c r="G14" s="79"/>
      <c r="H14" s="79"/>
    </row>
    <row r="15" spans="2:8" ht="30" x14ac:dyDescent="0.2">
      <c r="B15" s="80" t="s">
        <v>56</v>
      </c>
      <c r="C15" s="81"/>
      <c r="D15" s="82">
        <f>SUM(D13:D14)</f>
        <v>45132554</v>
      </c>
      <c r="E15" s="82">
        <f>SUM(E13:E14)</f>
        <v>32770589</v>
      </c>
      <c r="F15" s="79"/>
      <c r="G15" s="79"/>
      <c r="H15" s="79"/>
    </row>
    <row r="16" spans="2:8" s="1" customFormat="1" ht="15" x14ac:dyDescent="0.2">
      <c r="B16" s="83" t="s">
        <v>57</v>
      </c>
      <c r="C16" s="84"/>
      <c r="D16" s="85">
        <v>9086</v>
      </c>
      <c r="E16" s="85">
        <v>16709</v>
      </c>
      <c r="F16" s="85"/>
      <c r="G16" s="85"/>
      <c r="H16" s="85"/>
    </row>
    <row r="17" spans="2:9" s="1" customFormat="1" ht="15" x14ac:dyDescent="0.2">
      <c r="B17" s="83" t="s">
        <v>58</v>
      </c>
      <c r="C17" s="84"/>
      <c r="D17" s="85">
        <v>-11406856</v>
      </c>
      <c r="E17" s="85">
        <v>-9385905</v>
      </c>
      <c r="F17" s="85"/>
      <c r="G17" s="86"/>
      <c r="H17" s="86"/>
    </row>
    <row r="18" spans="2:9" s="1" customFormat="1" ht="15" x14ac:dyDescent="0.2">
      <c r="B18" s="83" t="s">
        <v>59</v>
      </c>
      <c r="C18" s="84"/>
      <c r="D18" s="87">
        <f>-8956858-6374202</f>
        <v>-15331060</v>
      </c>
      <c r="E18" s="88">
        <f>-6192352-[1]оборотка!F569</f>
        <v>-10817972</v>
      </c>
      <c r="F18" s="88"/>
      <c r="G18" s="89"/>
      <c r="H18" s="89"/>
    </row>
    <row r="19" spans="2:9" s="1" customFormat="1" ht="15" x14ac:dyDescent="0.2">
      <c r="B19" s="83"/>
      <c r="C19" s="84"/>
      <c r="D19" s="90"/>
      <c r="E19" s="90"/>
      <c r="F19" s="90"/>
      <c r="G19" s="90"/>
      <c r="H19" s="85"/>
      <c r="I19" s="36"/>
    </row>
    <row r="20" spans="2:9" s="1" customFormat="1" ht="29.25" thickBot="1" x14ac:dyDescent="0.25">
      <c r="B20" s="91" t="s">
        <v>60</v>
      </c>
      <c r="C20" s="92"/>
      <c r="D20" s="93">
        <f>SUM(D15:D19)</f>
        <v>18403724</v>
      </c>
      <c r="E20" s="93">
        <f>SUM(E15:E19)</f>
        <v>12583421</v>
      </c>
      <c r="F20" s="94"/>
      <c r="G20" s="94"/>
      <c r="H20" s="95"/>
    </row>
    <row r="21" spans="2:9" s="1" customFormat="1" ht="14.25" x14ac:dyDescent="0.2">
      <c r="B21" s="96" t="s">
        <v>61</v>
      </c>
      <c r="C21" s="74"/>
      <c r="D21" s="97"/>
      <c r="E21" s="97"/>
      <c r="F21" s="97"/>
      <c r="G21" s="97"/>
      <c r="H21" s="97"/>
    </row>
    <row r="22" spans="2:9" s="1" customFormat="1" ht="15" x14ac:dyDescent="0.2">
      <c r="B22" s="78"/>
      <c r="C22" s="75"/>
      <c r="D22" s="98"/>
      <c r="E22" s="98"/>
      <c r="F22" s="98"/>
      <c r="G22" s="98"/>
      <c r="H22" s="98"/>
    </row>
    <row r="23" spans="2:9" s="1" customFormat="1" ht="15" x14ac:dyDescent="0.2">
      <c r="B23" s="78" t="s">
        <v>62</v>
      </c>
      <c r="C23" s="75"/>
      <c r="D23" s="79">
        <v>0</v>
      </c>
      <c r="E23" s="79">
        <v>0</v>
      </c>
      <c r="F23" s="79"/>
      <c r="G23" s="79"/>
      <c r="H23" s="79"/>
    </row>
    <row r="24" spans="2:9" s="1" customFormat="1" ht="15" x14ac:dyDescent="0.2">
      <c r="B24" s="78"/>
      <c r="C24" s="75"/>
      <c r="D24" s="98"/>
      <c r="E24" s="98"/>
      <c r="F24" s="98"/>
      <c r="G24" s="98"/>
      <c r="H24" s="98"/>
    </row>
    <row r="25" spans="2:9" s="1" customFormat="1" ht="30" x14ac:dyDescent="0.2">
      <c r="B25" s="78" t="s">
        <v>63</v>
      </c>
      <c r="C25" s="75"/>
      <c r="D25" s="99">
        <v>-4910668</v>
      </c>
      <c r="E25" s="99">
        <v>-5801704</v>
      </c>
      <c r="F25" s="99"/>
      <c r="G25" s="99"/>
      <c r="H25" s="79"/>
    </row>
    <row r="26" spans="2:9" s="1" customFormat="1" ht="15.75" thickBot="1" x14ac:dyDescent="0.25">
      <c r="B26" s="91"/>
      <c r="C26" s="91"/>
      <c r="D26" s="99"/>
      <c r="E26" s="99"/>
      <c r="F26" s="99"/>
      <c r="G26" s="99"/>
      <c r="H26" s="79"/>
    </row>
    <row r="27" spans="2:9" s="1" customFormat="1" ht="29.25" thickBot="1" x14ac:dyDescent="0.25">
      <c r="B27" s="91" t="s">
        <v>64</v>
      </c>
      <c r="C27" s="92"/>
      <c r="D27" s="101">
        <f>SUM(D23:D26)</f>
        <v>-4910668</v>
      </c>
      <c r="E27" s="101">
        <f>SUM(E23:E26)</f>
        <v>-5801704</v>
      </c>
      <c r="F27" s="94"/>
      <c r="G27" s="94"/>
      <c r="H27" s="95"/>
    </row>
    <row r="28" spans="2:9" s="1" customFormat="1" ht="15" x14ac:dyDescent="0.2">
      <c r="B28" s="96" t="s">
        <v>65</v>
      </c>
      <c r="C28" s="102"/>
      <c r="D28" s="76"/>
      <c r="E28" s="103"/>
      <c r="F28" s="103"/>
      <c r="G28" s="103"/>
      <c r="H28" s="103"/>
    </row>
    <row r="29" spans="2:9" s="1" customFormat="1" ht="15" x14ac:dyDescent="0.2">
      <c r="B29" s="76"/>
      <c r="C29" s="102"/>
      <c r="D29" s="76"/>
      <c r="E29" s="103"/>
      <c r="F29" s="103"/>
      <c r="G29" s="103"/>
      <c r="H29" s="103"/>
    </row>
    <row r="30" spans="2:9" s="1" customFormat="1" ht="15" x14ac:dyDescent="0.2">
      <c r="B30" s="76" t="s">
        <v>66</v>
      </c>
      <c r="C30" s="105">
        <v>13</v>
      </c>
      <c r="D30" s="99">
        <v>-8191198</v>
      </c>
      <c r="E30" s="99">
        <v>-9100110</v>
      </c>
      <c r="F30" s="99"/>
      <c r="G30" s="103"/>
      <c r="H30" s="103"/>
    </row>
    <row r="31" spans="2:9" s="1" customFormat="1" ht="15" x14ac:dyDescent="0.2">
      <c r="B31" s="78" t="s">
        <v>67</v>
      </c>
      <c r="C31" s="102"/>
      <c r="D31" s="99"/>
      <c r="E31" s="98"/>
      <c r="F31" s="98"/>
      <c r="G31" s="98"/>
      <c r="H31" s="98"/>
    </row>
    <row r="32" spans="2:9" s="1" customFormat="1" ht="15.75" thickBot="1" x14ac:dyDescent="0.25">
      <c r="B32" s="100" t="s">
        <v>68</v>
      </c>
      <c r="C32" s="92"/>
      <c r="D32" s="98"/>
      <c r="E32" s="98"/>
      <c r="F32" s="98"/>
      <c r="G32" s="98"/>
      <c r="H32" s="98"/>
    </row>
    <row r="33" spans="2:8" s="1" customFormat="1" ht="29.25" thickBot="1" x14ac:dyDescent="0.25">
      <c r="B33" s="104" t="s">
        <v>69</v>
      </c>
      <c r="C33" s="92"/>
      <c r="D33" s="101">
        <f>SUM(D30:D32)</f>
        <v>-8191198</v>
      </c>
      <c r="E33" s="101">
        <f>SUM(E30:E32)</f>
        <v>-9100110</v>
      </c>
      <c r="F33" s="94"/>
      <c r="G33" s="94"/>
      <c r="H33" s="95"/>
    </row>
    <row r="34" spans="2:8" s="1" customFormat="1" ht="30" x14ac:dyDescent="0.2">
      <c r="B34" s="76" t="s">
        <v>70</v>
      </c>
      <c r="C34" s="105"/>
      <c r="D34" s="99">
        <f>D20+D27+D33</f>
        <v>5301858</v>
      </c>
      <c r="E34" s="99">
        <f>E20+E27+E33</f>
        <v>-2318393</v>
      </c>
      <c r="F34" s="99"/>
      <c r="G34" s="99"/>
      <c r="H34" s="79"/>
    </row>
    <row r="35" spans="2:8" s="1" customFormat="1" ht="30" x14ac:dyDescent="0.2">
      <c r="B35" s="78" t="s">
        <v>71</v>
      </c>
      <c r="C35" s="75"/>
      <c r="D35" s="99">
        <v>104383</v>
      </c>
      <c r="E35" s="99">
        <v>-357474</v>
      </c>
      <c r="F35" s="99"/>
      <c r="G35" s="99"/>
      <c r="H35" s="79"/>
    </row>
    <row r="36" spans="2:8" s="1" customFormat="1" ht="15.75" thickBot="1" x14ac:dyDescent="0.25">
      <c r="B36" s="76" t="s">
        <v>72</v>
      </c>
      <c r="C36" s="105">
        <v>12</v>
      </c>
      <c r="D36" s="97">
        <v>4367583</v>
      </c>
      <c r="E36" s="97">
        <v>4796055</v>
      </c>
      <c r="F36" s="106"/>
      <c r="G36" s="106"/>
      <c r="H36" s="97"/>
    </row>
    <row r="37" spans="2:8" s="1" customFormat="1" ht="29.25" thickBot="1" x14ac:dyDescent="0.25">
      <c r="B37" s="107" t="s">
        <v>73</v>
      </c>
      <c r="C37" s="108">
        <v>12</v>
      </c>
      <c r="D37" s="109">
        <f>D36+D34+D35</f>
        <v>9773824</v>
      </c>
      <c r="E37" s="109">
        <f>E36+E34+E35</f>
        <v>2120188</v>
      </c>
      <c r="F37" s="95"/>
      <c r="G37" s="95"/>
      <c r="H37" s="95"/>
    </row>
    <row r="38" spans="2:8" s="1" customFormat="1" ht="15.75" x14ac:dyDescent="0.2">
      <c r="B38" s="110"/>
      <c r="H38" s="3"/>
    </row>
    <row r="39" spans="2:8" s="1" customFormat="1" x14ac:dyDescent="0.2">
      <c r="B39" s="111"/>
      <c r="D39" s="32"/>
      <c r="E39" s="32"/>
      <c r="F39" s="32"/>
      <c r="G39" s="32"/>
      <c r="H39" s="112"/>
    </row>
    <row r="40" spans="2:8" s="1" customFormat="1" ht="12" customHeight="1" x14ac:dyDescent="0.2">
      <c r="B40" s="111"/>
      <c r="H40" s="3"/>
    </row>
    <row r="41" spans="2:8" s="1" customFormat="1" ht="12" customHeight="1" x14ac:dyDescent="0.2">
      <c r="H41" s="3"/>
    </row>
    <row r="47" spans="2:8" s="1" customFormat="1" x14ac:dyDescent="0.2">
      <c r="E47" s="125"/>
      <c r="F47" s="126"/>
      <c r="H47" s="3"/>
    </row>
    <row r="48" spans="2:8" s="1" customFormat="1" x14ac:dyDescent="0.2">
      <c r="F48" s="126"/>
      <c r="H48" s="3"/>
    </row>
    <row r="49" spans="6:8" s="1" customFormat="1" x14ac:dyDescent="0.2">
      <c r="F49" s="126"/>
      <c r="H49" s="3"/>
    </row>
    <row r="50" spans="6:8" s="1" customFormat="1" x14ac:dyDescent="0.2">
      <c r="F50" s="126"/>
      <c r="H50" s="3"/>
    </row>
    <row r="51" spans="6:8" s="1" customFormat="1" x14ac:dyDescent="0.2">
      <c r="F51" s="126"/>
      <c r="H51" s="3"/>
    </row>
    <row r="52" spans="6:8" s="1" customFormat="1" x14ac:dyDescent="0.2">
      <c r="F52" s="126"/>
      <c r="H52" s="3"/>
    </row>
    <row r="54" spans="6:8" s="1" customFormat="1" x14ac:dyDescent="0.2">
      <c r="F54" s="127"/>
      <c r="H54" s="3"/>
    </row>
  </sheetData>
  <mergeCells count="4">
    <mergeCell ref="B9:B10"/>
    <mergeCell ref="C9:C10"/>
    <mergeCell ref="D9:D10"/>
    <mergeCell ref="E9:E10"/>
  </mergeCells>
  <pageMargins left="0" right="0" top="0" bottom="0" header="0.31496062992125984" footer="0.31496062992125984"/>
  <pageSetup scale="59" orientation="portrait" r:id="rId1"/>
  <rowBreaks count="1" manualBreakCount="1">
    <brk id="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ОПФ</vt:lpstr>
      <vt:lpstr>ОСД</vt:lpstr>
      <vt:lpstr>ОИК</vt:lpstr>
      <vt:lpstr>ДДС</vt:lpstr>
      <vt:lpstr>ОПФ!_SUB2900</vt:lpstr>
      <vt:lpstr>ДДС!Область_печати</vt:lpstr>
      <vt:lpstr>ОИК!Область_печати</vt:lpstr>
      <vt:lpstr>ОПФ!Область_печати</vt:lpstr>
      <vt:lpstr>ОСД!Область_печати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cp:lastPrinted>2018-07-30T09:58:12Z</cp:lastPrinted>
  <dcterms:created xsi:type="dcterms:W3CDTF">2018-07-30T09:56:46Z</dcterms:created>
  <dcterms:modified xsi:type="dcterms:W3CDTF">2018-07-30T10:19:33Z</dcterms:modified>
</cp:coreProperties>
</file>