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ОФП" sheetId="1" r:id="rId1"/>
    <sheet name="ОСД" sheetId="2" r:id="rId2"/>
    <sheet name="ОИК" sheetId="3" r:id="rId3"/>
    <sheet name="ОДДС" sheetId="4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0">ОФП!$A$1:$H$110</definedName>
  </definedNames>
  <calcPr calcId="145621"/>
</workbook>
</file>

<file path=xl/calcChain.xml><?xml version="1.0" encoding="utf-8"?>
<calcChain xmlns="http://schemas.openxmlformats.org/spreadsheetml/2006/main">
  <c r="E18" i="3" l="1"/>
  <c r="F18" i="3" s="1"/>
  <c r="E17" i="3"/>
  <c r="F17" i="3" s="1"/>
  <c r="F15" i="3"/>
  <c r="E14" i="3"/>
  <c r="E20" i="3" s="1"/>
  <c r="F13" i="3"/>
  <c r="E10" i="3"/>
  <c r="F10" i="3" s="1"/>
  <c r="E9" i="3"/>
  <c r="F9" i="3" s="1"/>
  <c r="F7" i="3"/>
  <c r="E6" i="3"/>
  <c r="D6" i="3"/>
  <c r="D34" i="4"/>
  <c r="D35" i="4" s="1"/>
  <c r="D31" i="4"/>
  <c r="E31" i="4"/>
  <c r="E32" i="4" s="1"/>
  <c r="E35" i="4" s="1"/>
  <c r="E25" i="4"/>
  <c r="D25" i="4"/>
  <c r="E16" i="4"/>
  <c r="D16" i="4"/>
  <c r="D32" i="4" s="1"/>
  <c r="E11" i="4"/>
  <c r="D11" i="4"/>
  <c r="E16" i="2"/>
  <c r="D16" i="2"/>
  <c r="E14" i="2"/>
  <c r="D14" i="2"/>
  <c r="E13" i="2"/>
  <c r="D13" i="2"/>
  <c r="E12" i="2"/>
  <c r="D12" i="2"/>
  <c r="E11" i="2"/>
  <c r="D11" i="2"/>
  <c r="E10" i="2"/>
  <c r="D10" i="2"/>
  <c r="E9" i="2"/>
  <c r="D9" i="2"/>
  <c r="E7" i="2"/>
  <c r="D7" i="2"/>
  <c r="E6" i="2"/>
  <c r="E8" i="2" s="1"/>
  <c r="E15" i="2" s="1"/>
  <c r="E17" i="2" s="1"/>
  <c r="E19" i="2" s="1"/>
  <c r="D6" i="2"/>
  <c r="D8" i="2" s="1"/>
  <c r="D15" i="2" s="1"/>
  <c r="D17" i="2" s="1"/>
  <c r="D19" i="2" s="1"/>
  <c r="E43" i="1"/>
  <c r="D42" i="1"/>
  <c r="D41" i="1"/>
  <c r="D40" i="1" s="1"/>
  <c r="D39" i="1"/>
  <c r="E36" i="1"/>
  <c r="D34" i="1"/>
  <c r="D33" i="1"/>
  <c r="D32" i="1"/>
  <c r="E30" i="1"/>
  <c r="E46" i="1" s="1"/>
  <c r="D29" i="1"/>
  <c r="D28" i="1"/>
  <c r="E24" i="1"/>
  <c r="D23" i="1"/>
  <c r="D22" i="1"/>
  <c r="D21" i="1"/>
  <c r="D20" i="1"/>
  <c r="D19" i="1"/>
  <c r="E17" i="1"/>
  <c r="D16" i="1"/>
  <c r="D15" i="1"/>
  <c r="D14" i="1"/>
  <c r="D13" i="1"/>
  <c r="D12" i="1"/>
  <c r="F6" i="3" l="1"/>
  <c r="F12" i="3" s="1"/>
  <c r="D12" i="3"/>
  <c r="D14" i="3" s="1"/>
  <c r="E12" i="3"/>
  <c r="E25" i="1"/>
  <c r="D36" i="1"/>
  <c r="D43" i="1"/>
  <c r="D17" i="1"/>
  <c r="D30" i="1"/>
  <c r="D46" i="1" s="1"/>
  <c r="D24" i="1"/>
  <c r="E44" i="1"/>
  <c r="E45" i="1" s="1"/>
  <c r="D20" i="3" l="1"/>
  <c r="F14" i="3"/>
  <c r="F20" i="3" s="1"/>
  <c r="D44" i="1"/>
  <c r="D45" i="1" s="1"/>
  <c r="D25" i="1"/>
  <c r="H45" i="1" l="1"/>
</calcChain>
</file>

<file path=xl/sharedStrings.xml><?xml version="1.0" encoding="utf-8"?>
<sst xmlns="http://schemas.openxmlformats.org/spreadsheetml/2006/main" count="129" uniqueCount="115">
  <si>
    <t>Отчет о финансовом положении</t>
  </si>
  <si>
    <t xml:space="preserve">В тысячах тенге </t>
  </si>
  <si>
    <t>примечание</t>
  </si>
  <si>
    <t>на конец отчетного периода</t>
  </si>
  <si>
    <t>на начало отчетного периода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</si>
  <si>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</si>
  <si>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</si>
  <si>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</si>
  <si>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</si>
  <si>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</si>
  <si>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</si>
  <si>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</si>
  <si>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</si>
  <si>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</si>
  <si>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</si>
  <si>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</si>
  <si>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Прочие краткосрочные  финансовые активы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</si>
  <si>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</si>
  <si>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</si>
  <si>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</si>
  <si>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</si>
  <si>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</si>
  <si>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</si>
  <si>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</si>
  <si>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</si>
  <si>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</si>
  <si>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</si>
  <si>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</si>
  <si>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</si>
  <si>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Прочие налоги к уплате</t>
  </si>
  <si>
    <t>Налог на прибыль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</si>
  <si>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</si>
  <si>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</si>
  <si>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</si>
  <si>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</si>
  <si>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Отчет о совокупном доходе</t>
  </si>
  <si>
    <t>за отчетный период</t>
  </si>
  <si>
    <t>за предыдущий период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</si>
  <si>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</si>
  <si>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</si>
  <si>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</si>
  <si>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</si>
  <si>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</si>
  <si>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</si>
  <si>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</si>
  <si>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</si>
  <si>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</si>
  <si>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</si>
  <si>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</si>
  <si>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</si>
  <si>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</si>
  <si>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</si>
  <si>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Отчет о движении денежных средств</t>
  </si>
  <si>
    <t>в тысячах тенге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</si>
  <si>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</si>
  <si>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</si>
  <si>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</si>
  <si>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</si>
  <si>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</si>
  <si>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</si>
  <si>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</si>
  <si>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</si>
  <si>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</si>
  <si>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Поступления от выбытия основных средств</t>
  </si>
  <si>
    <t>Приобретение основных средств</t>
  </si>
  <si>
    <t>Затраты на незавершенное строительство</t>
  </si>
  <si>
    <t xml:space="preserve">Депозит </t>
  </si>
  <si>
    <t xml:space="preserve">Депозит на ликвидацию и восстановление месторождений 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</si>
  <si>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</si>
  <si>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</si>
  <si>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</si>
  <si>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Возврат краткосрочного беспроцентного займа</t>
  </si>
  <si>
    <t>Выдача краткосрочного беспроцентного займа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</si>
  <si>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</si>
  <si>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</si>
  <si>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</si>
  <si>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конец периода</t>
  </si>
  <si>
    <t>ОТЧЕТ ОБ ИЗМЕНЕНИЯХ В КАПИТАЛЕ</t>
  </si>
  <si>
    <t>В тысячах тенге</t>
  </si>
  <si>
    <t>Прим.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</si>
  <si>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</si>
  <si>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</si>
  <si>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</si>
  <si>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На 1 января 2014 года </t>
  </si>
  <si>
    <t xml:space="preserve">Прибыль и общий совокупный доход за период </t>
  </si>
  <si>
    <t>-</t>
  </si>
  <si>
    <t>Дивиденды объявленные</t>
  </si>
  <si>
    <t xml:space="preserve">На 1 января 2015 года </t>
  </si>
  <si>
    <t>Денежные средства и их эквиваленты на начало периода</t>
  </si>
  <si>
    <t xml:space="preserve">На 30 июня 2014 года </t>
  </si>
  <si>
    <t xml:space="preserve">На 30 июня  2015 года </t>
  </si>
  <si>
    <t>по состоянию на 30.06.2015 г.</t>
  </si>
  <si>
    <t>21</t>
  </si>
  <si>
    <t>22</t>
  </si>
  <si>
    <t>23</t>
  </si>
  <si>
    <t>24</t>
  </si>
  <si>
    <t>15</t>
  </si>
  <si>
    <t>14</t>
  </si>
  <si>
    <t>по состоянию на 30.06.2015г.</t>
  </si>
  <si>
    <t>АО Каспий нефть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</si>
  <si>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</si>
  <si>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</si>
  <si>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</si>
  <si>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</si>
  <si>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</si>
  <si>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</si>
  <si>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</si>
  <si>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</si>
  <si>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</si>
  <si>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12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</si>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</sst>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_р_._-;\-* #,##0_р_._-;_-* &quot;-&quot;??_р_._-;_-@_-"/>
    <numFmt numFmtId="165" formatCode="_-* #,##0.00_-;\-* #,##0.00_-;_-* &quot;-&quot;??_-;_-@_-"/>
    <numFmt numFmtId="166" formatCode="_-* #,##0.00_р_._-;\-* #,##0.00_р_._-;_-* &quot;-&quot;??_р_._-;_-@_-"/>
  </numFmts>
  <fonts count="2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hadow/>
      <sz val="11"/>
      <color indexed="62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>
      <alignment horizontal="left"/>
    </xf>
    <xf numFmtId="0" fontId="2" fillId="0" borderId="0"/>
    <xf numFmtId="9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13" fillId="0" borderId="0">
      <alignment horizontal="left"/>
    </xf>
    <xf numFmtId="0" fontId="2" fillId="0" borderId="0"/>
    <xf numFmtId="0" fontId="2" fillId="0" borderId="0"/>
    <xf numFmtId="0" fontId="13" fillId="0" borderId="0">
      <alignment horizontal="left"/>
    </xf>
    <xf numFmtId="0" fontId="12" fillId="0" borderId="0"/>
    <xf numFmtId="0" fontId="12" fillId="0" borderId="0"/>
    <xf numFmtId="0" fontId="2" fillId="0" borderId="0"/>
    <xf numFmtId="0" fontId="16" fillId="0" borderId="0">
      <alignment horizontal="left"/>
    </xf>
    <xf numFmtId="0" fontId="1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43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/>
    <xf numFmtId="0" fontId="3" fillId="0" borderId="5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7" xfId="0" applyFont="1" applyFill="1" applyBorder="1"/>
    <xf numFmtId="0" fontId="3" fillId="0" borderId="4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/>
    <xf numFmtId="164" fontId="3" fillId="0" borderId="0" xfId="0" applyNumberFormat="1" applyFont="1" applyFill="1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/>
    <xf numFmtId="164" fontId="2" fillId="0" borderId="7" xfId="1" applyNumberFormat="1" applyFont="1" applyFill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/>
    </xf>
    <xf numFmtId="43" fontId="3" fillId="0" borderId="1" xfId="1" applyFont="1" applyBorder="1"/>
    <xf numFmtId="49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/>
    <xf numFmtId="164" fontId="3" fillId="0" borderId="7" xfId="1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horizontal="center" vertical="center"/>
    </xf>
    <xf numFmtId="164" fontId="0" fillId="0" borderId="7" xfId="0" applyNumberFormat="1" applyFill="1" applyBorder="1"/>
    <xf numFmtId="164" fontId="3" fillId="0" borderId="1" xfId="0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0" fillId="0" borderId="0" xfId="0" applyNumberFormat="1" applyFill="1"/>
    <xf numFmtId="164" fontId="3" fillId="0" borderId="1" xfId="0" applyNumberFormat="1" applyFont="1" applyFill="1" applyBorder="1" applyAlignment="1">
      <alignment vertical="center"/>
    </xf>
    <xf numFmtId="43" fontId="0" fillId="0" borderId="0" xfId="0" applyNumberFormat="1" applyFill="1"/>
    <xf numFmtId="0" fontId="0" fillId="0" borderId="1" xfId="0" applyBorder="1" applyAlignment="1">
      <alignment wrapText="1"/>
    </xf>
    <xf numFmtId="164" fontId="0" fillId="0" borderId="1" xfId="1" applyNumberFormat="1" applyFont="1" applyFill="1" applyBorder="1" applyAlignment="1">
      <alignment vertical="center"/>
    </xf>
    <xf numFmtId="164" fontId="3" fillId="0" borderId="7" xfId="1" applyNumberFormat="1" applyFont="1" applyFill="1" applyBorder="1"/>
    <xf numFmtId="164" fontId="3" fillId="0" borderId="4" xfId="1" applyNumberFormat="1" applyFont="1" applyFill="1" applyBorder="1"/>
    <xf numFmtId="164" fontId="3" fillId="0" borderId="0" xfId="1" applyNumberFormat="1" applyFont="1" applyFill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43" fontId="0" fillId="0" borderId="0" xfId="0" applyNumberFormat="1" applyFill="1" applyBorder="1"/>
    <xf numFmtId="43" fontId="0" fillId="0" borderId="0" xfId="0" applyNumberFormat="1" applyFill="1" applyBorder="1" applyAlignment="1">
      <alignment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4" fontId="7" fillId="0" borderId="0" xfId="1" applyNumberFormat="1" applyFont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164" fontId="5" fillId="0" borderId="12" xfId="1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1" applyNumberFormat="1" applyFont="1" applyAlignment="1">
      <alignment horizontal="center" vertical="center" wrapText="1"/>
    </xf>
    <xf numFmtId="164" fontId="5" fillId="0" borderId="0" xfId="1" applyNumberFormat="1" applyFont="1" applyFill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164" fontId="5" fillId="0" borderId="13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0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0" xfId="1" applyNumberFormat="1" applyFont="1" applyFill="1" applyAlignment="1">
      <alignment horizontal="right" vertical="center"/>
    </xf>
    <xf numFmtId="0" fontId="7" fillId="0" borderId="12" xfId="0" applyFont="1" applyBorder="1" applyAlignment="1">
      <alignment vertical="center" wrapText="1"/>
    </xf>
    <xf numFmtId="164" fontId="5" fillId="0" borderId="12" xfId="1" applyNumberFormat="1" applyFont="1" applyBorder="1" applyAlignment="1">
      <alignment horizontal="right" vertical="center"/>
    </xf>
    <xf numFmtId="164" fontId="7" fillId="0" borderId="12" xfId="1" applyNumberFormat="1" applyFont="1" applyFill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1" applyNumberFormat="1" applyFont="1" applyAlignment="1">
      <alignment horizontal="right" vertical="center"/>
    </xf>
    <xf numFmtId="164" fontId="7" fillId="0" borderId="0" xfId="1" applyNumberFormat="1" applyFont="1" applyFill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right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22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22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43" fontId="7" fillId="0" borderId="0" xfId="0" applyNumberFormat="1" applyFont="1" applyFill="1"/>
    <xf numFmtId="0" fontId="7" fillId="0" borderId="0" xfId="0" applyFont="1" applyAlignment="1">
      <alignment horizontal="justify" vertical="center"/>
    </xf>
    <xf numFmtId="164" fontId="7" fillId="0" borderId="0" xfId="0" applyNumberFormat="1" applyFont="1"/>
    <xf numFmtId="164" fontId="7" fillId="0" borderId="0" xfId="0" applyNumberFormat="1" applyFont="1" applyFill="1"/>
    <xf numFmtId="164" fontId="7" fillId="0" borderId="0" xfId="0" applyNumberFormat="1" applyFont="1" applyFill="1" applyAlignment="1">
      <alignment wrapText="1"/>
    </xf>
    <xf numFmtId="43" fontId="7" fillId="0" borderId="0" xfId="0" applyNumberFormat="1" applyFont="1" applyFill="1" applyAlignment="1">
      <alignment wrapText="1"/>
    </xf>
    <xf numFmtId="164" fontId="7" fillId="0" borderId="0" xfId="1" applyNumberFormat="1" applyFont="1" applyFill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/>
    <xf numFmtId="164" fontId="7" fillId="0" borderId="7" xfId="1" applyNumberFormat="1" applyFont="1" applyFill="1" applyBorder="1"/>
    <xf numFmtId="164" fontId="7" fillId="0" borderId="4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5" fillId="0" borderId="1" xfId="0" applyFont="1" applyBorder="1"/>
    <xf numFmtId="49" fontId="5" fillId="0" borderId="1" xfId="0" applyNumberFormat="1" applyFont="1" applyBorder="1" applyAlignment="1">
      <alignment horizontal="center" vertical="center"/>
    </xf>
    <xf numFmtId="164" fontId="5" fillId="0" borderId="1" xfId="1" applyNumberFormat="1" applyFont="1" applyBorder="1"/>
    <xf numFmtId="164" fontId="5" fillId="0" borderId="7" xfId="1" applyNumberFormat="1" applyFont="1" applyFill="1" applyBorder="1"/>
    <xf numFmtId="164" fontId="7" fillId="0" borderId="4" xfId="1" applyNumberFormat="1" applyFont="1" applyFill="1" applyBorder="1" applyAlignment="1">
      <alignment horizontal="left" vertical="top" wrapText="1"/>
    </xf>
    <xf numFmtId="164" fontId="7" fillId="0" borderId="0" xfId="1" applyNumberFormat="1" applyFont="1" applyFill="1" applyBorder="1" applyAlignment="1">
      <alignment horizontal="left" vertical="top" wrapText="1"/>
    </xf>
    <xf numFmtId="0" fontId="5" fillId="0" borderId="1" xfId="0" applyFont="1" applyFill="1" applyBorder="1"/>
    <xf numFmtId="0" fontId="7" fillId="0" borderId="7" xfId="0" applyFont="1" applyFill="1" applyBorder="1"/>
    <xf numFmtId="0" fontId="5" fillId="0" borderId="0" xfId="0" applyFont="1"/>
    <xf numFmtId="0" fontId="10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48">
    <cellStyle name="Comma 3" xfId="2"/>
    <cellStyle name="Comma_PBC_rus01" xfId="3"/>
    <cellStyle name="Normal 2" xfId="4"/>
    <cellStyle name="Normal_811" xfId="5"/>
    <cellStyle name="Percent 2" xfId="6"/>
    <cellStyle name="Гиперссылка 2" xfId="7"/>
    <cellStyle name="Гиперссылка 3" xfId="8"/>
    <cellStyle name="Обычный" xfId="0" builtinId="0"/>
    <cellStyle name="Обычный 10" xfId="9"/>
    <cellStyle name="Обычный 11" xfId="10"/>
    <cellStyle name="Обычный 12" xfId="11"/>
    <cellStyle name="Обычный 2" xfId="12"/>
    <cellStyle name="Обычный 2 2" xfId="13"/>
    <cellStyle name="Обычный 2 3" xfId="14"/>
    <cellStyle name="Обычный 2 4" xfId="15"/>
    <cellStyle name="Обычный 2 5" xfId="16"/>
    <cellStyle name="Обычный 2 6" xfId="17"/>
    <cellStyle name="Обычный 3 2" xfId="18"/>
    <cellStyle name="Обычный 3 2 2" xfId="19"/>
    <cellStyle name="Обычный 3 3" xfId="20"/>
    <cellStyle name="Обычный 4 2" xfId="21"/>
    <cellStyle name="Обычный 6" xfId="22"/>
    <cellStyle name="Обычный 8" xfId="23"/>
    <cellStyle name="Обычный 9" xfId="24"/>
    <cellStyle name="Процентный 2" xfId="25"/>
    <cellStyle name="Процентный 2 2" xfId="26"/>
    <cellStyle name="Стиль 1" xfId="27"/>
    <cellStyle name="Финансовый" xfId="1" builtinId="3"/>
    <cellStyle name="Финансовый 10" xfId="28"/>
    <cellStyle name="Финансовый 11" xfId="29"/>
    <cellStyle name="Финансовый 12" xfId="30"/>
    <cellStyle name="Финансовый 13" xfId="31"/>
    <cellStyle name="Финансовый 14" xfId="32"/>
    <cellStyle name="Финансовый 2" xfId="33"/>
    <cellStyle name="Финансовый 2 2" xfId="34"/>
    <cellStyle name="Финансовый 2 3" xfId="35"/>
    <cellStyle name="Финансовый 2 4" xfId="36"/>
    <cellStyle name="Финансовый 2 5" xfId="37"/>
    <cellStyle name="Финансовый 2 6" xfId="38"/>
    <cellStyle name="Финансовый 3" xfId="39"/>
    <cellStyle name="Финансовый 4 2" xfId="40"/>
    <cellStyle name="Финансовый 4 3" xfId="41"/>
    <cellStyle name="Финансовый 4 4" xfId="42"/>
    <cellStyle name="Финансовый 6" xfId="43"/>
    <cellStyle name="Финансовый 7" xfId="44"/>
    <cellStyle name="Финансовый 7 2" xfId="45"/>
    <cellStyle name="Финансовый 8" xfId="46"/>
    <cellStyle name="Финансовый 9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/&#1052;&#1086;&#1080;%20&#1076;&#1086;&#1082;&#1091;&#1084;&#1077;&#1085;&#1090;&#1099;/My%20Documents/&#1057;&#1074;&#1077;&#1090;&#1083;&#1072;&#1085;&#1072;/2015/&#1060;&#1048;&#1053;&#1040;&#1053;&#1057;&#1054;&#1042;&#1040;&#1071;%20&#1054;&#1058;&#1063;&#1045;&#1058;&#1053;&#1054;&#1057;&#1058;&#1068;/2%20&#1082;&#1074;&#1072;&#1088;&#1090;&#1072;&#1083;/&#1060;&#1080;&#1085;&#1072;&#1085;&#1089;&#1086;&#1074;&#1072;&#1103;%20&#1086;&#1090;&#1095;&#1077;&#1090;&#1085;&#1086;&#1089;&#1090;&#1100;%20%20&#1040;&#1054;%20&#1050;&#1072;&#1089;&#1087;&#1080;&#1081;%20&#1085;&#1077;&#1092;&#1090;&#1100;%201&#1087;&#1086;&#1083;&#1091;&#1075;&#1086;&#1076;&#1080;&#1077;%202015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Т"/>
      <sheetName val="формы по мсфо (2)"/>
      <sheetName val="оборотка"/>
      <sheetName val="формы по мсфо"/>
      <sheetName val="раскрытия (делойт)"/>
      <sheetName val="раскрытия"/>
      <sheetName val="вознаграж.упр.персоналу"/>
      <sheetName val="себестоимость"/>
      <sheetName val="реализ."/>
      <sheetName val="администр."/>
      <sheetName val="финансы"/>
      <sheetName val="прочее"/>
      <sheetName val="сделки св.сторон"/>
      <sheetName val="риски"/>
      <sheetName val="ОНО"/>
      <sheetName val="амортизация"/>
      <sheetName val="%дохода"/>
      <sheetName val="Лист1"/>
      <sheetName val="ОНО2014"/>
      <sheetName val="Лист2"/>
      <sheetName val="Лист3"/>
      <sheetName val="Лист4"/>
      <sheetName val="Лист5"/>
      <sheetName val="Лист6"/>
      <sheetName val="Лист8"/>
      <sheetName val="Лист9"/>
      <sheetName val="Лист7"/>
      <sheetName val="Лист10"/>
      <sheetName val="Лист11"/>
    </sheetNames>
    <sheetDataSet>
      <sheetData sheetId="0"/>
      <sheetData sheetId="1"/>
      <sheetData sheetId="2">
        <row r="11">
          <cell r="L11">
            <v>1561223</v>
          </cell>
        </row>
        <row r="24">
          <cell r="L24">
            <v>6442987</v>
          </cell>
        </row>
        <row r="27">
          <cell r="L27">
            <v>18277</v>
          </cell>
        </row>
        <row r="30">
          <cell r="L30">
            <v>0</v>
          </cell>
        </row>
        <row r="32">
          <cell r="L32">
            <v>1123157</v>
          </cell>
        </row>
        <row r="41">
          <cell r="L41">
            <v>504810</v>
          </cell>
        </row>
        <row r="46">
          <cell r="L46">
            <v>1182571</v>
          </cell>
        </row>
        <row r="59">
          <cell r="L59">
            <v>132104</v>
          </cell>
        </row>
        <row r="60">
          <cell r="L60">
            <v>0</v>
          </cell>
        </row>
        <row r="62">
          <cell r="L62">
            <v>34519</v>
          </cell>
        </row>
        <row r="63">
          <cell r="L63">
            <v>1430</v>
          </cell>
        </row>
        <row r="65">
          <cell r="L65">
            <v>20432984</v>
          </cell>
        </row>
        <row r="76">
          <cell r="L76">
            <v>2148697</v>
          </cell>
        </row>
        <row r="81">
          <cell r="L81">
            <v>6290</v>
          </cell>
        </row>
        <row r="87">
          <cell r="L87">
            <v>113812</v>
          </cell>
        </row>
        <row r="88">
          <cell r="L88">
            <v>2143352</v>
          </cell>
        </row>
        <row r="91">
          <cell r="M91">
            <v>10982013</v>
          </cell>
        </row>
        <row r="93">
          <cell r="M93">
            <v>3761045</v>
          </cell>
        </row>
        <row r="94">
          <cell r="M94">
            <v>615886</v>
          </cell>
        </row>
        <row r="102">
          <cell r="M102">
            <v>17323</v>
          </cell>
        </row>
        <row r="108">
          <cell r="M108">
            <v>968113</v>
          </cell>
        </row>
        <row r="111">
          <cell r="M111">
            <v>123394</v>
          </cell>
        </row>
        <row r="112">
          <cell r="M112">
            <v>56547</v>
          </cell>
        </row>
        <row r="117">
          <cell r="M117">
            <v>62141</v>
          </cell>
        </row>
        <row r="119">
          <cell r="M119">
            <v>14</v>
          </cell>
        </row>
        <row r="123">
          <cell r="M123">
            <v>1447689</v>
          </cell>
        </row>
        <row r="126">
          <cell r="M126">
            <v>100000</v>
          </cell>
        </row>
        <row r="129">
          <cell r="M129">
            <v>17232918</v>
          </cell>
        </row>
        <row r="248">
          <cell r="H248">
            <v>0</v>
          </cell>
        </row>
        <row r="262">
          <cell r="H262">
            <v>47286100</v>
          </cell>
        </row>
        <row r="263">
          <cell r="H263">
            <v>130485</v>
          </cell>
        </row>
        <row r="269">
          <cell r="G269">
            <v>5922262</v>
          </cell>
        </row>
        <row r="270">
          <cell r="G270">
            <v>16700004</v>
          </cell>
        </row>
        <row r="271">
          <cell r="G271">
            <v>619064</v>
          </cell>
        </row>
        <row r="272">
          <cell r="G272">
            <v>46244</v>
          </cell>
        </row>
        <row r="273">
          <cell r="G273">
            <v>1581</v>
          </cell>
        </row>
        <row r="274">
          <cell r="G274">
            <v>30124</v>
          </cell>
        </row>
        <row r="279">
          <cell r="G279">
            <v>10750555</v>
          </cell>
        </row>
        <row r="291">
          <cell r="H291">
            <v>-17891</v>
          </cell>
        </row>
        <row r="292">
          <cell r="H292">
            <v>1406695</v>
          </cell>
        </row>
        <row r="297">
          <cell r="H297">
            <v>26917025</v>
          </cell>
        </row>
        <row r="298">
          <cell r="H298">
            <v>23600</v>
          </cell>
        </row>
        <row r="299">
          <cell r="H299">
            <v>182508</v>
          </cell>
        </row>
        <row r="300">
          <cell r="H300">
            <v>454</v>
          </cell>
        </row>
        <row r="301">
          <cell r="G301">
            <v>5483359</v>
          </cell>
        </row>
        <row r="302">
          <cell r="G302">
            <v>11366420</v>
          </cell>
        </row>
        <row r="303">
          <cell r="G303">
            <v>623216</v>
          </cell>
        </row>
        <row r="304">
          <cell r="G304">
            <v>73915</v>
          </cell>
        </row>
        <row r="305">
          <cell r="G305">
            <v>3152</v>
          </cell>
        </row>
        <row r="306">
          <cell r="G306">
            <v>40230</v>
          </cell>
        </row>
        <row r="307">
          <cell r="G307">
            <v>884</v>
          </cell>
        </row>
        <row r="308">
          <cell r="G308">
            <v>117252</v>
          </cell>
        </row>
        <row r="309">
          <cell r="G309">
            <v>453</v>
          </cell>
        </row>
        <row r="310">
          <cell r="G310">
            <v>39412</v>
          </cell>
        </row>
        <row r="311">
          <cell r="G311">
            <v>2610168</v>
          </cell>
        </row>
        <row r="335">
          <cell r="D335">
            <v>21435059</v>
          </cell>
        </row>
        <row r="346">
          <cell r="D346">
            <v>100000</v>
          </cell>
        </row>
        <row r="347">
          <cell r="D347">
            <v>17098739</v>
          </cell>
        </row>
        <row r="363">
          <cell r="D363">
            <v>10967267</v>
          </cell>
          <cell r="I363">
            <v>10610985</v>
          </cell>
        </row>
        <row r="480">
          <cell r="H480">
            <v>692981</v>
          </cell>
          <cell r="I480">
            <v>402035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9"/>
  <sheetViews>
    <sheetView tabSelected="1" zoomScaleNormal="100" workbookViewId="0">
      <selection activeCell="C46" sqref="C46"/>
    </sheetView>
  </sheetViews>
  <sheetFormatPr defaultRowHeight="12.75" x14ac:dyDescent="0.2"/>
  <cols>
    <col min="2" max="2" width="53.7109375" bestFit="1" customWidth="1"/>
    <col min="3" max="3" width="14.7109375" customWidth="1"/>
    <col min="4" max="4" width="21.42578125" customWidth="1"/>
    <col min="5" max="5" width="24.42578125" style="2" customWidth="1"/>
    <col min="6" max="6" width="15" style="2" customWidth="1"/>
    <col min="7" max="7" width="20.5703125" style="3" customWidth="1"/>
    <col min="8" max="8" width="19.85546875" style="2" customWidth="1"/>
  </cols>
  <sheetData>
    <row r="3" spans="2:8" x14ac:dyDescent="0.2">
      <c r="B3" s="1" t="s">
        <v>99</v>
      </c>
    </row>
    <row r="5" spans="2:8" x14ac:dyDescent="0.2">
      <c r="B5" s="4" t="s">
        <v>0</v>
      </c>
    </row>
    <row r="6" spans="2:8" x14ac:dyDescent="0.2">
      <c r="B6" s="4" t="s">
        <v>98</v>
      </c>
    </row>
    <row r="7" spans="2:8" x14ac:dyDescent="0.2">
      <c r="B7" t="s">
        <v>1</v>
      </c>
    </row>
    <row r="8" spans="2:8" x14ac:dyDescent="0.2">
      <c r="B8" s="5"/>
      <c r="C8" s="5" t="s">
        <v>2</v>
      </c>
      <c r="D8" s="6" t="s">
        <v>3</v>
      </c>
      <c r="E8" s="7" t="s">
        <v>4</v>
      </c>
      <c r="F8" s="8"/>
      <c r="G8" s="9"/>
      <c r="H8" s="10"/>
    </row>
    <row r="9" spans="2:8" x14ac:dyDescent="0.2">
      <c r="B9" s="5"/>
      <c r="C9" s="5"/>
      <c r="D9" s="11"/>
      <c r="E9" s="12"/>
      <c r="F9" s="8"/>
      <c r="G9" s="9"/>
      <c r="H9" s="10"/>
    </row>
    <row r="10" spans="2:8" s="1" customFormat="1" x14ac:dyDescent="0.2">
      <c r="B10" s="13" t="s">
        <v>5</v>
      </c>
      <c r="C10" s="14"/>
      <c r="D10" s="13"/>
      <c r="E10" s="15"/>
      <c r="F10" s="16"/>
      <c r="G10" s="17"/>
      <c r="H10" s="10"/>
    </row>
    <row r="11" spans="2:8" s="1" customFormat="1" x14ac:dyDescent="0.2">
      <c r="B11" s="13" t="s">
        <v>6</v>
      </c>
      <c r="C11" s="14"/>
      <c r="D11" s="18"/>
      <c r="E11" s="15"/>
      <c r="F11" s="16"/>
      <c r="G11" s="19"/>
      <c r="H11" s="19"/>
    </row>
    <row r="12" spans="2:8" x14ac:dyDescent="0.2">
      <c r="B12" s="20" t="s">
        <v>7</v>
      </c>
      <c r="C12" s="21" t="s">
        <v>100</v>
      </c>
      <c r="D12" s="22">
        <f>[1]оборотка!L65+[1]оборотка!L76</f>
        <v>22581681</v>
      </c>
      <c r="E12" s="23">
        <v>20903559</v>
      </c>
      <c r="F12" s="24"/>
      <c r="G12" s="25"/>
    </row>
    <row r="13" spans="2:8" x14ac:dyDescent="0.2">
      <c r="B13" s="20" t="s">
        <v>8</v>
      </c>
      <c r="C13" s="21" t="s">
        <v>101</v>
      </c>
      <c r="D13" s="22">
        <f>[1]оборотка!L81</f>
        <v>6290</v>
      </c>
      <c r="E13" s="23">
        <v>6443</v>
      </c>
      <c r="F13" s="24"/>
      <c r="G13" s="25"/>
    </row>
    <row r="14" spans="2:8" x14ac:dyDescent="0.2">
      <c r="B14" s="20" t="s">
        <v>9</v>
      </c>
      <c r="C14" s="21" t="s">
        <v>102</v>
      </c>
      <c r="D14" s="26">
        <f>[1]оборотка!L88</f>
        <v>2143352</v>
      </c>
      <c r="E14" s="23">
        <v>2803326</v>
      </c>
      <c r="F14" s="24"/>
      <c r="G14" s="25"/>
    </row>
    <row r="15" spans="2:8" x14ac:dyDescent="0.2">
      <c r="B15" s="20" t="s">
        <v>10</v>
      </c>
      <c r="C15" s="21" t="s">
        <v>103</v>
      </c>
      <c r="D15" s="26">
        <f>[1]оборотка!L87+[1]оборотка!L63+[1]оборотка!H248</f>
        <v>115242</v>
      </c>
      <c r="E15" s="23">
        <v>152008</v>
      </c>
      <c r="F15" s="24"/>
      <c r="G15" s="25"/>
    </row>
    <row r="16" spans="2:8" x14ac:dyDescent="0.2">
      <c r="B16" s="20" t="s">
        <v>11</v>
      </c>
      <c r="C16" s="21" t="s">
        <v>104</v>
      </c>
      <c r="D16" s="22">
        <f>[1]оборотка!L59+[1]оборотка!L62</f>
        <v>166623</v>
      </c>
      <c r="E16" s="23">
        <v>161834</v>
      </c>
      <c r="F16" s="24"/>
      <c r="G16" s="25"/>
    </row>
    <row r="17" spans="2:8" x14ac:dyDescent="0.2">
      <c r="B17" s="27"/>
      <c r="C17" s="28"/>
      <c r="D17" s="29">
        <f>SUM(D12:D16)</f>
        <v>25013188</v>
      </c>
      <c r="E17" s="30">
        <f>SUM(E12:E16)</f>
        <v>24027170</v>
      </c>
      <c r="F17" s="31"/>
      <c r="G17" s="32"/>
    </row>
    <row r="18" spans="2:8" x14ac:dyDescent="0.2">
      <c r="B18" s="13" t="s">
        <v>12</v>
      </c>
      <c r="C18" s="21"/>
      <c r="D18" s="22"/>
      <c r="E18" s="33"/>
      <c r="F18" s="24"/>
      <c r="G18" s="25"/>
    </row>
    <row r="19" spans="2:8" x14ac:dyDescent="0.2">
      <c r="B19" s="20" t="s">
        <v>13</v>
      </c>
      <c r="C19" s="21" t="s">
        <v>105</v>
      </c>
      <c r="D19" s="22">
        <f>[1]оборотка!L32</f>
        <v>1123157</v>
      </c>
      <c r="E19" s="23">
        <v>1886209</v>
      </c>
      <c r="F19" s="24"/>
      <c r="G19" s="25"/>
    </row>
    <row r="20" spans="2:8" x14ac:dyDescent="0.2">
      <c r="B20" s="20" t="s">
        <v>14</v>
      </c>
      <c r="C20" s="21" t="s">
        <v>106</v>
      </c>
      <c r="D20" s="22">
        <f>[1]оборотка!L24</f>
        <v>6442987</v>
      </c>
      <c r="E20" s="23">
        <v>2334096</v>
      </c>
      <c r="F20" s="24"/>
      <c r="G20" s="25"/>
    </row>
    <row r="21" spans="2:8" x14ac:dyDescent="0.2">
      <c r="B21" s="20" t="s">
        <v>15</v>
      </c>
      <c r="C21" s="21" t="s">
        <v>107</v>
      </c>
      <c r="D21" s="22">
        <f>[1]оборотка!L27+[1]оборотка!L30+[1]оборотка!L41+[1]оборотка!L46-[1]оборотка!H248</f>
        <v>1705658</v>
      </c>
      <c r="E21" s="23">
        <v>4783243</v>
      </c>
      <c r="F21" s="24"/>
      <c r="G21" s="25"/>
    </row>
    <row r="22" spans="2:8" x14ac:dyDescent="0.2">
      <c r="B22" s="20" t="s">
        <v>16</v>
      </c>
      <c r="C22" s="21" t="s">
        <v>108</v>
      </c>
      <c r="D22" s="34">
        <f>[1]оборотка!L60</f>
        <v>0</v>
      </c>
      <c r="E22" s="23">
        <v>5470500</v>
      </c>
      <c r="F22" s="24"/>
      <c r="G22" s="25"/>
    </row>
    <row r="23" spans="2:8" x14ac:dyDescent="0.2">
      <c r="B23" s="20" t="s">
        <v>17</v>
      </c>
      <c r="C23" s="21" t="s">
        <v>109</v>
      </c>
      <c r="D23" s="22">
        <f>[1]оборотка!L11</f>
        <v>1561223</v>
      </c>
      <c r="E23" s="23">
        <v>2686089</v>
      </c>
      <c r="F23" s="24"/>
      <c r="G23" s="25"/>
    </row>
    <row r="24" spans="2:8" x14ac:dyDescent="0.2">
      <c r="B24" s="20"/>
      <c r="C24" s="21"/>
      <c r="D24" s="30">
        <f>SUM(D19:D23)</f>
        <v>10833025</v>
      </c>
      <c r="E24" s="30">
        <f>SUM(E19:E23)</f>
        <v>17160137</v>
      </c>
      <c r="F24" s="31"/>
      <c r="G24" s="32"/>
    </row>
    <row r="25" spans="2:8" s="1" customFormat="1" x14ac:dyDescent="0.2">
      <c r="B25" s="13" t="s">
        <v>18</v>
      </c>
      <c r="C25" s="14"/>
      <c r="D25" s="35">
        <f>D24+D17</f>
        <v>35846213</v>
      </c>
      <c r="E25" s="30">
        <f>E24+E17</f>
        <v>41187307</v>
      </c>
      <c r="F25" s="31"/>
      <c r="G25" s="32"/>
      <c r="H25" s="10"/>
    </row>
    <row r="26" spans="2:8" x14ac:dyDescent="0.2">
      <c r="B26" s="13" t="s">
        <v>19</v>
      </c>
      <c r="C26" s="21"/>
      <c r="D26" s="22"/>
      <c r="E26" s="33"/>
      <c r="F26" s="24"/>
      <c r="G26" s="25"/>
    </row>
    <row r="27" spans="2:8" x14ac:dyDescent="0.2">
      <c r="B27" s="13" t="s">
        <v>20</v>
      </c>
      <c r="C27" s="21"/>
      <c r="D27" s="22"/>
      <c r="E27" s="33"/>
      <c r="F27" s="24"/>
      <c r="G27" s="25"/>
    </row>
    <row r="28" spans="2:8" x14ac:dyDescent="0.2">
      <c r="B28" s="20" t="s">
        <v>21</v>
      </c>
      <c r="C28" s="21" t="s">
        <v>97</v>
      </c>
      <c r="D28" s="22">
        <f>[1]оборотка!M126</f>
        <v>100000</v>
      </c>
      <c r="E28" s="23">
        <v>100000</v>
      </c>
      <c r="F28" s="24"/>
      <c r="G28" s="25"/>
    </row>
    <row r="29" spans="2:8" x14ac:dyDescent="0.2">
      <c r="B29" s="20" t="s">
        <v>22</v>
      </c>
      <c r="C29" s="21"/>
      <c r="D29" s="22">
        <f>[1]оборотка!M129</f>
        <v>17232918</v>
      </c>
      <c r="E29" s="23">
        <v>21435059</v>
      </c>
      <c r="F29" s="24"/>
      <c r="G29" s="25"/>
    </row>
    <row r="30" spans="2:8" x14ac:dyDescent="0.2">
      <c r="B30" s="13"/>
      <c r="C30" s="21"/>
      <c r="D30" s="36">
        <f>SUM(D27:D29)</f>
        <v>17332918</v>
      </c>
      <c r="E30" s="30">
        <f>SUM(E27:E29)</f>
        <v>21535059</v>
      </c>
      <c r="F30" s="31"/>
      <c r="G30" s="32"/>
      <c r="H30" s="37"/>
    </row>
    <row r="31" spans="2:8" x14ac:dyDescent="0.2">
      <c r="B31" s="13" t="s">
        <v>23</v>
      </c>
      <c r="C31" s="21"/>
      <c r="D31" s="22"/>
      <c r="E31" s="33"/>
      <c r="F31" s="24"/>
      <c r="G31" s="25"/>
    </row>
    <row r="32" spans="2:8" x14ac:dyDescent="0.2">
      <c r="B32" s="20" t="s">
        <v>24</v>
      </c>
      <c r="C32" s="21" t="s">
        <v>96</v>
      </c>
      <c r="D32" s="22">
        <f>[1]оборотка!M123</f>
        <v>1447689</v>
      </c>
      <c r="E32" s="23">
        <v>1667243</v>
      </c>
      <c r="F32" s="24"/>
      <c r="G32" s="25"/>
    </row>
    <row r="33" spans="2:8" x14ac:dyDescent="0.2">
      <c r="B33" s="20" t="s">
        <v>25</v>
      </c>
      <c r="C33" s="21" t="s">
        <v>110</v>
      </c>
      <c r="D33" s="22">
        <f>[1]оборотка!H480</f>
        <v>692981</v>
      </c>
      <c r="E33" s="23">
        <v>642345</v>
      </c>
      <c r="F33" s="24"/>
      <c r="G33" s="25"/>
    </row>
    <row r="34" spans="2:8" x14ac:dyDescent="0.2">
      <c r="B34" s="20" t="s">
        <v>26</v>
      </c>
      <c r="C34" s="21" t="s">
        <v>111</v>
      </c>
      <c r="D34" s="26">
        <f>[1]оборотка!I480</f>
        <v>402035</v>
      </c>
      <c r="E34" s="23">
        <v>409167</v>
      </c>
      <c r="F34" s="24"/>
      <c r="G34" s="25"/>
    </row>
    <row r="35" spans="2:8" x14ac:dyDescent="0.2">
      <c r="B35" s="20"/>
      <c r="C35" s="21"/>
      <c r="D35" s="26"/>
      <c r="E35" s="33"/>
      <c r="F35" s="24"/>
      <c r="G35" s="25"/>
    </row>
    <row r="36" spans="2:8" x14ac:dyDescent="0.2">
      <c r="B36" s="20"/>
      <c r="C36" s="21"/>
      <c r="D36" s="38">
        <f>SUM(D31:D35)</f>
        <v>2542705</v>
      </c>
      <c r="E36" s="30">
        <f>SUM(E31:E35)</f>
        <v>2718755</v>
      </c>
      <c r="F36" s="31"/>
      <c r="G36" s="32"/>
    </row>
    <row r="37" spans="2:8" x14ac:dyDescent="0.2">
      <c r="B37" s="13" t="s">
        <v>27</v>
      </c>
      <c r="C37" s="21"/>
      <c r="D37" s="26"/>
      <c r="E37" s="33"/>
      <c r="F37" s="24"/>
      <c r="G37" s="25"/>
    </row>
    <row r="38" spans="2:8" x14ac:dyDescent="0.2">
      <c r="B38" s="20"/>
      <c r="C38" s="103"/>
      <c r="D38" s="26"/>
      <c r="E38" s="33"/>
      <c r="F38" s="24"/>
      <c r="G38" s="25"/>
    </row>
    <row r="39" spans="2:8" x14ac:dyDescent="0.2">
      <c r="B39" s="20" t="s">
        <v>28</v>
      </c>
      <c r="C39" s="103" t="s">
        <v>112</v>
      </c>
      <c r="D39" s="26">
        <f>[1]оборотка!M108</f>
        <v>968113</v>
      </c>
      <c r="E39" s="23">
        <v>654883</v>
      </c>
      <c r="F39" s="24"/>
      <c r="G39" s="25"/>
      <c r="H39" s="39"/>
    </row>
    <row r="40" spans="2:8" x14ac:dyDescent="0.2">
      <c r="B40" s="20" t="s">
        <v>29</v>
      </c>
      <c r="C40" s="103" t="s">
        <v>113</v>
      </c>
      <c r="D40" s="26">
        <f>[1]оборотка!M93-D41</f>
        <v>3145159</v>
      </c>
      <c r="E40" s="23">
        <v>2419900</v>
      </c>
      <c r="F40" s="24"/>
      <c r="G40" s="25"/>
    </row>
    <row r="41" spans="2:8" x14ac:dyDescent="0.2">
      <c r="B41" s="20" t="s">
        <v>30</v>
      </c>
      <c r="C41" s="103" t="s">
        <v>113</v>
      </c>
      <c r="D41" s="26">
        <f>[1]оборотка!M94</f>
        <v>615886</v>
      </c>
      <c r="E41" s="23">
        <v>4506254</v>
      </c>
      <c r="F41" s="24"/>
      <c r="G41" s="25"/>
    </row>
    <row r="42" spans="2:8" ht="25.5" x14ac:dyDescent="0.2">
      <c r="B42" s="40" t="s">
        <v>31</v>
      </c>
      <c r="C42" s="21" t="s">
        <v>114</v>
      </c>
      <c r="D42" s="26">
        <f>[1]оборотка!M91+[1]оборотка!M102+[1]оборотка!M111+[1]оборотка!M112+[1]оборотка!M117+[1]оборотка!M119</f>
        <v>11241432</v>
      </c>
      <c r="E42" s="23">
        <v>9352456</v>
      </c>
      <c r="F42" s="24"/>
      <c r="G42" s="25"/>
      <c r="H42" s="39"/>
    </row>
    <row r="43" spans="2:8" x14ac:dyDescent="0.2">
      <c r="B43" s="20"/>
      <c r="C43" s="21"/>
      <c r="D43" s="41">
        <f>SUM(D39:D42)</f>
        <v>15970590</v>
      </c>
      <c r="E43" s="33">
        <f>SUM(E39:E42)</f>
        <v>16933493</v>
      </c>
      <c r="F43" s="24"/>
      <c r="G43" s="25"/>
    </row>
    <row r="44" spans="2:8" s="1" customFormat="1" x14ac:dyDescent="0.2">
      <c r="B44" s="13" t="s">
        <v>32</v>
      </c>
      <c r="C44" s="14"/>
      <c r="D44" s="35">
        <f>D36+D43</f>
        <v>18513295</v>
      </c>
      <c r="E44" s="35">
        <f>E36+E43</f>
        <v>19652248</v>
      </c>
      <c r="F44" s="31"/>
      <c r="G44" s="32"/>
      <c r="H44" s="10"/>
    </row>
    <row r="45" spans="2:8" x14ac:dyDescent="0.2">
      <c r="B45" s="13" t="s">
        <v>33</v>
      </c>
      <c r="C45" s="21"/>
      <c r="D45" s="29">
        <f>D30+D44</f>
        <v>35846213</v>
      </c>
      <c r="E45" s="29">
        <f>E30+E44</f>
        <v>41187307</v>
      </c>
      <c r="F45" s="31"/>
      <c r="G45" s="32"/>
      <c r="H45" s="37">
        <f>D45-D25</f>
        <v>0</v>
      </c>
    </row>
    <row r="46" spans="2:8" x14ac:dyDescent="0.2">
      <c r="B46" s="18" t="s">
        <v>34</v>
      </c>
      <c r="C46" s="147">
        <v>14</v>
      </c>
      <c r="D46" s="29">
        <f>((D30-D13)/10000)*1000</f>
        <v>1732662.8</v>
      </c>
      <c r="E46" s="42">
        <f>((E30-E13)/10000)*1000</f>
        <v>2152861.6</v>
      </c>
      <c r="F46" s="43"/>
      <c r="G46" s="44"/>
    </row>
    <row r="47" spans="2:8" x14ac:dyDescent="0.2">
      <c r="B47" s="45"/>
      <c r="C47" s="45"/>
      <c r="D47" s="46"/>
      <c r="E47" s="46"/>
      <c r="F47" s="46"/>
      <c r="G47" s="47"/>
    </row>
    <row r="48" spans="2:8" x14ac:dyDescent="0.2">
      <c r="B48" s="45"/>
      <c r="C48" s="45"/>
      <c r="D48" s="48"/>
      <c r="E48" s="48"/>
      <c r="F48" s="48"/>
      <c r="G48" s="49"/>
    </row>
    <row r="108" spans="2:2" ht="12" customHeight="1" x14ac:dyDescent="0.2">
      <c r="B108" s="87"/>
    </row>
    <row r="109" spans="2:2" ht="12" customHeight="1" x14ac:dyDescent="0.2"/>
  </sheetData>
  <mergeCells count="6">
    <mergeCell ref="B8:B9"/>
    <mergeCell ref="C8:C9"/>
    <mergeCell ref="D8:D9"/>
    <mergeCell ref="E8:E9"/>
    <mergeCell ref="F8:F9"/>
    <mergeCell ref="G8:G9"/>
  </mergeCells>
  <pageMargins left="0" right="0" top="0" bottom="0" header="0.31496062992125984" footer="0.31496062992125984"/>
  <pageSetup scale="59" orientation="portrait" r:id="rId1"/>
  <rowBreaks count="1" manualBreakCount="1">
    <brk id="7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workbookViewId="0">
      <selection activeCell="D28" sqref="D28"/>
    </sheetView>
  </sheetViews>
  <sheetFormatPr defaultRowHeight="15" x14ac:dyDescent="0.25"/>
  <cols>
    <col min="1" max="1" width="9.140625" style="106"/>
    <col min="2" max="2" width="46.42578125" style="106" customWidth="1"/>
    <col min="3" max="3" width="15" style="106" customWidth="1"/>
    <col min="4" max="4" width="23.140625" style="106" customWidth="1"/>
    <col min="5" max="5" width="23" style="106" customWidth="1"/>
    <col min="6" max="16384" width="9.140625" style="106"/>
  </cols>
  <sheetData>
    <row r="1" spans="2:8" x14ac:dyDescent="0.25">
      <c r="D1" s="118"/>
      <c r="E1" s="118"/>
      <c r="F1" s="118"/>
      <c r="G1" s="123"/>
      <c r="H1" s="107"/>
    </row>
    <row r="2" spans="2:8" x14ac:dyDescent="0.25">
      <c r="B2" s="105" t="s">
        <v>35</v>
      </c>
      <c r="D2" s="124"/>
      <c r="E2" s="124"/>
      <c r="F2" s="107"/>
      <c r="G2" s="108"/>
      <c r="H2" s="107"/>
    </row>
    <row r="3" spans="2:8" x14ac:dyDescent="0.25">
      <c r="B3" s="106" t="s">
        <v>91</v>
      </c>
      <c r="E3" s="107"/>
      <c r="F3" s="107"/>
      <c r="G3" s="108"/>
      <c r="H3" s="107"/>
    </row>
    <row r="4" spans="2:8" x14ac:dyDescent="0.25">
      <c r="B4" s="125"/>
      <c r="C4" s="125" t="s">
        <v>2</v>
      </c>
      <c r="D4" s="126" t="s">
        <v>36</v>
      </c>
      <c r="E4" s="127" t="s">
        <v>37</v>
      </c>
      <c r="F4" s="128"/>
      <c r="G4" s="129"/>
      <c r="H4" s="107"/>
    </row>
    <row r="5" spans="2:8" x14ac:dyDescent="0.25">
      <c r="B5" s="125"/>
      <c r="C5" s="125"/>
      <c r="D5" s="130"/>
      <c r="E5" s="127"/>
      <c r="F5" s="128"/>
      <c r="G5" s="129"/>
      <c r="H5" s="107"/>
    </row>
    <row r="6" spans="2:8" x14ac:dyDescent="0.25">
      <c r="B6" s="131" t="s">
        <v>38</v>
      </c>
      <c r="C6" s="132" t="s">
        <v>92</v>
      </c>
      <c r="D6" s="133">
        <f>[1]оборотка!H297</f>
        <v>26917025</v>
      </c>
      <c r="E6" s="134">
        <f>[1]оборотка!H262</f>
        <v>47286100</v>
      </c>
      <c r="F6" s="135"/>
      <c r="G6" s="136"/>
      <c r="H6" s="107"/>
    </row>
    <row r="7" spans="2:8" x14ac:dyDescent="0.25">
      <c r="B7" s="131" t="s">
        <v>39</v>
      </c>
      <c r="C7" s="132" t="s">
        <v>93</v>
      </c>
      <c r="D7" s="133">
        <f>[1]оборотка!G301</f>
        <v>5483359</v>
      </c>
      <c r="E7" s="134">
        <f>[1]оборотка!G269</f>
        <v>5922262</v>
      </c>
      <c r="F7" s="135"/>
      <c r="G7" s="136"/>
      <c r="H7" s="121"/>
    </row>
    <row r="8" spans="2:8" x14ac:dyDescent="0.25">
      <c r="B8" s="137" t="s">
        <v>40</v>
      </c>
      <c r="C8" s="138"/>
      <c r="D8" s="139">
        <f>D6-D7</f>
        <v>21433666</v>
      </c>
      <c r="E8" s="140">
        <f>E6-E7</f>
        <v>41363838</v>
      </c>
      <c r="F8" s="135"/>
      <c r="G8" s="136"/>
      <c r="H8" s="107"/>
    </row>
    <row r="9" spans="2:8" x14ac:dyDescent="0.25">
      <c r="B9" s="131" t="s">
        <v>41</v>
      </c>
      <c r="C9" s="132" t="s">
        <v>94</v>
      </c>
      <c r="D9" s="133">
        <f>[1]оборотка!G302</f>
        <v>11366420</v>
      </c>
      <c r="E9" s="134">
        <f>[1]оборотка!G270</f>
        <v>16700004</v>
      </c>
      <c r="F9" s="135"/>
      <c r="G9" s="136"/>
      <c r="H9" s="121"/>
    </row>
    <row r="10" spans="2:8" x14ac:dyDescent="0.25">
      <c r="B10" s="131" t="s">
        <v>42</v>
      </c>
      <c r="C10" s="132" t="s">
        <v>95</v>
      </c>
      <c r="D10" s="133">
        <f>[1]оборотка!G303+[1]оборотка!G304</f>
        <v>697131</v>
      </c>
      <c r="E10" s="134">
        <f>[1]оборотка!G272+[1]оборотка!G271</f>
        <v>665308</v>
      </c>
      <c r="F10" s="135"/>
      <c r="G10" s="136"/>
      <c r="H10" s="107"/>
    </row>
    <row r="11" spans="2:8" x14ac:dyDescent="0.25">
      <c r="B11" s="131" t="s">
        <v>43</v>
      </c>
      <c r="C11" s="132"/>
      <c r="D11" s="133">
        <f>[1]оборотка!H298</f>
        <v>23600</v>
      </c>
      <c r="E11" s="134">
        <f>[1]оборотка!H263</f>
        <v>130485</v>
      </c>
      <c r="F11" s="135"/>
      <c r="G11" s="136"/>
      <c r="H11" s="121"/>
    </row>
    <row r="12" spans="2:8" x14ac:dyDescent="0.25">
      <c r="B12" s="131" t="s">
        <v>44</v>
      </c>
      <c r="C12" s="132"/>
      <c r="D12" s="133">
        <f>[1]оборотка!G305+[1]оборотка!G306</f>
        <v>43382</v>
      </c>
      <c r="E12" s="134">
        <f>[1]оборотка!G273+[1]оборотка!G274</f>
        <v>31705</v>
      </c>
      <c r="F12" s="135"/>
      <c r="G12" s="136"/>
      <c r="H12" s="107"/>
    </row>
    <row r="13" spans="2:8" x14ac:dyDescent="0.25">
      <c r="B13" s="131" t="s">
        <v>45</v>
      </c>
      <c r="C13" s="132"/>
      <c r="D13" s="133">
        <f>[1]оборотка!H299-[1]оборотка!G308</f>
        <v>65256</v>
      </c>
      <c r="E13" s="134">
        <f>[1]оборотка!H292</f>
        <v>1406695</v>
      </c>
      <c r="F13" s="135"/>
      <c r="G13" s="136"/>
      <c r="H13" s="107"/>
    </row>
    <row r="14" spans="2:8" ht="18" customHeight="1" x14ac:dyDescent="0.25">
      <c r="B14" s="131" t="s">
        <v>46</v>
      </c>
      <c r="C14" s="132"/>
      <c r="D14" s="133">
        <f>[1]оборотка!H300-[1]оборотка!G307-[1]оборотка!G309-[1]оборотка!G310</f>
        <v>-40295</v>
      </c>
      <c r="E14" s="134">
        <f>[1]оборотка!H291-1</f>
        <v>-17892</v>
      </c>
      <c r="F14" s="141"/>
      <c r="G14" s="142"/>
      <c r="H14" s="121"/>
    </row>
    <row r="15" spans="2:8" x14ac:dyDescent="0.25">
      <c r="B15" s="137" t="s">
        <v>47</v>
      </c>
      <c r="C15" s="138"/>
      <c r="D15" s="139">
        <f>D8-D9-D10+D11-D12+D13+D14</f>
        <v>9375294</v>
      </c>
      <c r="E15" s="140">
        <f>E8-E9-E10+E11-E12+E13+E14</f>
        <v>25486109</v>
      </c>
      <c r="F15" s="135"/>
      <c r="G15" s="136"/>
      <c r="H15" s="107"/>
    </row>
    <row r="16" spans="2:8" x14ac:dyDescent="0.25">
      <c r="B16" s="131" t="s">
        <v>48</v>
      </c>
      <c r="C16" s="132" t="s">
        <v>96</v>
      </c>
      <c r="D16" s="133">
        <f>[1]оборотка!G311</f>
        <v>2610168</v>
      </c>
      <c r="E16" s="134">
        <f>[1]оборотка!G279</f>
        <v>10750555</v>
      </c>
      <c r="F16" s="135"/>
      <c r="G16" s="136"/>
      <c r="H16" s="107"/>
    </row>
    <row r="17" spans="2:8" x14ac:dyDescent="0.25">
      <c r="B17" s="143" t="s">
        <v>49</v>
      </c>
      <c r="C17" s="138"/>
      <c r="D17" s="139">
        <f>D15-D16</f>
        <v>6765126</v>
      </c>
      <c r="E17" s="140">
        <f>E15-E16</f>
        <v>14735554</v>
      </c>
      <c r="F17" s="135"/>
      <c r="G17" s="136"/>
      <c r="H17" s="107"/>
    </row>
    <row r="18" spans="2:8" x14ac:dyDescent="0.25">
      <c r="B18" s="137" t="s">
        <v>50</v>
      </c>
      <c r="C18" s="138"/>
      <c r="D18" s="139"/>
      <c r="E18" s="140"/>
      <c r="F18" s="135"/>
      <c r="G18" s="136"/>
      <c r="H18" s="107"/>
    </row>
    <row r="19" spans="2:8" x14ac:dyDescent="0.25">
      <c r="B19" s="131" t="s">
        <v>51</v>
      </c>
      <c r="C19" s="132" t="s">
        <v>97</v>
      </c>
      <c r="D19" s="133">
        <f>ROUND(D17/10000,0)</f>
        <v>677</v>
      </c>
      <c r="E19" s="133">
        <f>ROUND(E17/10000,0)</f>
        <v>1474</v>
      </c>
      <c r="F19" s="135"/>
      <c r="G19" s="136"/>
      <c r="H19" s="121"/>
    </row>
    <row r="20" spans="2:8" x14ac:dyDescent="0.25">
      <c r="B20" s="131"/>
      <c r="C20" s="132"/>
      <c r="D20" s="131"/>
      <c r="E20" s="144"/>
      <c r="F20" s="135"/>
      <c r="G20" s="136"/>
      <c r="H20" s="107"/>
    </row>
    <row r="21" spans="2:8" x14ac:dyDescent="0.25">
      <c r="E21" s="107"/>
      <c r="F21" s="107"/>
      <c r="G21" s="108"/>
      <c r="H21" s="107"/>
    </row>
  </sheetData>
  <mergeCells count="20">
    <mergeCell ref="B4:B5"/>
    <mergeCell ref="C4:C5"/>
    <mergeCell ref="D4:D5"/>
    <mergeCell ref="E4:E5"/>
    <mergeCell ref="F4:G5"/>
    <mergeCell ref="F6:G6"/>
    <mergeCell ref="F7:G7"/>
    <mergeCell ref="F8:G8"/>
    <mergeCell ref="F9:G9"/>
    <mergeCell ref="F10:G10"/>
    <mergeCell ref="F11:G11"/>
    <mergeCell ref="F12:G12"/>
    <mergeCell ref="F19:G19"/>
    <mergeCell ref="F20:G20"/>
    <mergeCell ref="F13:G13"/>
    <mergeCell ref="F14:G14"/>
    <mergeCell ref="F15:G15"/>
    <mergeCell ref="F16:G16"/>
    <mergeCell ref="F17:G17"/>
    <mergeCell ref="F18:G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C28" sqref="C26:C28"/>
    </sheetView>
  </sheetViews>
  <sheetFormatPr defaultRowHeight="15" x14ac:dyDescent="0.25"/>
  <cols>
    <col min="1" max="1" width="9.140625" style="106"/>
    <col min="2" max="2" width="39.5703125" style="106" customWidth="1"/>
    <col min="3" max="3" width="9.140625" style="106"/>
    <col min="4" max="4" width="11.85546875" style="106" customWidth="1"/>
    <col min="5" max="6" width="14.5703125" style="106" bestFit="1" customWidth="1"/>
    <col min="7" max="7" width="9.28515625" style="106" bestFit="1" customWidth="1"/>
    <col min="8" max="16384" width="9.140625" style="106"/>
  </cols>
  <sheetData>
    <row r="1" spans="2:8" x14ac:dyDescent="0.25">
      <c r="E1" s="107"/>
      <c r="F1" s="107"/>
      <c r="G1" s="108"/>
      <c r="H1" s="107"/>
    </row>
    <row r="2" spans="2:8" x14ac:dyDescent="0.25">
      <c r="B2" s="145" t="s">
        <v>99</v>
      </c>
      <c r="E2" s="107"/>
      <c r="F2" s="107"/>
      <c r="G2" s="108"/>
      <c r="H2" s="107"/>
    </row>
    <row r="3" spans="2:8" x14ac:dyDescent="0.25">
      <c r="B3" s="146" t="s">
        <v>77</v>
      </c>
      <c r="C3" s="146"/>
      <c r="D3" s="146"/>
      <c r="E3" s="146"/>
      <c r="F3" s="146"/>
    </row>
    <row r="4" spans="2:8" ht="15.75" thickBot="1" x14ac:dyDescent="0.3">
      <c r="B4" s="88" t="s">
        <v>98</v>
      </c>
      <c r="C4" s="88"/>
      <c r="D4" s="88"/>
      <c r="E4" s="88"/>
      <c r="F4" s="88"/>
    </row>
    <row r="5" spans="2:8" ht="43.5" thickBot="1" x14ac:dyDescent="0.3">
      <c r="B5" s="89" t="s">
        <v>78</v>
      </c>
      <c r="C5" s="90" t="s">
        <v>79</v>
      </c>
      <c r="D5" s="90" t="s">
        <v>80</v>
      </c>
      <c r="E5" s="104" t="s">
        <v>81</v>
      </c>
      <c r="F5" s="90" t="s">
        <v>82</v>
      </c>
    </row>
    <row r="6" spans="2:8" x14ac:dyDescent="0.25">
      <c r="B6" s="72" t="s">
        <v>83</v>
      </c>
      <c r="C6" s="80"/>
      <c r="D6" s="91">
        <f>[1]оборотка!D346</f>
        <v>100000</v>
      </c>
      <c r="E6" s="91">
        <f>[1]оборотка!D347</f>
        <v>17098739</v>
      </c>
      <c r="F6" s="91">
        <f>D6++E6</f>
        <v>17198739</v>
      </c>
    </row>
    <row r="7" spans="2:8" ht="15.75" thickBot="1" x14ac:dyDescent="0.3">
      <c r="B7" s="92"/>
      <c r="C7" s="90"/>
      <c r="D7" s="93"/>
      <c r="E7" s="94"/>
      <c r="F7" s="94">
        <f>D7++E7</f>
        <v>0</v>
      </c>
    </row>
    <row r="8" spans="2:8" x14ac:dyDescent="0.25">
      <c r="B8" s="72"/>
      <c r="C8" s="80"/>
      <c r="D8" s="95"/>
      <c r="E8" s="91"/>
      <c r="F8" s="91"/>
    </row>
    <row r="9" spans="2:8" x14ac:dyDescent="0.25">
      <c r="B9" s="96" t="s">
        <v>84</v>
      </c>
      <c r="C9" s="97"/>
      <c r="D9" s="98" t="s">
        <v>85</v>
      </c>
      <c r="E9" s="99">
        <f>ОСД!E17</f>
        <v>14735554</v>
      </c>
      <c r="F9" s="99">
        <f>E9</f>
        <v>14735554</v>
      </c>
    </row>
    <row r="10" spans="2:8" x14ac:dyDescent="0.25">
      <c r="B10" s="96" t="s">
        <v>86</v>
      </c>
      <c r="C10" s="97"/>
      <c r="D10" s="98" t="s">
        <v>85</v>
      </c>
      <c r="E10" s="99">
        <f>-[1]оборотка!I363</f>
        <v>-10610985</v>
      </c>
      <c r="F10" s="99">
        <f>E10</f>
        <v>-10610985</v>
      </c>
    </row>
    <row r="11" spans="2:8" ht="15.75" thickBot="1" x14ac:dyDescent="0.3">
      <c r="B11" s="72"/>
      <c r="C11" s="80"/>
      <c r="D11" s="95"/>
      <c r="E11" s="91"/>
      <c r="F11" s="100"/>
    </row>
    <row r="12" spans="2:8" ht="15.75" thickBot="1" x14ac:dyDescent="0.3">
      <c r="B12" s="84" t="s">
        <v>89</v>
      </c>
      <c r="C12" s="101"/>
      <c r="D12" s="102">
        <f>SUM(D6:D11)</f>
        <v>100000</v>
      </c>
      <c r="E12" s="102">
        <f>SUM(E6:E11)</f>
        <v>21223308</v>
      </c>
      <c r="F12" s="102">
        <f>SUM(F6:F11)</f>
        <v>21323308</v>
      </c>
    </row>
    <row r="13" spans="2:8" x14ac:dyDescent="0.25">
      <c r="B13" s="80"/>
      <c r="C13" s="80"/>
      <c r="D13" s="95"/>
      <c r="E13" s="91"/>
      <c r="F13" s="91">
        <f>D13++E13</f>
        <v>0</v>
      </c>
    </row>
    <row r="14" spans="2:8" x14ac:dyDescent="0.25">
      <c r="B14" s="72" t="s">
        <v>87</v>
      </c>
      <c r="C14" s="80"/>
      <c r="D14" s="95">
        <f>D12</f>
        <v>100000</v>
      </c>
      <c r="E14" s="91">
        <f>[1]оборотка!D335</f>
        <v>21435059</v>
      </c>
      <c r="F14" s="91">
        <f>D14++E14</f>
        <v>21535059</v>
      </c>
    </row>
    <row r="15" spans="2:8" ht="15.75" thickBot="1" x14ac:dyDescent="0.3">
      <c r="B15" s="92"/>
      <c r="C15" s="90"/>
      <c r="D15" s="93"/>
      <c r="E15" s="94">
        <v>0</v>
      </c>
      <c r="F15" s="100">
        <f>D15++E15</f>
        <v>0</v>
      </c>
    </row>
    <row r="16" spans="2:8" x14ac:dyDescent="0.25">
      <c r="B16" s="72"/>
      <c r="C16" s="80"/>
      <c r="D16" s="95"/>
      <c r="E16" s="91"/>
      <c r="F16" s="91"/>
    </row>
    <row r="17" spans="2:8" x14ac:dyDescent="0.25">
      <c r="B17" s="96" t="s">
        <v>84</v>
      </c>
      <c r="C17" s="83"/>
      <c r="D17" s="98">
        <v>0</v>
      </c>
      <c r="E17" s="99">
        <f>ОСД!D17</f>
        <v>6765126</v>
      </c>
      <c r="F17" s="91">
        <f>D17++E17</f>
        <v>6765126</v>
      </c>
    </row>
    <row r="18" spans="2:8" x14ac:dyDescent="0.25">
      <c r="B18" s="96" t="s">
        <v>86</v>
      </c>
      <c r="C18" s="83"/>
      <c r="D18" s="98"/>
      <c r="E18" s="99">
        <f>-[1]оборотка!D363</f>
        <v>-10967267</v>
      </c>
      <c r="F18" s="91">
        <f>D18++E18</f>
        <v>-10967267</v>
      </c>
    </row>
    <row r="19" spans="2:8" ht="15.75" thickBot="1" x14ac:dyDescent="0.3">
      <c r="B19" s="72"/>
      <c r="C19" s="80"/>
      <c r="D19" s="95"/>
      <c r="E19" s="91"/>
      <c r="F19" s="100"/>
    </row>
    <row r="20" spans="2:8" ht="15.75" thickBot="1" x14ac:dyDescent="0.3">
      <c r="B20" s="84" t="s">
        <v>90</v>
      </c>
      <c r="C20" s="101"/>
      <c r="D20" s="102">
        <f>SUM(D14:D19)</f>
        <v>100000</v>
      </c>
      <c r="E20" s="102">
        <f>SUM(E14:E19)</f>
        <v>17232918</v>
      </c>
      <c r="F20" s="102">
        <f>SUM(F14:F19)</f>
        <v>17332918</v>
      </c>
    </row>
    <row r="21" spans="2:8" s="107" customFormat="1" x14ac:dyDescent="0.25">
      <c r="B21" s="106"/>
      <c r="C21" s="106"/>
      <c r="D21" s="106"/>
      <c r="G21" s="108"/>
    </row>
    <row r="22" spans="2:8" x14ac:dyDescent="0.25">
      <c r="E22" s="107"/>
      <c r="F22" s="107"/>
      <c r="G22" s="108"/>
      <c r="H22" s="107"/>
    </row>
    <row r="23" spans="2:8" x14ac:dyDescent="0.25">
      <c r="E23" s="107"/>
      <c r="F23" s="107"/>
      <c r="G23" s="108"/>
      <c r="H23" s="10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B4" sqref="B4"/>
    </sheetView>
  </sheetViews>
  <sheetFormatPr defaultRowHeight="15" x14ac:dyDescent="0.25"/>
  <cols>
    <col min="1" max="1" width="9.140625" style="106"/>
    <col min="2" max="2" width="35.140625" style="106" customWidth="1"/>
    <col min="3" max="3" width="12.28515625" style="106" customWidth="1"/>
    <col min="4" max="4" width="19.28515625" style="106" customWidth="1"/>
    <col min="5" max="5" width="23.42578125" style="106" customWidth="1"/>
    <col min="6" max="16384" width="9.140625" style="106"/>
  </cols>
  <sheetData>
    <row r="1" spans="2:8" x14ac:dyDescent="0.25">
      <c r="B1" s="145" t="s">
        <v>99</v>
      </c>
    </row>
    <row r="2" spans="2:8" x14ac:dyDescent="0.25">
      <c r="B2" s="105" t="s">
        <v>52</v>
      </c>
      <c r="E2" s="107"/>
      <c r="F2" s="107"/>
      <c r="G2" s="108"/>
      <c r="H2" s="107"/>
    </row>
    <row r="3" spans="2:8" x14ac:dyDescent="0.25">
      <c r="B3" s="105" t="s">
        <v>98</v>
      </c>
      <c r="E3" s="107"/>
      <c r="F3" s="107"/>
      <c r="G3" s="108"/>
      <c r="H3" s="107"/>
    </row>
    <row r="4" spans="2:8" x14ac:dyDescent="0.25">
      <c r="B4" s="106" t="s">
        <v>53</v>
      </c>
      <c r="E4" s="107"/>
      <c r="F4" s="107"/>
      <c r="G4" s="108"/>
      <c r="H4" s="107"/>
    </row>
    <row r="5" spans="2:8" x14ac:dyDescent="0.25">
      <c r="B5" s="109"/>
      <c r="C5" s="110" t="s">
        <v>2</v>
      </c>
      <c r="D5" s="111" t="s">
        <v>36</v>
      </c>
      <c r="E5" s="112" t="s">
        <v>37</v>
      </c>
      <c r="F5" s="113"/>
      <c r="G5" s="113"/>
      <c r="H5" s="107"/>
    </row>
    <row r="6" spans="2:8" x14ac:dyDescent="0.25">
      <c r="B6" s="114"/>
      <c r="C6" s="110"/>
      <c r="D6" s="115"/>
      <c r="E6" s="116"/>
      <c r="F6" s="113"/>
      <c r="G6" s="113"/>
      <c r="H6" s="107"/>
    </row>
    <row r="7" spans="2:8" ht="28.5" x14ac:dyDescent="0.25">
      <c r="B7" s="50" t="s">
        <v>54</v>
      </c>
      <c r="C7" s="51"/>
      <c r="D7" s="52"/>
      <c r="E7" s="53"/>
      <c r="F7" s="53"/>
      <c r="G7" s="53"/>
      <c r="H7" s="107"/>
    </row>
    <row r="8" spans="2:8" x14ac:dyDescent="0.25">
      <c r="B8" s="54"/>
      <c r="C8" s="51"/>
      <c r="D8" s="55"/>
      <c r="E8" s="53"/>
      <c r="F8" s="53"/>
      <c r="G8" s="53"/>
      <c r="H8" s="107"/>
    </row>
    <row r="9" spans="2:8" x14ac:dyDescent="0.25">
      <c r="B9" s="54" t="s">
        <v>55</v>
      </c>
      <c r="C9" s="51"/>
      <c r="D9" s="56">
        <v>23103282</v>
      </c>
      <c r="E9" s="57">
        <v>48122738</v>
      </c>
      <c r="F9" s="57"/>
      <c r="G9" s="57"/>
      <c r="H9" s="107"/>
    </row>
    <row r="10" spans="2:8" x14ac:dyDescent="0.25">
      <c r="B10" s="54" t="s">
        <v>56</v>
      </c>
      <c r="C10" s="51"/>
      <c r="D10" s="56">
        <v>-7218329</v>
      </c>
      <c r="E10" s="57">
        <v>-8789802</v>
      </c>
      <c r="F10" s="57"/>
      <c r="G10" s="57"/>
      <c r="H10" s="107"/>
    </row>
    <row r="11" spans="2:8" ht="30" x14ac:dyDescent="0.25">
      <c r="B11" s="54" t="s">
        <v>57</v>
      </c>
      <c r="C11" s="51"/>
      <c r="D11" s="56">
        <f>SUM(D9:D10)</f>
        <v>15884953</v>
      </c>
      <c r="E11" s="56">
        <f>SUM(E9:E10)</f>
        <v>39332936</v>
      </c>
      <c r="F11" s="57"/>
      <c r="G11" s="57"/>
      <c r="H11" s="107"/>
    </row>
    <row r="12" spans="2:8" x14ac:dyDescent="0.25">
      <c r="B12" s="58" t="s">
        <v>58</v>
      </c>
      <c r="C12" s="59"/>
      <c r="D12" s="60">
        <v>39599</v>
      </c>
      <c r="E12" s="61">
        <v>84148</v>
      </c>
      <c r="F12" s="61"/>
      <c r="G12" s="61"/>
      <c r="H12" s="107"/>
    </row>
    <row r="13" spans="2:8" x14ac:dyDescent="0.25">
      <c r="B13" s="58" t="s">
        <v>59</v>
      </c>
      <c r="C13" s="59"/>
      <c r="D13" s="61">
        <v>-6496901</v>
      </c>
      <c r="E13" s="61">
        <v>-4464953</v>
      </c>
      <c r="F13" s="62"/>
      <c r="G13" s="62"/>
      <c r="H13" s="107"/>
    </row>
    <row r="14" spans="2:8" x14ac:dyDescent="0.25">
      <c r="B14" s="58" t="s">
        <v>60</v>
      </c>
      <c r="C14" s="59"/>
      <c r="D14" s="117">
        <v>-5073160</v>
      </c>
      <c r="E14" s="63">
        <v>-15972799</v>
      </c>
      <c r="F14" s="64"/>
      <c r="G14" s="64"/>
      <c r="H14" s="107"/>
    </row>
    <row r="15" spans="2:8" x14ac:dyDescent="0.25">
      <c r="B15" s="58"/>
      <c r="C15" s="59"/>
      <c r="D15" s="65"/>
      <c r="E15" s="66"/>
      <c r="F15" s="66"/>
      <c r="G15" s="61"/>
      <c r="H15" s="118"/>
    </row>
    <row r="16" spans="2:8" ht="43.5" thickBot="1" x14ac:dyDescent="0.3">
      <c r="B16" s="67" t="s">
        <v>61</v>
      </c>
      <c r="C16" s="68"/>
      <c r="D16" s="69">
        <f>SUM(D11:D15)</f>
        <v>4354491</v>
      </c>
      <c r="E16" s="69">
        <f>SUM(E11:E15)</f>
        <v>18979332</v>
      </c>
      <c r="F16" s="70"/>
      <c r="G16" s="71"/>
      <c r="H16" s="107"/>
    </row>
    <row r="17" spans="2:8" ht="28.5" x14ac:dyDescent="0.25">
      <c r="B17" s="72" t="s">
        <v>62</v>
      </c>
      <c r="C17" s="50"/>
      <c r="D17" s="73"/>
      <c r="E17" s="74"/>
      <c r="F17" s="74"/>
      <c r="G17" s="74"/>
      <c r="H17" s="107"/>
    </row>
    <row r="18" spans="2:8" x14ac:dyDescent="0.25">
      <c r="B18" s="54"/>
      <c r="C18" s="51"/>
      <c r="D18" s="75"/>
      <c r="E18" s="64"/>
      <c r="F18" s="64"/>
      <c r="G18" s="64"/>
      <c r="H18" s="107"/>
    </row>
    <row r="19" spans="2:8" ht="30" x14ac:dyDescent="0.25">
      <c r="B19" s="54" t="s">
        <v>63</v>
      </c>
      <c r="C19" s="51"/>
      <c r="D19" s="56">
        <v>0</v>
      </c>
      <c r="E19" s="57">
        <v>0</v>
      </c>
      <c r="F19" s="57"/>
      <c r="G19" s="57"/>
      <c r="H19" s="107"/>
    </row>
    <row r="20" spans="2:8" x14ac:dyDescent="0.25">
      <c r="B20" s="54"/>
      <c r="C20" s="51"/>
      <c r="D20" s="75"/>
      <c r="E20" s="64"/>
      <c r="F20" s="64"/>
      <c r="G20" s="64"/>
      <c r="H20" s="107"/>
    </row>
    <row r="21" spans="2:8" x14ac:dyDescent="0.25">
      <c r="B21" s="54" t="s">
        <v>64</v>
      </c>
      <c r="C21" s="51"/>
      <c r="D21" s="76">
        <v>-310579</v>
      </c>
      <c r="E21" s="77">
        <v>-609532</v>
      </c>
      <c r="F21" s="77"/>
      <c r="G21" s="57"/>
      <c r="H21" s="107"/>
    </row>
    <row r="22" spans="2:8" ht="30" x14ac:dyDescent="0.25">
      <c r="B22" s="54" t="s">
        <v>65</v>
      </c>
      <c r="C22" s="51"/>
      <c r="D22" s="76">
        <v>-1669466</v>
      </c>
      <c r="E22" s="77">
        <v>-1166890</v>
      </c>
      <c r="F22" s="77"/>
      <c r="G22" s="57"/>
      <c r="H22" s="107"/>
    </row>
    <row r="23" spans="2:8" x14ac:dyDescent="0.25">
      <c r="B23" s="54" t="s">
        <v>66</v>
      </c>
      <c r="C23" s="51"/>
      <c r="D23" s="76">
        <v>5521725</v>
      </c>
      <c r="E23" s="77">
        <v>-7505000</v>
      </c>
      <c r="F23" s="77"/>
      <c r="G23" s="57"/>
      <c r="H23" s="107"/>
    </row>
    <row r="24" spans="2:8" ht="30.75" thickBot="1" x14ac:dyDescent="0.3">
      <c r="B24" s="78" t="s">
        <v>67</v>
      </c>
      <c r="C24" s="68"/>
      <c r="D24" s="76">
        <v>0</v>
      </c>
      <c r="E24" s="77">
        <v>0</v>
      </c>
      <c r="F24" s="77"/>
      <c r="G24" s="57"/>
      <c r="H24" s="107"/>
    </row>
    <row r="25" spans="2:8" ht="43.5" thickBot="1" x14ac:dyDescent="0.3">
      <c r="B25" s="67" t="s">
        <v>68</v>
      </c>
      <c r="C25" s="68"/>
      <c r="D25" s="79">
        <f>SUM(D19:D24)</f>
        <v>3541680</v>
      </c>
      <c r="E25" s="79">
        <f>SUM(E19:E24)</f>
        <v>-9281422</v>
      </c>
      <c r="F25" s="70"/>
      <c r="G25" s="71"/>
      <c r="H25" s="107"/>
    </row>
    <row r="26" spans="2:8" ht="28.5" x14ac:dyDescent="0.25">
      <c r="B26" s="72" t="s">
        <v>69</v>
      </c>
      <c r="C26" s="80"/>
      <c r="D26" s="52"/>
      <c r="E26" s="81"/>
      <c r="F26" s="81"/>
      <c r="G26" s="81"/>
      <c r="H26" s="107"/>
    </row>
    <row r="27" spans="2:8" x14ac:dyDescent="0.25">
      <c r="B27" s="52"/>
      <c r="C27" s="80"/>
      <c r="D27" s="52"/>
      <c r="E27" s="81"/>
      <c r="F27" s="81"/>
      <c r="G27" s="81"/>
      <c r="H27" s="107"/>
    </row>
    <row r="28" spans="2:8" x14ac:dyDescent="0.25">
      <c r="B28" s="52" t="s">
        <v>70</v>
      </c>
      <c r="C28" s="83">
        <v>14</v>
      </c>
      <c r="D28" s="76">
        <v>-9069352</v>
      </c>
      <c r="E28" s="76">
        <v>-9362716</v>
      </c>
      <c r="F28" s="81"/>
      <c r="G28" s="81"/>
      <c r="H28" s="107"/>
    </row>
    <row r="29" spans="2:8" ht="30" x14ac:dyDescent="0.25">
      <c r="B29" s="54" t="s">
        <v>71</v>
      </c>
      <c r="C29" s="80"/>
      <c r="D29" s="76"/>
      <c r="E29" s="64"/>
      <c r="F29" s="64"/>
      <c r="G29" s="64"/>
      <c r="H29" s="107"/>
    </row>
    <row r="30" spans="2:8" ht="30.75" thickBot="1" x14ac:dyDescent="0.3">
      <c r="B30" s="78" t="s">
        <v>72</v>
      </c>
      <c r="C30" s="68"/>
      <c r="D30" s="75"/>
      <c r="E30" s="64"/>
      <c r="F30" s="64"/>
      <c r="G30" s="64"/>
      <c r="H30" s="107"/>
    </row>
    <row r="31" spans="2:8" ht="43.5" thickBot="1" x14ac:dyDescent="0.3">
      <c r="B31" s="82" t="s">
        <v>73</v>
      </c>
      <c r="C31" s="68"/>
      <c r="D31" s="79">
        <f>SUM(D28:D30)</f>
        <v>-9069352</v>
      </c>
      <c r="E31" s="79">
        <f>SUM(E28:E30)</f>
        <v>-9362716</v>
      </c>
      <c r="F31" s="70"/>
      <c r="G31" s="71"/>
      <c r="H31" s="107"/>
    </row>
    <row r="32" spans="2:8" ht="30" x14ac:dyDescent="0.25">
      <c r="B32" s="52" t="s">
        <v>74</v>
      </c>
      <c r="C32" s="83"/>
      <c r="D32" s="76">
        <f>D16+D25+D31</f>
        <v>-1173181</v>
      </c>
      <c r="E32" s="76">
        <f>E16+E25+E31</f>
        <v>335194</v>
      </c>
      <c r="F32" s="77"/>
      <c r="G32" s="57"/>
      <c r="H32" s="107"/>
    </row>
    <row r="33" spans="2:8" ht="51" customHeight="1" x14ac:dyDescent="0.25">
      <c r="B33" s="54" t="s">
        <v>75</v>
      </c>
      <c r="C33" s="51"/>
      <c r="D33" s="76">
        <v>48315</v>
      </c>
      <c r="E33" s="77">
        <v>829230</v>
      </c>
      <c r="F33" s="77"/>
      <c r="G33" s="57"/>
      <c r="H33" s="107"/>
    </row>
    <row r="34" spans="2:8" ht="56.25" customHeight="1" thickBot="1" x14ac:dyDescent="0.3">
      <c r="B34" s="52" t="s">
        <v>88</v>
      </c>
      <c r="C34" s="83">
        <v>12</v>
      </c>
      <c r="D34" s="73">
        <f>ОФП!E23</f>
        <v>2686089</v>
      </c>
      <c r="E34" s="74">
        <v>6654566</v>
      </c>
      <c r="F34" s="74"/>
      <c r="G34" s="74"/>
      <c r="H34" s="107"/>
    </row>
    <row r="35" spans="2:8" ht="29.25" thickBot="1" x14ac:dyDescent="0.3">
      <c r="B35" s="84" t="s">
        <v>76</v>
      </c>
      <c r="C35" s="85">
        <v>12</v>
      </c>
      <c r="D35" s="86">
        <f>D34+D32+D33</f>
        <v>1561223</v>
      </c>
      <c r="E35" s="86">
        <f>E34+E32+E33</f>
        <v>7818990</v>
      </c>
      <c r="F35" s="71"/>
      <c r="G35" s="71"/>
      <c r="H35" s="107"/>
    </row>
    <row r="36" spans="2:8" x14ac:dyDescent="0.25">
      <c r="B36" s="119"/>
      <c r="E36" s="107"/>
      <c r="F36" s="107"/>
      <c r="G36" s="108"/>
      <c r="H36" s="107"/>
    </row>
    <row r="37" spans="2:8" x14ac:dyDescent="0.25">
      <c r="B37" s="119"/>
      <c r="D37" s="120"/>
      <c r="E37" s="121"/>
      <c r="F37" s="121"/>
      <c r="G37" s="122"/>
      <c r="H37" s="107"/>
    </row>
  </sheetData>
  <mergeCells count="4"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ОФП</vt:lpstr>
      <vt:lpstr>ОСД</vt:lpstr>
      <vt:lpstr>ОИК</vt:lpstr>
      <vt:lpstr>ОДДС</vt:lpstr>
      <vt:lpstr>ОФП!Область_печати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dcterms:created xsi:type="dcterms:W3CDTF">2015-08-10T05:22:10Z</dcterms:created>
  <dcterms:modified xsi:type="dcterms:W3CDTF">2015-08-10T05:36:58Z</dcterms:modified>
</cp:coreProperties>
</file>