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E:\Мои докумен\Мои документы\My Documents\Светлана\2018\Финансовая отчетность\Новая папка\биржа\"/>
    </mc:Choice>
  </mc:AlternateContent>
  <bookViews>
    <workbookView xWindow="0" yWindow="0" windowWidth="28800" windowHeight="11835"/>
  </bookViews>
  <sheets>
    <sheet name="ОФП" sheetId="1" r:id="rId1"/>
    <sheet name="ОСД" sheetId="2" r:id="rId2"/>
    <sheet name="ОИК" sheetId="3" r:id="rId3"/>
    <sheet name="ДДС" sheetId="4" r:id="rId4"/>
  </sheets>
  <externalReferences>
    <externalReference r:id="rId5"/>
  </externalReferences>
  <definedNames>
    <definedName name="_xlnm._FilterDatabase" localSheetId="1" hidden="1">ОСД!$B$8:$E$23</definedName>
    <definedName name="AS2DocOpenMode" hidden="1">"AS2DocumentEdit"</definedName>
    <definedName name="AS2HasNoAutoHeaderFooter" hidden="1">" "</definedName>
    <definedName name="_SUB2900" localSheetId="3">ДДС!#REF!</definedName>
    <definedName name="_SUB2900" localSheetId="2">ОИК!#REF!</definedName>
    <definedName name="_SUB2900" localSheetId="1">ОСД!#REF!</definedName>
    <definedName name="_SUB2900" localSheetId="0">ОФП!#REF!</definedName>
    <definedName name="wrn.Aging._.and._.Trend._.Analysis." hidden="1">{#N/A,#N/A,FALSE,"Aging Summary";#N/A,#N/A,FALSE,"Ratio Analysis";#N/A,#N/A,FALSE,"Test 120 Day Accts";#N/A,#N/A,FALSE,"Tickmarks"}</definedName>
    <definedName name="_xlnm.Print_Area" localSheetId="3">ДДС!$A$1:$G$42</definedName>
    <definedName name="_xlnm.Print_Area" localSheetId="2">ОИК!$A$1:$G$26</definedName>
    <definedName name="_xlnm.Print_Area" localSheetId="1">ОСД!$A$1:$G$26</definedName>
    <definedName name="_xlnm.Print_Area" localSheetId="0">ОФП!$A$1:$F$48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4" l="1"/>
  <c r="D15" i="4"/>
  <c r="D18" i="4"/>
  <c r="D29" i="4"/>
  <c r="D35" i="4"/>
  <c r="D36" i="4"/>
  <c r="D39" i="4"/>
  <c r="E14" i="4"/>
  <c r="E15" i="4"/>
  <c r="E18" i="4"/>
  <c r="E20" i="4"/>
  <c r="E29" i="4"/>
  <c r="E35" i="4"/>
  <c r="E36" i="4"/>
  <c r="E39" i="4"/>
  <c r="D10" i="2"/>
  <c r="D11" i="2"/>
  <c r="D12" i="2"/>
  <c r="D13" i="2"/>
  <c r="D14" i="2"/>
  <c r="D15" i="2"/>
  <c r="D16" i="2"/>
  <c r="D17" i="2"/>
  <c r="D18" i="2"/>
  <c r="D19" i="2"/>
  <c r="D20" i="2"/>
  <c r="D21" i="2"/>
  <c r="D10" i="3"/>
  <c r="D16" i="3"/>
  <c r="D18" i="3"/>
  <c r="E18" i="3"/>
  <c r="G18" i="3"/>
  <c r="G19" i="3"/>
  <c r="G21" i="3"/>
  <c r="G22" i="3"/>
  <c r="G24" i="3"/>
  <c r="E24" i="3"/>
  <c r="D24" i="3"/>
  <c r="G17" i="3"/>
  <c r="E10" i="3"/>
  <c r="E16" i="3"/>
  <c r="G10" i="3"/>
  <c r="G11" i="3"/>
  <c r="G13" i="3"/>
  <c r="G14" i="3"/>
  <c r="G16" i="3"/>
  <c r="E10" i="2"/>
  <c r="E11" i="2"/>
  <c r="E12" i="2"/>
  <c r="E13" i="2"/>
  <c r="E14" i="2"/>
  <c r="E15" i="2"/>
  <c r="E16" i="2"/>
  <c r="E17" i="2"/>
  <c r="E18" i="2"/>
  <c r="E19" i="2"/>
  <c r="E20" i="2"/>
  <c r="E21" i="2"/>
  <c r="E23" i="2"/>
  <c r="D23" i="2"/>
  <c r="D22" i="1"/>
  <c r="E29" i="1"/>
  <c r="D27" i="1"/>
  <c r="D28" i="1"/>
  <c r="D29" i="1"/>
  <c r="D12" i="1"/>
  <c r="E35" i="1"/>
  <c r="E42" i="1"/>
  <c r="E43" i="1"/>
  <c r="E44" i="1"/>
  <c r="E16" i="1"/>
  <c r="E23" i="1"/>
  <c r="E24" i="1"/>
  <c r="D31" i="1"/>
  <c r="D32" i="1"/>
  <c r="D33" i="1"/>
  <c r="D35" i="1"/>
  <c r="D38" i="1"/>
  <c r="D39" i="1"/>
  <c r="D40" i="1"/>
  <c r="D41" i="1"/>
  <c r="D42" i="1"/>
  <c r="D43" i="1"/>
  <c r="D44" i="1"/>
  <c r="D18" i="1"/>
  <c r="D19" i="1"/>
  <c r="D20" i="1"/>
  <c r="D23" i="1"/>
  <c r="D11" i="1"/>
  <c r="D13" i="1"/>
  <c r="D14" i="1"/>
  <c r="D15" i="1"/>
  <c r="D16" i="1"/>
  <c r="D24" i="1"/>
  <c r="E45" i="1"/>
  <c r="D45" i="1"/>
</calcChain>
</file>

<file path=xl/sharedStrings.xml><?xml version="1.0" encoding="utf-8"?>
<sst xmlns="http://schemas.openxmlformats.org/spreadsheetml/2006/main" count="105" uniqueCount="91">
  <si>
    <t>АО Каспий Нефть</t>
  </si>
  <si>
    <t>примечание</t>
  </si>
  <si>
    <t>на 31.03.2018г.</t>
  </si>
  <si>
    <t>Активы</t>
  </si>
  <si>
    <t>Долгосрочные активы</t>
  </si>
  <si>
    <t>Основные средства</t>
  </si>
  <si>
    <t>Нематериальные активы</t>
  </si>
  <si>
    <t xml:space="preserve">Незавершенное строительство </t>
  </si>
  <si>
    <t>Прочие долгосрочные активы</t>
  </si>
  <si>
    <t>Прочие долгосрочные финансовые активы</t>
  </si>
  <si>
    <t>Текущие активы</t>
  </si>
  <si>
    <t>Товарно-материальные запасы</t>
  </si>
  <si>
    <t>Торговая  дебиторская задолженность</t>
  </si>
  <si>
    <t>Прочие краткосрочные активы</t>
  </si>
  <si>
    <t>Прочие краткосрочные  финансовые активы</t>
  </si>
  <si>
    <t>-</t>
  </si>
  <si>
    <t>Денежные средства и их эквиваленты</t>
  </si>
  <si>
    <t>Итого активы</t>
  </si>
  <si>
    <t>Собственный капитал и обязательства</t>
  </si>
  <si>
    <t>Собственный капитал</t>
  </si>
  <si>
    <t>Акционерный  капитал</t>
  </si>
  <si>
    <t>Нераспределенная прибыль</t>
  </si>
  <si>
    <t>Долгосрочные обязательства</t>
  </si>
  <si>
    <t>Обязательство по отсроченному подоходному налогу</t>
  </si>
  <si>
    <t>Обязательство по ликвидации  и восстановлению месторождения</t>
  </si>
  <si>
    <t>Прочие долгосрочные финансовые обязательства</t>
  </si>
  <si>
    <t>Текущие обязательства</t>
  </si>
  <si>
    <t>Торговая  кредиторская задолженность</t>
  </si>
  <si>
    <t>Налог на прибыль к уплате</t>
  </si>
  <si>
    <t>Прочие налоги к уплате</t>
  </si>
  <si>
    <t>Прочая кредиторская задолженность и начисленные обязательства</t>
  </si>
  <si>
    <t>Итого обязательства</t>
  </si>
  <si>
    <t>Итого собственный  капитал и обязательства</t>
  </si>
  <si>
    <t>Балансовая стоимость 1 простой акции, тенге</t>
  </si>
  <si>
    <t>Выручка</t>
  </si>
  <si>
    <t>Себестоимость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</si>
  <si>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</si>
  <si>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</si>
  <si>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</si>
  <si>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</si>
  <si>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</si>
  <si>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Доход/убыток от курсовой разницы, нетто</t>
  </si>
  <si>
    <t>Прочие прибыли и убытки</t>
  </si>
  <si>
    <t>Прибыль до налогообложения</t>
  </si>
  <si>
    <t>Расходы по налогу на прибыль</t>
  </si>
  <si>
    <t>Прибыль и общий совокупный доход за период</t>
  </si>
  <si>
    <t>Прибыль на акцию</t>
  </si>
  <si>
    <t>Базовая прибыль на акцию( в тыс.тенге за акцию)</t>
  </si>
  <si>
    <t>за отчетный период</t>
  </si>
  <si>
    <t>за предыдущий период</t>
  </si>
  <si>
    <t>ОПЕРАЦИОННАЯ ДЕЯТЕЛЬНОСТЬ:</t>
  </si>
  <si>
    <t>Средства, полученные от клиентов</t>
  </si>
  <si>
    <t xml:space="preserve">Платежи поставщикам и работникам </t>
  </si>
  <si>
    <t>Денежные средства ,полученные от операционной деятельности</t>
  </si>
  <si>
    <t>Проценты полученные</t>
  </si>
  <si>
    <t>Налог на прибыль, уплаченный</t>
  </si>
  <si>
    <t>Отчисления в бюджет</t>
  </si>
  <si>
    <t>Чистые денежные средства, полученные от операционной деятельности</t>
  </si>
  <si>
    <t>ИНВЕСТИЦИОННАЯ ДЕЯТЕЛЬНОСТЬ:</t>
  </si>
  <si>
    <t>Поступления от выбытия основных средств</t>
  </si>
  <si>
    <t>Приобретение основных средств,нма и платежи по незавершенному строительству</t>
  </si>
  <si>
    <t xml:space="preserve">Депозит </t>
  </si>
  <si>
    <t xml:space="preserve">Депозит на ликвидацию и восстановление месторождений </t>
  </si>
  <si>
    <t>Чистые денежные средства, использованные в инвестиционной деятельности</t>
  </si>
  <si>
    <t>ФИНАНСОВАЯ ДЕЯТЕЛЬНОСТЬ</t>
  </si>
  <si>
    <t>Дивиденды выплаченные</t>
  </si>
  <si>
    <t>Возврат краткосрочного беспроцентного займа</t>
  </si>
  <si>
    <t>Выдача краткосрочного беспроцентного займа</t>
  </si>
  <si>
    <t>Чистые денежные средства, использованные в финансовой деятельности</t>
  </si>
  <si>
    <t>Чистое уменьшение  денежных средств и их эквивалентов</t>
  </si>
  <si>
    <t>Влияние изменения курса иностранной валюты на денежные средства и их эквиваленты</t>
  </si>
  <si>
    <t>Денежные средства и их эквиваленты на конец периода</t>
  </si>
  <si>
    <t>Прим.</t>
  </si>
  <si>
    <t>Акционерный капитал</t>
  </si>
  <si>
    <t xml:space="preserve">Нераспределенная прибыль </t>
  </si>
  <si>
    <t>Итого собственный капитала</t>
  </si>
  <si>
    <t xml:space="preserve">На 1 января 2017 года </t>
  </si>
  <si>
    <t xml:space="preserve">Прибыль и общий совокупный доход за период </t>
  </si>
  <si>
    <t>Дивиденды объявленные</t>
  </si>
  <si>
    <t xml:space="preserve">На 31 марта 2017 года </t>
  </si>
  <si>
    <t xml:space="preserve">На 1 января 2018 года </t>
  </si>
  <si>
    <t xml:space="preserve">На 31 марта   2018 года </t>
  </si>
  <si>
    <t>тыс.тенге</t>
  </si>
  <si>
    <t>на 31.12.2017г.</t>
  </si>
  <si>
    <t>Отчет о финансовом положении по состоянию на 31.03.2018 года</t>
  </si>
  <si>
    <t>Отчет о совокупном доходе по состоянию на 31.03.2018 года</t>
  </si>
  <si>
    <t>1 квартал 2018 года</t>
  </si>
  <si>
    <t>1 квартал 2017 года</t>
  </si>
  <si>
    <t>Отчет об изменениях в капитале по состоянию на 31.03. 2018 года</t>
  </si>
  <si>
    <t>Отчет о движении денежных средств по состоянию на 31.03.2018 года</t>
  </si>
  <si>
    <t>Денежные средства и их эквиваленты на начало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</si>
</sst>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р_._-;\-* #,##0_р_._-;_-* &quot;-&quot;??_р_._-;_-@_-"/>
    <numFmt numFmtId="165" formatCode="#,##0.00,&quot;тенге&quot;"/>
    <numFmt numFmtId="166" formatCode="#,##0.00&quot;тенге&quot;"/>
    <numFmt numFmtId="167" formatCode="d/mmmm/yyyy&quot; год&quot;\ ddd"/>
    <numFmt numFmtId="168" formatCode="&quot;Инв.№&quot;#,##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b/>
      <sz val="10"/>
      <name val="Arial Cy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hadow/>
      <sz val="11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</font>
    <font>
      <b/>
      <u/>
      <sz val="10"/>
      <name val="Arial"/>
      <family val="2"/>
      <charset val="204"/>
    </font>
    <font>
      <i/>
      <shadow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4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/>
    <xf numFmtId="0" fontId="0" fillId="0" borderId="1" xfId="0" applyFill="1" applyBorder="1"/>
    <xf numFmtId="49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/>
    <xf numFmtId="164" fontId="1" fillId="0" borderId="7" xfId="1" applyNumberFormat="1" applyFont="1" applyFill="1" applyBorder="1" applyAlignment="1">
      <alignment horizontal="center" vertical="center"/>
    </xf>
    <xf numFmtId="164" fontId="1" fillId="0" borderId="4" xfId="1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/>
    </xf>
    <xf numFmtId="43" fontId="2" fillId="0" borderId="1" xfId="1" applyFont="1" applyFill="1" applyBorder="1"/>
    <xf numFmtId="49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/>
    <xf numFmtId="164" fontId="2" fillId="0" borderId="7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164" fontId="0" fillId="0" borderId="7" xfId="1" applyNumberFormat="1" applyFont="1" applyFill="1" applyBorder="1" applyAlignment="1">
      <alignment horizontal="center" vertical="center"/>
    </xf>
    <xf numFmtId="164" fontId="0" fillId="0" borderId="4" xfId="1" applyNumberFormat="1" applyFont="1" applyFill="1" applyBorder="1" applyAlignment="1">
      <alignment horizontal="center" vertical="center"/>
    </xf>
    <xf numFmtId="164" fontId="0" fillId="0" borderId="7" xfId="0" applyNumberFormat="1" applyFill="1" applyBorder="1"/>
    <xf numFmtId="164" fontId="2" fillId="0" borderId="1" xfId="0" applyNumberFormat="1" applyFont="1" applyFill="1" applyBorder="1"/>
    <xf numFmtId="164" fontId="2" fillId="0" borderId="1" xfId="1" applyNumberFormat="1" applyFont="1" applyFill="1" applyBorder="1" applyAlignment="1">
      <alignment horizontal="center"/>
    </xf>
    <xf numFmtId="164" fontId="0" fillId="0" borderId="0" xfId="0" applyNumberFormat="1" applyFill="1"/>
    <xf numFmtId="164" fontId="2" fillId="0" borderId="1" xfId="0" applyNumberFormat="1" applyFon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43" fontId="0" fillId="0" borderId="0" xfId="0" applyNumberFormat="1" applyFill="1"/>
    <xf numFmtId="0" fontId="0" fillId="0" borderId="1" xfId="0" applyFill="1" applyBorder="1" applyAlignment="1">
      <alignment wrapText="1"/>
    </xf>
    <xf numFmtId="164" fontId="4" fillId="0" borderId="1" xfId="1" applyNumberFormat="1" applyFont="1" applyFill="1" applyBorder="1" applyAlignment="1">
      <alignment vertical="center"/>
    </xf>
    <xf numFmtId="164" fontId="4" fillId="0" borderId="7" xfId="1" applyNumberFormat="1" applyFont="1" applyFill="1" applyBorder="1" applyAlignment="1">
      <alignment vertical="center"/>
    </xf>
    <xf numFmtId="164" fontId="4" fillId="0" borderId="4" xfId="1" applyNumberFormat="1" applyFont="1" applyFill="1" applyBorder="1" applyAlignment="1">
      <alignment vertical="center"/>
    </xf>
    <xf numFmtId="164" fontId="2" fillId="0" borderId="7" xfId="0" applyNumberFormat="1" applyFont="1" applyFill="1" applyBorder="1"/>
    <xf numFmtId="164" fontId="2" fillId="0" borderId="4" xfId="0" applyNumberFormat="1" applyFont="1" applyFill="1" applyBorder="1"/>
    <xf numFmtId="164" fontId="2" fillId="0" borderId="7" xfId="1" applyNumberFormat="1" applyFont="1" applyFill="1" applyBorder="1"/>
    <xf numFmtId="164" fontId="2" fillId="0" borderId="4" xfId="1" applyNumberFormat="1" applyFont="1" applyFill="1" applyBorder="1"/>
    <xf numFmtId="164" fontId="2" fillId="0" borderId="0" xfId="1" applyNumberFormat="1" applyFont="1" applyFill="1" applyBorder="1"/>
    <xf numFmtId="0" fontId="0" fillId="0" borderId="0" xfId="0" applyFill="1" applyBorder="1"/>
    <xf numFmtId="43" fontId="0" fillId="0" borderId="0" xfId="0" applyNumberFormat="1" applyFill="1" applyBorder="1"/>
    <xf numFmtId="43" fontId="0" fillId="0" borderId="0" xfId="0" applyNumberFormat="1" applyFill="1" applyAlignment="1">
      <alignment wrapText="1"/>
    </xf>
    <xf numFmtId="164" fontId="0" fillId="0" borderId="0" xfId="1" applyNumberFormat="1" applyFont="1" applyFill="1"/>
    <xf numFmtId="43" fontId="2" fillId="0" borderId="2" xfId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/>
    </xf>
    <xf numFmtId="43" fontId="2" fillId="0" borderId="5" xfId="1" applyFont="1" applyFill="1" applyBorder="1" applyAlignment="1">
      <alignment horizontal="center" wrapText="1"/>
    </xf>
    <xf numFmtId="164" fontId="1" fillId="0" borderId="1" xfId="1" applyNumberFormat="1" applyFont="1" applyFill="1" applyBorder="1"/>
    <xf numFmtId="164" fontId="0" fillId="0" borderId="7" xfId="1" applyNumberFormat="1" applyFont="1" applyFill="1" applyBorder="1"/>
    <xf numFmtId="164" fontId="0" fillId="0" borderId="4" xfId="1" applyNumberFormat="1" applyFont="1" applyFill="1" applyBorder="1"/>
    <xf numFmtId="164" fontId="0" fillId="0" borderId="0" xfId="1" applyNumberFormat="1" applyFont="1" applyFill="1" applyBorder="1"/>
    <xf numFmtId="164" fontId="0" fillId="0" borderId="0" xfId="1" applyNumberFormat="1" applyFont="1" applyFill="1" applyBorder="1" applyAlignment="1"/>
    <xf numFmtId="164" fontId="1" fillId="0" borderId="7" xfId="1" applyNumberFormat="1" applyFont="1" applyFill="1" applyBorder="1"/>
    <xf numFmtId="165" fontId="0" fillId="0" borderId="0" xfId="1" applyNumberFormat="1" applyFont="1" applyFill="1" applyBorder="1"/>
    <xf numFmtId="166" fontId="0" fillId="0" borderId="0" xfId="1" applyNumberFormat="1" applyFont="1" applyFill="1" applyBorder="1"/>
    <xf numFmtId="164" fontId="0" fillId="0" borderId="0" xfId="1" applyNumberFormat="1" applyFont="1" applyFill="1" applyBorder="1" applyAlignment="1">
      <alignment vertical="top" wrapText="1"/>
    </xf>
    <xf numFmtId="0" fontId="0" fillId="0" borderId="0" xfId="0" applyFont="1" applyFill="1"/>
    <xf numFmtId="0" fontId="0" fillId="0" borderId="1" xfId="0" applyFont="1" applyFill="1" applyBorder="1"/>
    <xf numFmtId="49" fontId="0" fillId="0" borderId="1" xfId="0" applyNumberFormat="1" applyFont="1" applyFill="1" applyBorder="1" applyAlignment="1">
      <alignment horizontal="center" vertical="center"/>
    </xf>
    <xf numFmtId="164" fontId="1" fillId="0" borderId="4" xfId="1" applyNumberFormat="1" applyFont="1" applyFill="1" applyBorder="1"/>
    <xf numFmtId="164" fontId="1" fillId="0" borderId="0" xfId="1" applyNumberFormat="1" applyFont="1" applyFill="1" applyBorder="1"/>
    <xf numFmtId="164" fontId="1" fillId="0" borderId="0" xfId="1" applyNumberFormat="1" applyFont="1" applyFill="1" applyBorder="1" applyAlignment="1"/>
    <xf numFmtId="164" fontId="0" fillId="0" borderId="0" xfId="0" applyNumberFormat="1" applyFont="1" applyFill="1"/>
    <xf numFmtId="0" fontId="0" fillId="0" borderId="0" xfId="0" applyFont="1"/>
    <xf numFmtId="0" fontId="0" fillId="0" borderId="7" xfId="0" applyFill="1" applyBorder="1"/>
    <xf numFmtId="0" fontId="0" fillId="0" borderId="4" xfId="0" applyFill="1" applyBorder="1"/>
    <xf numFmtId="0" fontId="0" fillId="0" borderId="0" xfId="0" applyFill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 wrapText="1"/>
    </xf>
    <xf numFmtId="0" fontId="5" fillId="0" borderId="0" xfId="0" applyFont="1" applyFill="1" applyAlignment="1">
      <alignment horizontal="justify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164" fontId="7" fillId="0" borderId="0" xfId="1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164" fontId="9" fillId="0" borderId="0" xfId="1" applyNumberFormat="1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64" fontId="5" fillId="0" borderId="0" xfId="1" applyNumberFormat="1" applyFont="1" applyFill="1" applyAlignment="1">
      <alignment horizontal="center" vertical="center" wrapText="1"/>
    </xf>
    <xf numFmtId="164" fontId="7" fillId="0" borderId="0" xfId="1" applyNumberFormat="1" applyFont="1" applyFill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0" fontId="5" fillId="0" borderId="12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 vertical="center"/>
    </xf>
    <xf numFmtId="0" fontId="12" fillId="0" borderId="0" xfId="0" applyFont="1" applyFill="1" applyAlignment="1">
      <alignment horizontal="justify" vertical="center"/>
    </xf>
    <xf numFmtId="164" fontId="0" fillId="0" borderId="0" xfId="0" applyNumberFormat="1" applyFill="1" applyAlignment="1">
      <alignment wrapText="1"/>
    </xf>
    <xf numFmtId="0" fontId="13" fillId="0" borderId="12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64" fontId="5" fillId="0" borderId="0" xfId="1" applyNumberFormat="1" applyFont="1" applyFill="1" applyAlignment="1">
      <alignment horizontal="right" vertical="center"/>
    </xf>
    <xf numFmtId="0" fontId="7" fillId="0" borderId="12" xfId="0" applyFont="1" applyFill="1" applyBorder="1" applyAlignment="1">
      <alignment vertical="center" wrapText="1"/>
    </xf>
    <xf numFmtId="164" fontId="5" fillId="0" borderId="12" xfId="1" applyNumberFormat="1" applyFont="1" applyFill="1" applyBorder="1" applyAlignment="1">
      <alignment horizontal="right" vertical="center"/>
    </xf>
    <xf numFmtId="164" fontId="7" fillId="0" borderId="12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64" fontId="7" fillId="0" borderId="0" xfId="1" applyNumberFormat="1" applyFont="1" applyFill="1" applyAlignment="1">
      <alignment horizontal="right" vertical="center"/>
    </xf>
    <xf numFmtId="0" fontId="5" fillId="0" borderId="13" xfId="0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right" vertical="center"/>
    </xf>
    <xf numFmtId="14" fontId="0" fillId="0" borderId="0" xfId="0" applyNumberFormat="1" applyFill="1"/>
    <xf numFmtId="167" fontId="0" fillId="0" borderId="0" xfId="0" applyNumberFormat="1" applyFill="1"/>
    <xf numFmtId="168" fontId="0" fillId="0" borderId="0" xfId="0" applyNumberFormat="1" applyFill="1"/>
    <xf numFmtId="0" fontId="15" fillId="0" borderId="0" xfId="0" applyFont="1" applyFill="1"/>
    <xf numFmtId="0" fontId="16" fillId="0" borderId="0" xfId="0" applyFont="1" applyFill="1"/>
    <xf numFmtId="0" fontId="17" fillId="0" borderId="12" xfId="0" applyFont="1" applyFill="1" applyBorder="1" applyAlignment="1">
      <alignment vertical="center"/>
    </xf>
    <xf numFmtId="0" fontId="0" fillId="0" borderId="1" xfId="0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/&#1052;&#1086;&#1080;%20&#1076;&#1086;&#1082;&#1091;&#1084;&#1077;&#1085;&#1090;&#1099;/My%20Documents/&#1057;&#1074;&#1077;&#1090;&#1083;&#1072;&#1085;&#1072;/2018/&#1060;&#1080;&#1085;&#1072;&#1085;&#1089;&#1086;&#1074;&#1072;&#1103;%20&#1086;&#1090;&#1095;&#1077;&#1090;&#1085;&#1086;&#1089;&#1090;&#1100;/&#1053;&#1086;&#1074;&#1072;&#1103;%20&#1087;&#1072;&#1087;&#1082;&#1072;/&#1060;&#1080;&#1085;&#1072;&#1085;&#1089;&#1086;&#1074;&#1072;&#1103;%20&#1086;&#1090;&#1095;&#1077;&#1090;&#1085;&#1086;&#1089;&#1090;&#1100;%20%20&#1040;&#1054;%20&#1050;&#1072;&#1089;&#1087;&#1080;&#1081;%20&#1085;&#1077;&#1092;&#1090;&#1100;%20%201%20&#1082;&#1074;%202018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Т-2017"/>
      <sheetName val="формы по мсфо (печать)"/>
      <sheetName val="оборотка"/>
      <sheetName val="формы по мсфо"/>
      <sheetName val="раскрытия (делойт)"/>
      <sheetName val="акции"/>
      <sheetName val="формы по мсфо (3)"/>
      <sheetName val="формы по мсфо (2)"/>
      <sheetName val="вознаграж.упр.персоналу"/>
      <sheetName val="себестоимость"/>
      <sheetName val="Лист1"/>
      <sheetName val="реализ."/>
      <sheetName val="администр."/>
      <sheetName val="финансы"/>
      <sheetName val="прочее"/>
      <sheetName val="риски"/>
      <sheetName val="%дохода"/>
      <sheetName val="дивиденды"/>
      <sheetName val="инвестиции"/>
      <sheetName val="Лист3"/>
    </sheetNames>
    <sheetDataSet>
      <sheetData sheetId="0"/>
      <sheetData sheetId="1"/>
      <sheetData sheetId="2">
        <row r="11">
          <cell r="L11">
            <v>8816734</v>
          </cell>
        </row>
        <row r="23">
          <cell r="L23">
            <v>6836519</v>
          </cell>
        </row>
        <row r="26">
          <cell r="L26">
            <v>12750</v>
          </cell>
        </row>
        <row r="31">
          <cell r="L31">
            <v>1663351</v>
          </cell>
        </row>
        <row r="40">
          <cell r="L40">
            <v>369818</v>
          </cell>
        </row>
        <row r="47">
          <cell r="L47">
            <v>2800104</v>
          </cell>
        </row>
        <row r="58">
          <cell r="L58">
            <v>251366</v>
          </cell>
        </row>
        <row r="60">
          <cell r="L60">
            <v>50010</v>
          </cell>
        </row>
        <row r="61">
          <cell r="L61">
            <v>1214</v>
          </cell>
        </row>
        <row r="63">
          <cell r="L63">
            <v>25942047</v>
          </cell>
        </row>
        <row r="74">
          <cell r="L74">
            <v>1704562</v>
          </cell>
        </row>
        <row r="79">
          <cell r="L79">
            <v>4713</v>
          </cell>
        </row>
        <row r="84">
          <cell r="L84">
            <v>1821960</v>
          </cell>
        </row>
        <row r="85">
          <cell r="L85">
            <v>121508</v>
          </cell>
        </row>
        <row r="90">
          <cell r="M90">
            <v>0</v>
          </cell>
        </row>
        <row r="92">
          <cell r="M92">
            <v>14899093</v>
          </cell>
        </row>
        <row r="93">
          <cell r="M93">
            <v>9302016</v>
          </cell>
        </row>
        <row r="100">
          <cell r="M100">
            <v>32867</v>
          </cell>
        </row>
        <row r="107">
          <cell r="M107">
            <v>1347599</v>
          </cell>
        </row>
        <row r="110">
          <cell r="M110">
            <v>144739</v>
          </cell>
        </row>
        <row r="111">
          <cell r="M111">
            <v>84564</v>
          </cell>
        </row>
        <row r="114">
          <cell r="M114">
            <v>75096</v>
          </cell>
        </row>
        <row r="120">
          <cell r="M120">
            <v>970559</v>
          </cell>
        </row>
        <row r="124">
          <cell r="M124">
            <v>100000</v>
          </cell>
        </row>
        <row r="127">
          <cell r="M127">
            <v>31169807</v>
          </cell>
        </row>
        <row r="233">
          <cell r="H233">
            <v>18112335</v>
          </cell>
        </row>
        <row r="234">
          <cell r="H234">
            <v>12229</v>
          </cell>
        </row>
        <row r="240">
          <cell r="G240">
            <v>3173986</v>
          </cell>
        </row>
        <row r="241">
          <cell r="G241">
            <v>5530967</v>
          </cell>
        </row>
        <row r="242">
          <cell r="G242">
            <v>422744</v>
          </cell>
        </row>
        <row r="243">
          <cell r="G243">
            <v>14952</v>
          </cell>
        </row>
        <row r="244">
          <cell r="G244">
            <v>30823</v>
          </cell>
        </row>
        <row r="249">
          <cell r="G249">
            <v>2618943</v>
          </cell>
        </row>
        <row r="261">
          <cell r="H261">
            <v>-58389</v>
          </cell>
        </row>
        <row r="262">
          <cell r="H262">
            <v>-559024</v>
          </cell>
        </row>
        <row r="267">
          <cell r="H267">
            <v>23337343</v>
          </cell>
        </row>
        <row r="268">
          <cell r="H268">
            <v>8043</v>
          </cell>
        </row>
        <row r="274">
          <cell r="G274">
            <v>3936133</v>
          </cell>
        </row>
        <row r="275">
          <cell r="G275">
            <v>7900458</v>
          </cell>
        </row>
        <row r="276">
          <cell r="G276">
            <v>412938</v>
          </cell>
        </row>
        <row r="277">
          <cell r="G277">
            <v>12803</v>
          </cell>
        </row>
        <row r="278">
          <cell r="G278">
            <v>28699</v>
          </cell>
        </row>
        <row r="283">
          <cell r="G283">
            <v>3774901</v>
          </cell>
        </row>
        <row r="292">
          <cell r="H292">
            <v>-64625</v>
          </cell>
        </row>
        <row r="293">
          <cell r="H293">
            <v>-549183</v>
          </cell>
        </row>
        <row r="305">
          <cell r="D305">
            <v>28596161</v>
          </cell>
        </row>
        <row r="316">
          <cell r="D316">
            <v>100000</v>
          </cell>
        </row>
        <row r="317">
          <cell r="D317">
            <v>27304549</v>
          </cell>
        </row>
        <row r="366">
          <cell r="F366">
            <v>9302016</v>
          </cell>
        </row>
        <row r="473">
          <cell r="H473">
            <v>469819</v>
          </cell>
        </row>
        <row r="474">
          <cell r="H474">
            <v>981004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F48"/>
  <sheetViews>
    <sheetView tabSelected="1" zoomScaleNormal="100" workbookViewId="0">
      <selection activeCell="C7" sqref="C7:C8"/>
    </sheetView>
  </sheetViews>
  <sheetFormatPr defaultRowHeight="12.75" x14ac:dyDescent="0.2"/>
  <cols>
    <col min="1" max="1" width="9.140625" style="1"/>
    <col min="2" max="2" width="53.7109375" style="1" bestFit="1" customWidth="1"/>
    <col min="3" max="3" width="9.42578125" style="1" customWidth="1"/>
    <col min="4" max="4" width="21.42578125" style="1" customWidth="1"/>
    <col min="5" max="5" width="21.140625" style="1" customWidth="1"/>
    <col min="6" max="6" width="21.5703125" style="1" customWidth="1"/>
  </cols>
  <sheetData>
    <row r="3" spans="1:6" x14ac:dyDescent="0.2">
      <c r="B3" s="2" t="s">
        <v>0</v>
      </c>
    </row>
    <row r="5" spans="1:6" x14ac:dyDescent="0.2">
      <c r="B5" s="4" t="s">
        <v>84</v>
      </c>
    </row>
    <row r="6" spans="1:6" x14ac:dyDescent="0.2">
      <c r="E6" s="136" t="s">
        <v>82</v>
      </c>
    </row>
    <row r="7" spans="1:6" x14ac:dyDescent="0.2">
      <c r="B7" s="5"/>
      <c r="C7" s="6" t="s">
        <v>1</v>
      </c>
      <c r="D7" s="7" t="s">
        <v>2</v>
      </c>
      <c r="E7" s="8" t="s">
        <v>83</v>
      </c>
      <c r="F7" s="9"/>
    </row>
    <row r="8" spans="1:6" x14ac:dyDescent="0.2">
      <c r="B8" s="5"/>
      <c r="C8" s="11"/>
      <c r="D8" s="7"/>
      <c r="E8" s="12"/>
      <c r="F8" s="9"/>
    </row>
    <row r="9" spans="1:6" s="18" customFormat="1" x14ac:dyDescent="0.2">
      <c r="A9" s="2"/>
      <c r="B9" s="13" t="s">
        <v>3</v>
      </c>
      <c r="C9" s="14"/>
      <c r="D9" s="13"/>
      <c r="E9" s="15"/>
      <c r="F9" s="16"/>
    </row>
    <row r="10" spans="1:6" s="18" customFormat="1" x14ac:dyDescent="0.2">
      <c r="A10" s="2"/>
      <c r="B10" s="13" t="s">
        <v>4</v>
      </c>
      <c r="C10" s="14"/>
      <c r="D10" s="13"/>
      <c r="E10" s="15"/>
      <c r="F10" s="16"/>
    </row>
    <row r="11" spans="1:6" x14ac:dyDescent="0.2">
      <c r="B11" s="19" t="s">
        <v>5</v>
      </c>
      <c r="C11" s="20"/>
      <c r="D11" s="21">
        <f>[1]оборотка!L63+[1]оборотка!L74</f>
        <v>27646609</v>
      </c>
      <c r="E11" s="22">
        <v>26064583</v>
      </c>
      <c r="F11" s="23"/>
    </row>
    <row r="12" spans="1:6" x14ac:dyDescent="0.2">
      <c r="B12" s="19" t="s">
        <v>6</v>
      </c>
      <c r="C12" s="20"/>
      <c r="D12" s="21">
        <f>[1]оборотка!L79</f>
        <v>4713</v>
      </c>
      <c r="E12" s="22">
        <v>4893</v>
      </c>
      <c r="F12" s="23"/>
    </row>
    <row r="13" spans="1:6" x14ac:dyDescent="0.2">
      <c r="B13" s="19" t="s">
        <v>7</v>
      </c>
      <c r="C13" s="20"/>
      <c r="D13" s="24">
        <f>[1]оборотка!L84-[1]оборотка!L85</f>
        <v>1700452</v>
      </c>
      <c r="E13" s="22">
        <v>2362840</v>
      </c>
      <c r="F13" s="23"/>
    </row>
    <row r="14" spans="1:6" x14ac:dyDescent="0.2">
      <c r="B14" s="19" t="s">
        <v>8</v>
      </c>
      <c r="C14" s="20"/>
      <c r="D14" s="24">
        <f>[1]оборотка!L61+[1]оборотка!L85</f>
        <v>122722</v>
      </c>
      <c r="E14" s="22">
        <v>151927</v>
      </c>
      <c r="F14" s="23"/>
    </row>
    <row r="15" spans="1:6" x14ac:dyDescent="0.2">
      <c r="B15" s="19" t="s">
        <v>9</v>
      </c>
      <c r="C15" s="20"/>
      <c r="D15" s="21">
        <f>[1]оборотка!L58+[1]оборотка!L60</f>
        <v>301376</v>
      </c>
      <c r="E15" s="22">
        <v>297920</v>
      </c>
      <c r="F15" s="23"/>
    </row>
    <row r="16" spans="1:6" x14ac:dyDescent="0.2">
      <c r="B16" s="25"/>
      <c r="C16" s="26"/>
      <c r="D16" s="27">
        <f>SUM(D11:D15)</f>
        <v>29775872</v>
      </c>
      <c r="E16" s="28">
        <f>SUM(E11:E15)</f>
        <v>28882163</v>
      </c>
      <c r="F16" s="29"/>
    </row>
    <row r="17" spans="1:6" x14ac:dyDescent="0.2">
      <c r="B17" s="13" t="s">
        <v>10</v>
      </c>
      <c r="C17" s="20"/>
      <c r="D17" s="21"/>
      <c r="E17" s="30"/>
      <c r="F17" s="31"/>
    </row>
    <row r="18" spans="1:6" x14ac:dyDescent="0.2">
      <c r="B18" s="19" t="s">
        <v>11</v>
      </c>
      <c r="C18" s="20"/>
      <c r="D18" s="21">
        <f>[1]оборотка!L31</f>
        <v>1663351</v>
      </c>
      <c r="E18" s="22">
        <v>1296104</v>
      </c>
      <c r="F18" s="23"/>
    </row>
    <row r="19" spans="1:6" x14ac:dyDescent="0.2">
      <c r="B19" s="19" t="s">
        <v>12</v>
      </c>
      <c r="C19" s="20"/>
      <c r="D19" s="21">
        <f>[1]оборотка!L23</f>
        <v>6836519</v>
      </c>
      <c r="E19" s="22">
        <v>6235658</v>
      </c>
      <c r="F19" s="23"/>
    </row>
    <row r="20" spans="1:6" x14ac:dyDescent="0.2">
      <c r="B20" s="19" t="s">
        <v>13</v>
      </c>
      <c r="C20" s="20"/>
      <c r="D20" s="21">
        <f>[1]оборотка!L26+[1]оборотка!L40+[1]оборотка!L47</f>
        <v>3182672</v>
      </c>
      <c r="E20" s="22">
        <v>2572688</v>
      </c>
      <c r="F20" s="23"/>
    </row>
    <row r="21" spans="1:6" x14ac:dyDescent="0.2">
      <c r="B21" s="19" t="s">
        <v>14</v>
      </c>
      <c r="C21" s="20"/>
      <c r="D21" s="32" t="s">
        <v>15</v>
      </c>
      <c r="E21" s="22"/>
      <c r="F21" s="23"/>
    </row>
    <row r="22" spans="1:6" x14ac:dyDescent="0.2">
      <c r="B22" s="19" t="s">
        <v>16</v>
      </c>
      <c r="C22" s="20"/>
      <c r="D22" s="21">
        <f>[1]оборотка!L11</f>
        <v>8816734</v>
      </c>
      <c r="E22" s="22">
        <v>4367583</v>
      </c>
      <c r="F22" s="23"/>
    </row>
    <row r="23" spans="1:6" x14ac:dyDescent="0.2">
      <c r="B23" s="19"/>
      <c r="C23" s="20"/>
      <c r="D23" s="28">
        <f>SUM(D18:D22)</f>
        <v>20499276</v>
      </c>
      <c r="E23" s="28">
        <f>SUM(E18:E22)</f>
        <v>14472033</v>
      </c>
      <c r="F23" s="29"/>
    </row>
    <row r="24" spans="1:6" s="18" customFormat="1" x14ac:dyDescent="0.2">
      <c r="A24" s="2"/>
      <c r="B24" s="13" t="s">
        <v>17</v>
      </c>
      <c r="C24" s="14"/>
      <c r="D24" s="33">
        <f>D23+D16</f>
        <v>50275148</v>
      </c>
      <c r="E24" s="28">
        <f>E16+E23</f>
        <v>43354196</v>
      </c>
      <c r="F24" s="29"/>
    </row>
    <row r="25" spans="1:6" x14ac:dyDescent="0.2">
      <c r="B25" s="13" t="s">
        <v>18</v>
      </c>
      <c r="C25" s="20"/>
      <c r="D25" s="21"/>
      <c r="E25" s="30"/>
      <c r="F25" s="31"/>
    </row>
    <row r="26" spans="1:6" x14ac:dyDescent="0.2">
      <c r="B26" s="13" t="s">
        <v>19</v>
      </c>
      <c r="C26" s="20"/>
      <c r="D26" s="21"/>
      <c r="E26" s="30"/>
      <c r="F26" s="31"/>
    </row>
    <row r="27" spans="1:6" x14ac:dyDescent="0.2">
      <c r="B27" s="19" t="s">
        <v>20</v>
      </c>
      <c r="C27" s="20"/>
      <c r="D27" s="21">
        <f>[1]оборотка!M124</f>
        <v>100000</v>
      </c>
      <c r="E27" s="22">
        <v>100000</v>
      </c>
      <c r="F27" s="23"/>
    </row>
    <row r="28" spans="1:6" x14ac:dyDescent="0.2">
      <c r="B28" s="19" t="s">
        <v>21</v>
      </c>
      <c r="C28" s="20"/>
      <c r="D28" s="21">
        <f>[1]оборотка!M127</f>
        <v>31169807</v>
      </c>
      <c r="E28" s="22">
        <v>28596161</v>
      </c>
      <c r="F28" s="23"/>
    </row>
    <row r="29" spans="1:6" x14ac:dyDescent="0.2">
      <c r="B29" s="13"/>
      <c r="C29" s="20"/>
      <c r="D29" s="34">
        <f>SUM(D26:D28)</f>
        <v>31269807</v>
      </c>
      <c r="E29" s="28">
        <f>SUM(E27:E28)</f>
        <v>28696161</v>
      </c>
      <c r="F29" s="29"/>
    </row>
    <row r="30" spans="1:6" x14ac:dyDescent="0.2">
      <c r="B30" s="13" t="s">
        <v>22</v>
      </c>
      <c r="C30" s="20"/>
      <c r="D30" s="21"/>
      <c r="E30" s="30"/>
      <c r="F30" s="31"/>
    </row>
    <row r="31" spans="1:6" x14ac:dyDescent="0.2">
      <c r="B31" s="19" t="s">
        <v>23</v>
      </c>
      <c r="C31" s="20"/>
      <c r="D31" s="21">
        <f>[1]оборотка!M120</f>
        <v>970559</v>
      </c>
      <c r="E31" s="22">
        <v>1282510</v>
      </c>
      <c r="F31" s="23"/>
    </row>
    <row r="32" spans="1:6" x14ac:dyDescent="0.2">
      <c r="B32" s="19" t="s">
        <v>24</v>
      </c>
      <c r="C32" s="20"/>
      <c r="D32" s="21">
        <f>[1]оборотка!H474</f>
        <v>981004</v>
      </c>
      <c r="E32" s="22">
        <v>898505</v>
      </c>
      <c r="F32" s="23"/>
    </row>
    <row r="33" spans="1:6" x14ac:dyDescent="0.2">
      <c r="B33" s="19" t="s">
        <v>25</v>
      </c>
      <c r="C33" s="20"/>
      <c r="D33" s="24">
        <f>[1]оборотка!H473</f>
        <v>469819</v>
      </c>
      <c r="E33" s="22">
        <v>498407</v>
      </c>
      <c r="F33" s="23"/>
    </row>
    <row r="34" spans="1:6" x14ac:dyDescent="0.2">
      <c r="B34" s="19"/>
      <c r="C34" s="20"/>
      <c r="D34" s="24"/>
      <c r="E34" s="30"/>
      <c r="F34" s="31"/>
    </row>
    <row r="35" spans="1:6" x14ac:dyDescent="0.2">
      <c r="B35" s="19"/>
      <c r="C35" s="20"/>
      <c r="D35" s="36">
        <f>SUM(D31:D34)</f>
        <v>2421382</v>
      </c>
      <c r="E35" s="28">
        <f>SUM(E31:E34)</f>
        <v>2679422</v>
      </c>
      <c r="F35" s="29"/>
    </row>
    <row r="36" spans="1:6" x14ac:dyDescent="0.2">
      <c r="B36" s="13" t="s">
        <v>26</v>
      </c>
      <c r="C36" s="20"/>
      <c r="D36" s="24"/>
      <c r="E36" s="30"/>
      <c r="F36" s="31"/>
    </row>
    <row r="37" spans="1:6" x14ac:dyDescent="0.2">
      <c r="B37" s="19"/>
      <c r="C37" s="20"/>
      <c r="D37" s="24"/>
      <c r="E37" s="30"/>
      <c r="F37" s="31"/>
    </row>
    <row r="38" spans="1:6" x14ac:dyDescent="0.2">
      <c r="B38" s="19" t="s">
        <v>27</v>
      </c>
      <c r="C38" s="20"/>
      <c r="D38" s="24">
        <f>[1]оборотка!M107</f>
        <v>1347599</v>
      </c>
      <c r="E38" s="37">
        <v>1178373</v>
      </c>
      <c r="F38" s="38"/>
    </row>
    <row r="39" spans="1:6" x14ac:dyDescent="0.2">
      <c r="B39" s="19" t="s">
        <v>28</v>
      </c>
      <c r="C39" s="20"/>
      <c r="D39" s="24">
        <f>[1]оборотка!F366</f>
        <v>9302016</v>
      </c>
      <c r="E39" s="37">
        <v>7085061</v>
      </c>
      <c r="F39" s="38"/>
    </row>
    <row r="40" spans="1:6" x14ac:dyDescent="0.2">
      <c r="B40" s="19" t="s">
        <v>29</v>
      </c>
      <c r="C40" s="20"/>
      <c r="D40" s="24">
        <f>[1]оборотка!M92-[1]оборотка!M93</f>
        <v>5597077</v>
      </c>
      <c r="E40" s="37">
        <v>3086663</v>
      </c>
      <c r="F40" s="38"/>
    </row>
    <row r="41" spans="1:6" ht="25.5" x14ac:dyDescent="0.2">
      <c r="B41" s="40" t="s">
        <v>30</v>
      </c>
      <c r="C41" s="20"/>
      <c r="D41" s="24">
        <f>[1]оборотка!M90+[1]оборотка!M100+[1]оборотка!M110+[1]оборотка!M111+[1]оборотка!M114+1</f>
        <v>337267</v>
      </c>
      <c r="E41" s="37">
        <v>628516</v>
      </c>
      <c r="F41" s="38"/>
    </row>
    <row r="42" spans="1:6" x14ac:dyDescent="0.2">
      <c r="B42" s="19"/>
      <c r="C42" s="20"/>
      <c r="D42" s="41">
        <f>SUM(D38:D41)</f>
        <v>16583959</v>
      </c>
      <c r="E42" s="42">
        <f>SUM(E38:E41)</f>
        <v>11978613</v>
      </c>
      <c r="F42" s="43"/>
    </row>
    <row r="43" spans="1:6" s="18" customFormat="1" x14ac:dyDescent="0.2">
      <c r="A43" s="2"/>
      <c r="B43" s="13" t="s">
        <v>31</v>
      </c>
      <c r="C43" s="14"/>
      <c r="D43" s="33">
        <f>D35+D42</f>
        <v>19005341</v>
      </c>
      <c r="E43" s="44">
        <f>E35+E42</f>
        <v>14658035</v>
      </c>
      <c r="F43" s="45"/>
    </row>
    <row r="44" spans="1:6" x14ac:dyDescent="0.2">
      <c r="B44" s="13" t="s">
        <v>32</v>
      </c>
      <c r="C44" s="20"/>
      <c r="D44" s="27">
        <f>D29+D43</f>
        <v>50275148</v>
      </c>
      <c r="E44" s="46">
        <f>E29+E43</f>
        <v>43354196</v>
      </c>
      <c r="F44" s="47"/>
    </row>
    <row r="45" spans="1:6" x14ac:dyDescent="0.2">
      <c r="B45" s="13" t="s">
        <v>33</v>
      </c>
      <c r="C45" s="13"/>
      <c r="D45" s="27">
        <f>((D29-D12)/100000)*1000</f>
        <v>312650.94</v>
      </c>
      <c r="E45" s="46">
        <f>((E29-E12)/100000)*1000</f>
        <v>286912.68000000005</v>
      </c>
      <c r="F45" s="47"/>
    </row>
    <row r="46" spans="1:6" x14ac:dyDescent="0.2">
      <c r="B46" s="49"/>
      <c r="C46" s="49"/>
      <c r="D46" s="49"/>
      <c r="E46" s="49"/>
      <c r="F46" s="49"/>
    </row>
    <row r="47" spans="1:6" x14ac:dyDescent="0.2">
      <c r="B47" s="49"/>
      <c r="C47" s="49"/>
      <c r="D47" s="50"/>
      <c r="E47" s="50"/>
      <c r="F47" s="50"/>
    </row>
    <row r="48" spans="1:6" x14ac:dyDescent="0.2">
      <c r="D48" s="39"/>
      <c r="E48" s="39"/>
      <c r="F48" s="39"/>
    </row>
  </sheetData>
  <mergeCells count="5">
    <mergeCell ref="B7:B8"/>
    <mergeCell ref="C7:C8"/>
    <mergeCell ref="D7:D8"/>
    <mergeCell ref="E7:E8"/>
    <mergeCell ref="F7:F8"/>
  </mergeCells>
  <pageMargins left="0" right="0" top="0" bottom="0" header="0.31496062992125984" footer="0.31496062992125984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J24"/>
  <sheetViews>
    <sheetView zoomScaleNormal="100" workbookViewId="0">
      <selection activeCell="B35" sqref="B35"/>
    </sheetView>
  </sheetViews>
  <sheetFormatPr defaultRowHeight="12.75" x14ac:dyDescent="0.2"/>
  <cols>
    <col min="1" max="1" width="9.140625" style="1"/>
    <col min="2" max="2" width="53.7109375" style="1" bestFit="1" customWidth="1"/>
    <col min="3" max="3" width="9.85546875" style="1" customWidth="1"/>
    <col min="4" max="4" width="21.42578125" style="1" customWidth="1"/>
    <col min="5" max="5" width="21.140625" style="1" customWidth="1"/>
    <col min="6" max="6" width="21.5703125" style="1" customWidth="1"/>
    <col min="7" max="7" width="15" style="1" customWidth="1"/>
    <col min="8" max="8" width="20.5703125" style="3" customWidth="1"/>
    <col min="9" max="9" width="19.85546875" style="1" customWidth="1"/>
    <col min="10" max="10" width="9.140625" style="1"/>
  </cols>
  <sheetData>
    <row r="3" spans="2:9" x14ac:dyDescent="0.2">
      <c r="B3" s="2" t="s">
        <v>0</v>
      </c>
    </row>
    <row r="5" spans="2:9" x14ac:dyDescent="0.2">
      <c r="D5" s="39"/>
      <c r="E5" s="39"/>
      <c r="F5" s="39"/>
      <c r="G5" s="39"/>
      <c r="H5" s="51"/>
    </row>
    <row r="6" spans="2:9" s="1" customFormat="1" x14ac:dyDescent="0.2">
      <c r="B6" s="4" t="s">
        <v>85</v>
      </c>
      <c r="D6" s="52"/>
      <c r="E6" s="52"/>
      <c r="F6" s="52"/>
      <c r="H6" s="3"/>
    </row>
    <row r="7" spans="2:9" x14ac:dyDescent="0.2">
      <c r="E7" s="136" t="s">
        <v>82</v>
      </c>
    </row>
    <row r="8" spans="2:9" s="1" customFormat="1" x14ac:dyDescent="0.2">
      <c r="B8" s="5"/>
      <c r="C8" s="53" t="s">
        <v>1</v>
      </c>
      <c r="D8" s="5" t="s">
        <v>86</v>
      </c>
      <c r="E8" s="54" t="s">
        <v>87</v>
      </c>
      <c r="F8" s="9"/>
      <c r="G8" s="10"/>
      <c r="H8" s="17"/>
    </row>
    <row r="9" spans="2:9" s="1" customFormat="1" ht="24.75" customHeight="1" x14ac:dyDescent="0.2">
      <c r="B9" s="5"/>
      <c r="C9" s="55"/>
      <c r="D9" s="5"/>
      <c r="E9" s="54"/>
      <c r="F9" s="9"/>
      <c r="G9" s="10"/>
      <c r="H9" s="17"/>
    </row>
    <row r="10" spans="2:9" s="1" customFormat="1" x14ac:dyDescent="0.2">
      <c r="B10" s="19" t="s">
        <v>34</v>
      </c>
      <c r="C10" s="20"/>
      <c r="D10" s="56">
        <f>[1]оборотка!H267</f>
        <v>23337343</v>
      </c>
      <c r="E10" s="57">
        <f>[1]оборотка!H233</f>
        <v>18112335</v>
      </c>
      <c r="F10" s="58"/>
      <c r="G10" s="59"/>
      <c r="H10" s="60"/>
    </row>
    <row r="11" spans="2:9" s="1" customFormat="1" x14ac:dyDescent="0.2">
      <c r="B11" s="19" t="s">
        <v>35</v>
      </c>
      <c r="C11" s="20"/>
      <c r="D11" s="56">
        <f>[1]оборотка!G274</f>
        <v>3936133</v>
      </c>
      <c r="E11" s="61">
        <f>[1]оборотка!G240</f>
        <v>3173986</v>
      </c>
      <c r="F11" s="58"/>
      <c r="G11" s="62"/>
      <c r="H11" s="60"/>
      <c r="I11" s="35"/>
    </row>
    <row r="12" spans="2:9" s="1" customFormat="1" x14ac:dyDescent="0.2">
      <c r="B12" s="13" t="s">
        <v>36</v>
      </c>
      <c r="C12" s="14"/>
      <c r="D12" s="27">
        <f>D10-D11</f>
        <v>19401210</v>
      </c>
      <c r="E12" s="46">
        <f>E10-E11</f>
        <v>14938349</v>
      </c>
      <c r="F12" s="47"/>
      <c r="G12" s="63"/>
      <c r="H12" s="60"/>
    </row>
    <row r="13" spans="2:9" s="1" customFormat="1" x14ac:dyDescent="0.2">
      <c r="B13" s="19" t="s">
        <v>37</v>
      </c>
      <c r="C13" s="20"/>
      <c r="D13" s="56">
        <f>[1]оборотка!G275</f>
        <v>7900458</v>
      </c>
      <c r="E13" s="61">
        <f>[1]оборотка!G241</f>
        <v>5530967</v>
      </c>
      <c r="F13" s="58"/>
      <c r="G13" s="59"/>
      <c r="H13" s="60"/>
      <c r="I13" s="35"/>
    </row>
    <row r="14" spans="2:9" s="1" customFormat="1" x14ac:dyDescent="0.2">
      <c r="B14" s="19" t="s">
        <v>38</v>
      </c>
      <c r="C14" s="20"/>
      <c r="D14" s="56">
        <f>[1]оборотка!G276+[1]оборотка!G277</f>
        <v>425741</v>
      </c>
      <c r="E14" s="61">
        <f>[1]оборотка!G242+[1]оборотка!G243</f>
        <v>437696</v>
      </c>
      <c r="F14" s="58"/>
      <c r="G14" s="59"/>
      <c r="H14" s="60"/>
    </row>
    <row r="15" spans="2:9" s="1" customFormat="1" x14ac:dyDescent="0.2">
      <c r="B15" s="19" t="s">
        <v>39</v>
      </c>
      <c r="C15" s="20"/>
      <c r="D15" s="56">
        <f>[1]оборотка!H268</f>
        <v>8043</v>
      </c>
      <c r="E15" s="61">
        <f>[1]оборотка!H234</f>
        <v>12229</v>
      </c>
      <c r="F15" s="58"/>
      <c r="G15" s="59"/>
      <c r="H15" s="60"/>
      <c r="I15" s="35"/>
    </row>
    <row r="16" spans="2:9" s="1" customFormat="1" x14ac:dyDescent="0.2">
      <c r="B16" s="19" t="s">
        <v>40</v>
      </c>
      <c r="C16" s="20"/>
      <c r="D16" s="56">
        <f>[1]оборотка!G278</f>
        <v>28699</v>
      </c>
      <c r="E16" s="61">
        <f>[1]оборотка!G244</f>
        <v>30823</v>
      </c>
      <c r="F16" s="58"/>
      <c r="G16" s="59"/>
      <c r="H16" s="60"/>
    </row>
    <row r="17" spans="1:10" s="1" customFormat="1" x14ac:dyDescent="0.2">
      <c r="B17" s="19" t="s">
        <v>41</v>
      </c>
      <c r="C17" s="20"/>
      <c r="D17" s="56">
        <f>[1]оборотка!H293</f>
        <v>-549183</v>
      </c>
      <c r="E17" s="61">
        <f>[1]оборотка!H262</f>
        <v>-559024</v>
      </c>
      <c r="F17" s="58"/>
      <c r="G17" s="59"/>
      <c r="H17" s="60"/>
    </row>
    <row r="18" spans="1:10" s="1" customFormat="1" ht="45" customHeight="1" x14ac:dyDescent="0.2">
      <c r="B18" s="19" t="s">
        <v>42</v>
      </c>
      <c r="C18" s="20"/>
      <c r="D18" s="56">
        <f>[1]оборотка!H292</f>
        <v>-64625</v>
      </c>
      <c r="E18" s="61">
        <f>[1]оборотка!H261</f>
        <v>-58389</v>
      </c>
      <c r="F18" s="58"/>
      <c r="G18" s="59"/>
      <c r="H18" s="64"/>
      <c r="I18" s="35"/>
    </row>
    <row r="19" spans="1:10" s="1" customFormat="1" x14ac:dyDescent="0.2">
      <c r="B19" s="13" t="s">
        <v>43</v>
      </c>
      <c r="C19" s="14"/>
      <c r="D19" s="27">
        <f>D12-D13-D14+D15-D16+D17+D18</f>
        <v>10440547</v>
      </c>
      <c r="E19" s="46">
        <f>E12-E13-E14+E15-E16+E17+E18</f>
        <v>8333679</v>
      </c>
      <c r="F19" s="47"/>
      <c r="G19" s="48"/>
      <c r="H19" s="60"/>
    </row>
    <row r="20" spans="1:10" s="1" customFormat="1" x14ac:dyDescent="0.2">
      <c r="B20" s="19" t="s">
        <v>44</v>
      </c>
      <c r="C20" s="20"/>
      <c r="D20" s="56">
        <f>[1]оборотка!G283</f>
        <v>3774901</v>
      </c>
      <c r="E20" s="61">
        <f>[1]оборотка!G249</f>
        <v>2618943</v>
      </c>
      <c r="F20" s="58"/>
      <c r="G20" s="59"/>
      <c r="H20" s="60"/>
    </row>
    <row r="21" spans="1:10" s="1" customFormat="1" x14ac:dyDescent="0.2">
      <c r="B21" s="13" t="s">
        <v>45</v>
      </c>
      <c r="C21" s="14"/>
      <c r="D21" s="27">
        <f>D19-D20</f>
        <v>6665646</v>
      </c>
      <c r="E21" s="46">
        <f>E19-E20</f>
        <v>5714736</v>
      </c>
      <c r="F21" s="47"/>
      <c r="G21" s="48"/>
      <c r="H21" s="60"/>
    </row>
    <row r="22" spans="1:10" x14ac:dyDescent="0.2">
      <c r="B22" s="13" t="s">
        <v>46</v>
      </c>
      <c r="C22" s="14"/>
      <c r="D22" s="27"/>
      <c r="E22" s="46"/>
      <c r="F22" s="47"/>
      <c r="G22" s="48"/>
      <c r="H22" s="60"/>
    </row>
    <row r="23" spans="1:10" s="72" customFormat="1" x14ac:dyDescent="0.2">
      <c r="A23" s="65"/>
      <c r="B23" s="66" t="s">
        <v>47</v>
      </c>
      <c r="C23" s="67"/>
      <c r="D23" s="56">
        <f>ROUND(D21/100000,0)</f>
        <v>67</v>
      </c>
      <c r="E23" s="61">
        <f>ROUND(E21/100000,0)</f>
        <v>57</v>
      </c>
      <c r="F23" s="68"/>
      <c r="G23" s="69"/>
      <c r="H23" s="70"/>
      <c r="I23" s="71"/>
      <c r="J23" s="65"/>
    </row>
    <row r="24" spans="1:10" x14ac:dyDescent="0.2">
      <c r="B24" s="19"/>
      <c r="C24" s="20"/>
      <c r="D24" s="19"/>
      <c r="E24" s="73"/>
      <c r="F24" s="74"/>
      <c r="G24" s="49"/>
      <c r="H24" s="60"/>
    </row>
  </sheetData>
  <mergeCells count="6">
    <mergeCell ref="B8:B9"/>
    <mergeCell ref="C8:C9"/>
    <mergeCell ref="D8:D9"/>
    <mergeCell ref="E8:E9"/>
    <mergeCell ref="F8:F9"/>
    <mergeCell ref="G8:G9"/>
  </mergeCells>
  <pageMargins left="0" right="0" top="0" bottom="0" header="0.31496062992125984" footer="0.31496062992125984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J37"/>
  <sheetViews>
    <sheetView zoomScaleNormal="100" workbookViewId="0">
      <selection activeCell="B9" sqref="B9"/>
    </sheetView>
  </sheetViews>
  <sheetFormatPr defaultRowHeight="12.75" x14ac:dyDescent="0.2"/>
  <cols>
    <col min="1" max="1" width="9.140625" style="1"/>
    <col min="2" max="2" width="53.7109375" style="1" bestFit="1" customWidth="1"/>
    <col min="3" max="3" width="8.42578125" style="1" customWidth="1"/>
    <col min="4" max="4" width="21.42578125" style="1" customWidth="1"/>
    <col min="5" max="5" width="21.140625" style="1" customWidth="1"/>
    <col min="6" max="6" width="21.5703125" style="1" customWidth="1"/>
    <col min="7" max="7" width="15" style="1" customWidth="1"/>
    <col min="8" max="8" width="20.5703125" style="3" customWidth="1"/>
    <col min="9" max="9" width="19.85546875" style="1" customWidth="1"/>
    <col min="10" max="10" width="9.140625" style="1"/>
  </cols>
  <sheetData>
    <row r="3" spans="2:7" x14ac:dyDescent="0.2">
      <c r="B3" s="2" t="s">
        <v>0</v>
      </c>
    </row>
    <row r="5" spans="2:7" x14ac:dyDescent="0.2">
      <c r="B5" s="137" t="s">
        <v>88</v>
      </c>
    </row>
    <row r="8" spans="2:7" s="1" customFormat="1" ht="15.75" thickBot="1" x14ac:dyDescent="0.25">
      <c r="B8" s="120"/>
      <c r="C8" s="120"/>
      <c r="D8" s="120"/>
      <c r="E8" s="120"/>
      <c r="F8" s="120"/>
      <c r="G8" s="138" t="s">
        <v>82</v>
      </c>
    </row>
    <row r="9" spans="2:7" s="1" customFormat="1" ht="39" thickBot="1" x14ac:dyDescent="0.25">
      <c r="B9" s="121"/>
      <c r="C9" s="122" t="s">
        <v>72</v>
      </c>
      <c r="D9" s="123" t="s">
        <v>73</v>
      </c>
      <c r="E9" s="123" t="s">
        <v>74</v>
      </c>
      <c r="F9" s="123"/>
      <c r="G9" s="123" t="s">
        <v>75</v>
      </c>
    </row>
    <row r="10" spans="2:7" s="1" customFormat="1" ht="14.25" x14ac:dyDescent="0.2">
      <c r="B10" s="105" t="s">
        <v>76</v>
      </c>
      <c r="C10" s="110"/>
      <c r="D10" s="124">
        <f>[1]оборотка!D316</f>
        <v>100000</v>
      </c>
      <c r="E10" s="124">
        <f>[1]оборотка!D317</f>
        <v>27304549</v>
      </c>
      <c r="F10" s="124"/>
      <c r="G10" s="124">
        <f>D10++E10</f>
        <v>27404549</v>
      </c>
    </row>
    <row r="11" spans="2:7" s="1" customFormat="1" ht="15.75" thickBot="1" x14ac:dyDescent="0.25">
      <c r="B11" s="125"/>
      <c r="C11" s="122"/>
      <c r="D11" s="126"/>
      <c r="E11" s="127"/>
      <c r="F11" s="127"/>
      <c r="G11" s="127">
        <f>D11++E11</f>
        <v>0</v>
      </c>
    </row>
    <row r="12" spans="2:7" s="1" customFormat="1" ht="14.25" x14ac:dyDescent="0.2">
      <c r="B12" s="105"/>
      <c r="C12" s="110"/>
      <c r="D12" s="124"/>
      <c r="E12" s="124"/>
      <c r="F12" s="124"/>
      <c r="G12" s="124"/>
    </row>
    <row r="13" spans="2:7" s="1" customFormat="1" ht="15" x14ac:dyDescent="0.2">
      <c r="B13" s="128" t="s">
        <v>77</v>
      </c>
      <c r="C13" s="129"/>
      <c r="D13" s="130" t="s">
        <v>15</v>
      </c>
      <c r="E13" s="130">
        <v>5714736</v>
      </c>
      <c r="F13" s="130"/>
      <c r="G13" s="124">
        <f>E13</f>
        <v>5714736</v>
      </c>
    </row>
    <row r="14" spans="2:7" s="1" customFormat="1" ht="15" x14ac:dyDescent="0.2">
      <c r="B14" s="128" t="s">
        <v>78</v>
      </c>
      <c r="C14" s="129"/>
      <c r="D14" s="130" t="s">
        <v>15</v>
      </c>
      <c r="E14" s="130">
        <v>-4353552</v>
      </c>
      <c r="F14" s="130"/>
      <c r="G14" s="124">
        <f>E14</f>
        <v>-4353552</v>
      </c>
    </row>
    <row r="15" spans="2:7" s="1" customFormat="1" ht="15" thickBot="1" x14ac:dyDescent="0.25">
      <c r="B15" s="105"/>
      <c r="C15" s="110"/>
      <c r="D15" s="124"/>
      <c r="E15" s="124"/>
      <c r="F15" s="124"/>
      <c r="G15" s="126"/>
    </row>
    <row r="16" spans="2:7" s="1" customFormat="1" ht="15" thickBot="1" x14ac:dyDescent="0.25">
      <c r="B16" s="114" t="s">
        <v>79</v>
      </c>
      <c r="C16" s="131"/>
      <c r="D16" s="132">
        <f>SUM(D10:D15)</f>
        <v>100000</v>
      </c>
      <c r="E16" s="132">
        <f>SUM(E10:E15)</f>
        <v>28665733</v>
      </c>
      <c r="F16" s="132"/>
      <c r="G16" s="132">
        <f>SUM(G10:G15)</f>
        <v>28765733</v>
      </c>
    </row>
    <row r="17" spans="2:8" s="1" customFormat="1" ht="14.25" x14ac:dyDescent="0.2">
      <c r="B17" s="110"/>
      <c r="C17" s="110"/>
      <c r="D17" s="124"/>
      <c r="E17" s="124"/>
      <c r="F17" s="124"/>
      <c r="G17" s="124">
        <f>D17++E17</f>
        <v>0</v>
      </c>
    </row>
    <row r="18" spans="2:8" s="1" customFormat="1" ht="14.25" x14ac:dyDescent="0.2">
      <c r="B18" s="105" t="s">
        <v>80</v>
      </c>
      <c r="C18" s="110"/>
      <c r="D18" s="124">
        <f>D16</f>
        <v>100000</v>
      </c>
      <c r="E18" s="124">
        <f>[1]оборотка!D305</f>
        <v>28596161</v>
      </c>
      <c r="F18" s="124"/>
      <c r="G18" s="124">
        <f>D18++E18</f>
        <v>28696161</v>
      </c>
    </row>
    <row r="19" spans="2:8" s="1" customFormat="1" ht="15.75" thickBot="1" x14ac:dyDescent="0.25">
      <c r="B19" s="125"/>
      <c r="C19" s="122"/>
      <c r="D19" s="126"/>
      <c r="E19" s="127">
        <v>0</v>
      </c>
      <c r="F19" s="127"/>
      <c r="G19" s="126">
        <f>D19++E19</f>
        <v>0</v>
      </c>
    </row>
    <row r="20" spans="2:8" s="1" customFormat="1" ht="14.25" x14ac:dyDescent="0.2">
      <c r="B20" s="105"/>
      <c r="C20" s="110"/>
      <c r="D20" s="124"/>
      <c r="E20" s="124"/>
      <c r="F20" s="124"/>
      <c r="G20" s="124"/>
    </row>
    <row r="21" spans="2:8" s="1" customFormat="1" ht="15" x14ac:dyDescent="0.2">
      <c r="B21" s="128" t="s">
        <v>77</v>
      </c>
      <c r="C21" s="113"/>
      <c r="D21" s="130">
        <v>0</v>
      </c>
      <c r="E21" s="130">
        <v>6665646</v>
      </c>
      <c r="F21" s="130"/>
      <c r="G21" s="124">
        <f>D21+E21</f>
        <v>6665646</v>
      </c>
      <c r="H21" s="35"/>
    </row>
    <row r="22" spans="2:8" s="1" customFormat="1" ht="15" x14ac:dyDescent="0.2">
      <c r="B22" s="128" t="s">
        <v>78</v>
      </c>
      <c r="C22" s="113"/>
      <c r="D22" s="130"/>
      <c r="E22" s="130">
        <v>-4092000</v>
      </c>
      <c r="F22" s="130"/>
      <c r="G22" s="124">
        <f>D22+E22</f>
        <v>-4092000</v>
      </c>
    </row>
    <row r="23" spans="2:8" s="1" customFormat="1" ht="15" thickBot="1" x14ac:dyDescent="0.25">
      <c r="B23" s="105"/>
      <c r="C23" s="110"/>
      <c r="D23" s="124"/>
      <c r="E23" s="124"/>
      <c r="F23" s="124"/>
      <c r="G23" s="126"/>
    </row>
    <row r="24" spans="2:8" s="1" customFormat="1" ht="15" thickBot="1" x14ac:dyDescent="0.25">
      <c r="B24" s="114" t="s">
        <v>81</v>
      </c>
      <c r="C24" s="131"/>
      <c r="D24" s="132">
        <f>SUM(D18:D23)</f>
        <v>100000</v>
      </c>
      <c r="E24" s="132">
        <f>SUM(E18:E23)</f>
        <v>31169807</v>
      </c>
      <c r="F24" s="132"/>
      <c r="G24" s="132">
        <f>SUM(G18:G23)</f>
        <v>31269807</v>
      </c>
    </row>
    <row r="25" spans="2:8" s="1" customFormat="1" x14ac:dyDescent="0.2">
      <c r="H25" s="119"/>
    </row>
    <row r="30" spans="2:8" s="1" customFormat="1" x14ac:dyDescent="0.2">
      <c r="E30" s="133"/>
      <c r="F30" s="134"/>
      <c r="H30" s="3"/>
    </row>
    <row r="31" spans="2:8" s="1" customFormat="1" x14ac:dyDescent="0.2">
      <c r="F31" s="134"/>
      <c r="H31" s="3"/>
    </row>
    <row r="32" spans="2:8" s="1" customFormat="1" x14ac:dyDescent="0.2">
      <c r="F32" s="134"/>
      <c r="H32" s="3"/>
    </row>
    <row r="33" spans="6:8" s="1" customFormat="1" x14ac:dyDescent="0.2">
      <c r="F33" s="134"/>
      <c r="H33" s="3"/>
    </row>
    <row r="34" spans="6:8" s="1" customFormat="1" x14ac:dyDescent="0.2">
      <c r="F34" s="134"/>
      <c r="H34" s="3"/>
    </row>
    <row r="35" spans="6:8" s="1" customFormat="1" x14ac:dyDescent="0.2">
      <c r="F35" s="134"/>
      <c r="H35" s="3"/>
    </row>
    <row r="37" spans="6:8" s="1" customFormat="1" x14ac:dyDescent="0.2">
      <c r="F37" s="135"/>
      <c r="H37" s="3"/>
    </row>
  </sheetData>
  <pageMargins left="0" right="0" top="0" bottom="0" header="0.31496062992125984" footer="0.31496062992125984"/>
  <pageSetup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J42"/>
  <sheetViews>
    <sheetView zoomScaleNormal="100" workbookViewId="0">
      <selection activeCell="D41" sqref="D41"/>
    </sheetView>
  </sheetViews>
  <sheetFormatPr defaultRowHeight="12.75" x14ac:dyDescent="0.2"/>
  <cols>
    <col min="1" max="1" width="9.140625" style="1"/>
    <col min="2" max="2" width="53.7109375" style="1" bestFit="1" customWidth="1"/>
    <col min="3" max="3" width="8.7109375" style="1" customWidth="1"/>
    <col min="4" max="4" width="21.42578125" style="1" customWidth="1"/>
    <col min="5" max="5" width="21.140625" style="1" customWidth="1"/>
    <col min="6" max="6" width="21.5703125" style="1" customWidth="1"/>
    <col min="7" max="7" width="15" style="1" customWidth="1"/>
    <col min="8" max="8" width="20.5703125" style="3" customWidth="1"/>
    <col min="9" max="9" width="19.85546875" style="1" customWidth="1"/>
    <col min="10" max="10" width="9.140625" style="1"/>
  </cols>
  <sheetData>
    <row r="3" spans="2:8" x14ac:dyDescent="0.2">
      <c r="B3" s="2" t="s">
        <v>0</v>
      </c>
    </row>
    <row r="5" spans="2:8" x14ac:dyDescent="0.2">
      <c r="B5" s="4" t="s">
        <v>89</v>
      </c>
    </row>
    <row r="7" spans="2:8" x14ac:dyDescent="0.2">
      <c r="B7" s="4"/>
    </row>
    <row r="8" spans="2:8" x14ac:dyDescent="0.2">
      <c r="B8" s="65"/>
      <c r="D8" s="75"/>
      <c r="E8" s="136" t="s">
        <v>82</v>
      </c>
      <c r="F8" s="75"/>
    </row>
    <row r="9" spans="2:8" x14ac:dyDescent="0.2">
      <c r="B9" s="76"/>
      <c r="C9" s="139" t="s">
        <v>1</v>
      </c>
      <c r="D9" s="77" t="s">
        <v>48</v>
      </c>
      <c r="E9" s="78" t="s">
        <v>49</v>
      </c>
      <c r="F9" s="79"/>
      <c r="G9" s="79"/>
      <c r="H9" s="79"/>
    </row>
    <row r="10" spans="2:8" x14ac:dyDescent="0.2">
      <c r="B10" s="80"/>
      <c r="C10" s="139"/>
      <c r="D10" s="81"/>
      <c r="E10" s="82"/>
      <c r="F10" s="79"/>
      <c r="G10" s="79"/>
      <c r="H10" s="79"/>
    </row>
    <row r="11" spans="2:8" ht="15" x14ac:dyDescent="0.2">
      <c r="B11" s="83" t="s">
        <v>50</v>
      </c>
      <c r="C11" s="84"/>
      <c r="D11" s="85"/>
      <c r="E11" s="86"/>
      <c r="F11" s="86"/>
      <c r="G11" s="86"/>
      <c r="H11" s="86"/>
    </row>
    <row r="12" spans="2:8" ht="15" x14ac:dyDescent="0.2">
      <c r="B12" s="87"/>
      <c r="C12" s="84"/>
      <c r="D12" s="86"/>
      <c r="E12" s="86"/>
      <c r="F12" s="86"/>
      <c r="G12" s="86"/>
      <c r="H12" s="86"/>
    </row>
    <row r="13" spans="2:8" ht="15" x14ac:dyDescent="0.2">
      <c r="B13" s="87" t="s">
        <v>51</v>
      </c>
      <c r="C13" s="84"/>
      <c r="D13" s="88">
        <v>22602672</v>
      </c>
      <c r="E13" s="88">
        <v>21580329</v>
      </c>
      <c r="F13" s="88"/>
      <c r="G13" s="88"/>
      <c r="H13" s="88"/>
    </row>
    <row r="14" spans="2:8" ht="15" x14ac:dyDescent="0.2">
      <c r="B14" s="87" t="s">
        <v>52</v>
      </c>
      <c r="C14" s="84"/>
      <c r="D14" s="88">
        <v>-3541581</v>
      </c>
      <c r="E14" s="88">
        <f>-5619079+2356704</f>
        <v>-3262375</v>
      </c>
      <c r="F14" s="88"/>
      <c r="G14" s="88"/>
      <c r="H14" s="88"/>
    </row>
    <row r="15" spans="2:8" ht="30" x14ac:dyDescent="0.2">
      <c r="B15" s="89" t="s">
        <v>53</v>
      </c>
      <c r="C15" s="90"/>
      <c r="D15" s="91">
        <f>SUM(D13:D14)</f>
        <v>19061091</v>
      </c>
      <c r="E15" s="91">
        <f>SUM(E13:E14)</f>
        <v>18317954</v>
      </c>
      <c r="F15" s="88"/>
      <c r="G15" s="88"/>
      <c r="H15" s="88"/>
    </row>
    <row r="16" spans="2:8" s="1" customFormat="1" ht="15" x14ac:dyDescent="0.2">
      <c r="B16" s="92" t="s">
        <v>54</v>
      </c>
      <c r="C16" s="93"/>
      <c r="D16" s="94">
        <v>3882</v>
      </c>
      <c r="E16" s="94">
        <v>8014</v>
      </c>
      <c r="F16" s="94"/>
      <c r="G16" s="94"/>
      <c r="H16" s="94"/>
    </row>
    <row r="17" spans="2:9" s="1" customFormat="1" ht="15" x14ac:dyDescent="0.2">
      <c r="B17" s="92" t="s">
        <v>55</v>
      </c>
      <c r="C17" s="93"/>
      <c r="D17" s="94">
        <v>-1871386</v>
      </c>
      <c r="E17" s="94">
        <v>-1597844</v>
      </c>
      <c r="F17" s="94"/>
      <c r="G17" s="95"/>
      <c r="H17" s="95"/>
    </row>
    <row r="18" spans="2:9" s="1" customFormat="1" ht="15" x14ac:dyDescent="0.2">
      <c r="B18" s="92" t="s">
        <v>56</v>
      </c>
      <c r="C18" s="93"/>
      <c r="D18" s="96">
        <f>-3212374-3190306</f>
        <v>-6402680</v>
      </c>
      <c r="E18" s="97">
        <f>-2105839-2356704</f>
        <v>-4462543</v>
      </c>
      <c r="F18" s="97"/>
      <c r="G18" s="98"/>
      <c r="H18" s="98"/>
    </row>
    <row r="19" spans="2:9" s="1" customFormat="1" ht="15" x14ac:dyDescent="0.2">
      <c r="B19" s="92"/>
      <c r="C19" s="93"/>
      <c r="D19" s="99"/>
      <c r="E19" s="99"/>
      <c r="F19" s="99"/>
      <c r="G19" s="99"/>
      <c r="H19" s="94"/>
      <c r="I19" s="39"/>
    </row>
    <row r="20" spans="2:9" s="1" customFormat="1" ht="29.25" thickBot="1" x14ac:dyDescent="0.25">
      <c r="B20" s="100" t="s">
        <v>57</v>
      </c>
      <c r="C20" s="101"/>
      <c r="D20" s="102">
        <f>SUM(D15:D19)</f>
        <v>10790907</v>
      </c>
      <c r="E20" s="102">
        <f>SUM(E15:E19)</f>
        <v>12265581</v>
      </c>
      <c r="F20" s="103"/>
      <c r="G20" s="103"/>
      <c r="H20" s="104"/>
    </row>
    <row r="21" spans="2:9" s="1" customFormat="1" ht="14.25" x14ac:dyDescent="0.2">
      <c r="B21" s="105" t="s">
        <v>58</v>
      </c>
      <c r="C21" s="83"/>
      <c r="D21" s="106"/>
      <c r="E21" s="106"/>
      <c r="F21" s="106"/>
      <c r="G21" s="106"/>
      <c r="H21" s="106"/>
    </row>
    <row r="22" spans="2:9" s="1" customFormat="1" ht="15" x14ac:dyDescent="0.2">
      <c r="B22" s="87"/>
      <c r="C22" s="84"/>
      <c r="D22" s="98"/>
      <c r="E22" s="98"/>
      <c r="F22" s="98"/>
      <c r="G22" s="98"/>
      <c r="H22" s="98"/>
    </row>
    <row r="23" spans="2:9" s="1" customFormat="1" ht="15" x14ac:dyDescent="0.2">
      <c r="B23" s="87" t="s">
        <v>59</v>
      </c>
      <c r="C23" s="84"/>
      <c r="D23" s="88">
        <v>0</v>
      </c>
      <c r="E23" s="88">
        <v>0</v>
      </c>
      <c r="F23" s="88"/>
      <c r="G23" s="88"/>
      <c r="H23" s="88"/>
    </row>
    <row r="24" spans="2:9" s="1" customFormat="1" ht="15" x14ac:dyDescent="0.2">
      <c r="B24" s="87"/>
      <c r="C24" s="84"/>
      <c r="D24" s="98"/>
      <c r="E24" s="98"/>
      <c r="F24" s="98"/>
      <c r="G24" s="98"/>
      <c r="H24" s="98"/>
    </row>
    <row r="25" spans="2:9" s="1" customFormat="1" ht="30" x14ac:dyDescent="0.2">
      <c r="B25" s="87" t="s">
        <v>60</v>
      </c>
      <c r="C25" s="84"/>
      <c r="D25" s="107">
        <v>-2041908</v>
      </c>
      <c r="E25" s="107">
        <v>-2045992</v>
      </c>
      <c r="F25" s="107"/>
      <c r="G25" s="107"/>
      <c r="H25" s="88"/>
    </row>
    <row r="26" spans="2:9" s="1" customFormat="1" ht="15" x14ac:dyDescent="0.2">
      <c r="B26" s="87"/>
      <c r="C26" s="84"/>
      <c r="D26" s="107"/>
      <c r="E26" s="107"/>
      <c r="F26" s="107"/>
      <c r="G26" s="107"/>
      <c r="H26" s="88"/>
    </row>
    <row r="27" spans="2:9" s="1" customFormat="1" ht="15" x14ac:dyDescent="0.2">
      <c r="B27" s="87" t="s">
        <v>61</v>
      </c>
      <c r="C27" s="84"/>
      <c r="D27" s="107" t="s">
        <v>15</v>
      </c>
      <c r="E27" s="107">
        <v>0</v>
      </c>
      <c r="F27" s="107"/>
      <c r="G27" s="107"/>
      <c r="H27" s="88"/>
    </row>
    <row r="28" spans="2:9" s="1" customFormat="1" ht="30.75" thickBot="1" x14ac:dyDescent="0.25">
      <c r="B28" s="108" t="s">
        <v>62</v>
      </c>
      <c r="C28" s="101"/>
      <c r="D28" s="107" t="s">
        <v>15</v>
      </c>
      <c r="E28" s="107">
        <v>0</v>
      </c>
      <c r="F28" s="107"/>
      <c r="G28" s="107"/>
      <c r="H28" s="88"/>
    </row>
    <row r="29" spans="2:9" s="1" customFormat="1" ht="29.25" thickBot="1" x14ac:dyDescent="0.25">
      <c r="B29" s="100" t="s">
        <v>63</v>
      </c>
      <c r="C29" s="101"/>
      <c r="D29" s="109">
        <f>SUM(D23:D28)</f>
        <v>-2041908</v>
      </c>
      <c r="E29" s="109">
        <f>SUM(E23:E28)</f>
        <v>-2045992</v>
      </c>
      <c r="F29" s="103"/>
      <c r="G29" s="103"/>
      <c r="H29" s="104"/>
    </row>
    <row r="30" spans="2:9" s="1" customFormat="1" ht="15" x14ac:dyDescent="0.2">
      <c r="B30" s="105" t="s">
        <v>64</v>
      </c>
      <c r="C30" s="110"/>
      <c r="D30" s="85"/>
      <c r="E30" s="111"/>
      <c r="F30" s="111"/>
      <c r="G30" s="111"/>
      <c r="H30" s="111"/>
    </row>
    <row r="31" spans="2:9" s="1" customFormat="1" ht="15" x14ac:dyDescent="0.2">
      <c r="B31" s="85"/>
      <c r="C31" s="110"/>
      <c r="D31" s="85"/>
      <c r="E31" s="111"/>
      <c r="F31" s="111"/>
      <c r="G31" s="111"/>
      <c r="H31" s="111"/>
    </row>
    <row r="32" spans="2:9" s="1" customFormat="1" ht="15" x14ac:dyDescent="0.2">
      <c r="B32" s="85" t="s">
        <v>65</v>
      </c>
      <c r="C32" s="110"/>
      <c r="D32" s="107">
        <v>-4079098</v>
      </c>
      <c r="E32" s="107">
        <v>-4271885</v>
      </c>
      <c r="F32" s="107"/>
      <c r="G32" s="111"/>
      <c r="H32" s="111"/>
    </row>
    <row r="33" spans="2:8" s="1" customFormat="1" ht="15" x14ac:dyDescent="0.2">
      <c r="B33" s="87" t="s">
        <v>66</v>
      </c>
      <c r="C33" s="110"/>
      <c r="D33" s="107"/>
      <c r="E33" s="98"/>
      <c r="F33" s="98"/>
      <c r="G33" s="98"/>
      <c r="H33" s="98"/>
    </row>
    <row r="34" spans="2:8" s="1" customFormat="1" ht="15.75" thickBot="1" x14ac:dyDescent="0.25">
      <c r="B34" s="108" t="s">
        <v>67</v>
      </c>
      <c r="C34" s="101"/>
      <c r="D34" s="98"/>
      <c r="E34" s="98"/>
      <c r="F34" s="98"/>
      <c r="G34" s="98"/>
      <c r="H34" s="98"/>
    </row>
    <row r="35" spans="2:8" s="1" customFormat="1" ht="29.25" thickBot="1" x14ac:dyDescent="0.25">
      <c r="B35" s="112" t="s">
        <v>68</v>
      </c>
      <c r="C35" s="101"/>
      <c r="D35" s="109">
        <f>SUM(D32:D34)</f>
        <v>-4079098</v>
      </c>
      <c r="E35" s="109">
        <f>SUM(E32:E34)</f>
        <v>-4271885</v>
      </c>
      <c r="F35" s="103"/>
      <c r="G35" s="103"/>
      <c r="H35" s="104"/>
    </row>
    <row r="36" spans="2:8" s="1" customFormat="1" ht="30" x14ac:dyDescent="0.2">
      <c r="B36" s="85" t="s">
        <v>69</v>
      </c>
      <c r="C36" s="113"/>
      <c r="D36" s="107">
        <f>D20+D29+D35</f>
        <v>4669901</v>
      </c>
      <c r="E36" s="107">
        <f>E20+E29+E35</f>
        <v>5947704</v>
      </c>
      <c r="F36" s="107"/>
      <c r="G36" s="107"/>
      <c r="H36" s="88"/>
    </row>
    <row r="37" spans="2:8" s="1" customFormat="1" ht="30" x14ac:dyDescent="0.2">
      <c r="B37" s="87" t="s">
        <v>70</v>
      </c>
      <c r="C37" s="84"/>
      <c r="D37" s="107">
        <v>-220750</v>
      </c>
      <c r="E37" s="107">
        <v>-351525</v>
      </c>
      <c r="F37" s="107"/>
      <c r="G37" s="107"/>
      <c r="H37" s="88"/>
    </row>
    <row r="38" spans="2:8" s="1" customFormat="1" ht="15.75" thickBot="1" x14ac:dyDescent="0.25">
      <c r="B38" s="85" t="s">
        <v>90</v>
      </c>
      <c r="C38" s="113"/>
      <c r="D38" s="106">
        <v>4367583</v>
      </c>
      <c r="E38" s="106">
        <v>4796055</v>
      </c>
      <c r="F38" s="106"/>
      <c r="G38" s="106"/>
      <c r="H38" s="106"/>
    </row>
    <row r="39" spans="2:8" s="1" customFormat="1" ht="29.25" thickBot="1" x14ac:dyDescent="0.25">
      <c r="B39" s="114" t="s">
        <v>71</v>
      </c>
      <c r="C39" s="115"/>
      <c r="D39" s="116">
        <f>D38+D36+D37</f>
        <v>8816734</v>
      </c>
      <c r="E39" s="116">
        <f>E38+E36+E37</f>
        <v>10392234</v>
      </c>
      <c r="F39" s="104"/>
      <c r="G39" s="104"/>
      <c r="H39" s="104"/>
    </row>
    <row r="40" spans="2:8" s="1" customFormat="1" ht="15.75" x14ac:dyDescent="0.2">
      <c r="B40" s="117"/>
      <c r="H40" s="3"/>
    </row>
    <row r="41" spans="2:8" s="1" customFormat="1" x14ac:dyDescent="0.2">
      <c r="B41" s="118"/>
      <c r="D41" s="35"/>
      <c r="E41" s="35"/>
      <c r="F41" s="35"/>
      <c r="G41" s="35"/>
      <c r="H41" s="119"/>
    </row>
    <row r="42" spans="2:8" s="1" customFormat="1" ht="12" customHeight="1" x14ac:dyDescent="0.2">
      <c r="B42" s="118"/>
      <c r="H42" s="3"/>
    </row>
  </sheetData>
  <mergeCells count="4">
    <mergeCell ref="B9:B10"/>
    <mergeCell ref="C9:C10"/>
    <mergeCell ref="D9:D10"/>
    <mergeCell ref="E9:E10"/>
  </mergeCells>
  <pageMargins left="0" right="0" top="0" bottom="0" header="0.31496062992125984" footer="0.31496062992125984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ОФП</vt:lpstr>
      <vt:lpstr>ОСД</vt:lpstr>
      <vt:lpstr>ОИК</vt:lpstr>
      <vt:lpstr>ДДС</vt:lpstr>
      <vt:lpstr>ДДС!Область_печати</vt:lpstr>
      <vt:lpstr>ОИК!Область_печати</vt:lpstr>
      <vt:lpstr>ОСД!Область_печати</vt:lpstr>
      <vt:lpstr>ОФП!Область_печати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Lebedeva / Caspineft</dc:creator>
  <cp:lastModifiedBy>Svetlana Lebedeva / Caspineft</cp:lastModifiedBy>
  <dcterms:created xsi:type="dcterms:W3CDTF">2018-04-24T12:55:43Z</dcterms:created>
  <dcterms:modified xsi:type="dcterms:W3CDTF">2018-04-24T13:26:08Z</dcterms:modified>
</cp:coreProperties>
</file>