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720" yWindow="360" windowWidth="27555" windowHeight="11280" activeTab="3"/>
  </bookViews>
  <sheets>
    <sheet name="ОФП" sheetId="1" r:id="rId1"/>
    <sheet name="ОСД" sheetId="2" r:id="rId2"/>
    <sheet name="ОИК" sheetId="4" r:id="rId3"/>
    <sheet name="ДДС" sheetId="5" r:id="rId4"/>
  </sheets>
  <externalReferences>
    <externalReference r:id="rId5"/>
  </externalReferences>
  <definedNames>
    <definedName name="AS2DocOpenMode" hidden="1">"AS2DocumentEdit"</definedName>
    <definedName name="AS2HasNoAutoHeaderFooter" hidden="1">" "</definedName>
    <definedName name="wrn.Aging._.and._.Trend._.Analysis." hidden="1">{#N/A,#N/A,FALSE,"Aging Summary";#N/A,#N/A,FALSE,"Ratio Analysis";#N/A,#N/A,FALSE,"Test 120 Day Accts";#N/A,#N/A,FALSE,"Tickmarks"}</definedName>
    <definedName name="_xlnm.Print_Area" localSheetId="3">ДДС!$A$1:$G$42</definedName>
    <definedName name="_xlnm.Print_Area" localSheetId="2">ОИК!$A$1:$G$25</definedName>
    <definedName name="_xlnm.Print_Area" localSheetId="1">ОСД!$A$1:$G$25</definedName>
    <definedName name="_xlnm.Print_Area" localSheetId="0">ОФП!$A$1:$G$47</definedName>
  </definedNames>
  <calcPr calcId="145621"/>
</workbook>
</file>

<file path=xl/calcChain.xml><?xml version="1.0" encoding="utf-8"?>
<calcChain xmlns="http://schemas.openxmlformats.org/spreadsheetml/2006/main">
  <c r="D19" i="5" l="1"/>
  <c r="D14" i="5"/>
  <c r="G15" i="4" l="1"/>
  <c r="E20" i="4"/>
  <c r="E12" i="4"/>
  <c r="E37" i="5"/>
  <c r="E34" i="5"/>
  <c r="D34" i="5"/>
  <c r="E28" i="5"/>
  <c r="D28" i="5"/>
  <c r="E13" i="5"/>
  <c r="E14" i="5" s="1"/>
  <c r="E19" i="5" s="1"/>
  <c r="D13" i="5"/>
  <c r="E21" i="4"/>
  <c r="G21" i="4" s="1"/>
  <c r="G18" i="4"/>
  <c r="E17" i="4"/>
  <c r="G16" i="4"/>
  <c r="D15" i="4"/>
  <c r="D17" i="4" s="1"/>
  <c r="E13" i="4"/>
  <c r="G13" i="4" s="1"/>
  <c r="G10" i="4"/>
  <c r="E9" i="4"/>
  <c r="D9" i="4"/>
  <c r="E19" i="2"/>
  <c r="D19" i="2"/>
  <c r="E17" i="2"/>
  <c r="D17" i="2"/>
  <c r="E16" i="2"/>
  <c r="D16" i="2"/>
  <c r="E15" i="2"/>
  <c r="D15" i="2"/>
  <c r="E14" i="2"/>
  <c r="D14" i="2"/>
  <c r="E13" i="2"/>
  <c r="D13" i="2"/>
  <c r="E12" i="2"/>
  <c r="D12" i="2"/>
  <c r="E10" i="2"/>
  <c r="D10" i="2"/>
  <c r="E9" i="2"/>
  <c r="E11" i="2" s="1"/>
  <c r="E18" i="2" s="1"/>
  <c r="E20" i="2" s="1"/>
  <c r="D9" i="2"/>
  <c r="E44" i="1"/>
  <c r="D40" i="1"/>
  <c r="D39" i="1"/>
  <c r="D38" i="1"/>
  <c r="D37" i="1"/>
  <c r="D32" i="1"/>
  <c r="D31" i="1"/>
  <c r="D30" i="1"/>
  <c r="D27" i="1"/>
  <c r="D26" i="1"/>
  <c r="D28" i="1" s="1"/>
  <c r="D21" i="1"/>
  <c r="D20" i="1"/>
  <c r="D19" i="1"/>
  <c r="D18" i="1"/>
  <c r="D22" i="1" s="1"/>
  <c r="D15" i="1"/>
  <c r="D13" i="1"/>
  <c r="D12" i="1"/>
  <c r="D11" i="1"/>
  <c r="D16" i="1" s="1"/>
  <c r="E35" i="5" l="1"/>
  <c r="E38" i="5" s="1"/>
  <c r="D35" i="5"/>
  <c r="D38" i="5" s="1"/>
  <c r="G9" i="4"/>
  <c r="D11" i="2"/>
  <c r="D18" i="2" s="1"/>
  <c r="D20" i="2" s="1"/>
  <c r="D22" i="2" s="1"/>
  <c r="D34" i="1"/>
  <c r="D41" i="1"/>
  <c r="D42" i="1" s="1"/>
  <c r="D43" i="1" s="1"/>
  <c r="D23" i="4"/>
  <c r="G17" i="4"/>
  <c r="E22" i="2"/>
  <c r="D23" i="1"/>
  <c r="D44" i="1"/>
  <c r="E15" i="4" l="1"/>
  <c r="G12" i="4"/>
  <c r="G20" i="4"/>
  <c r="G23" i="4" s="1"/>
  <c r="E23" i="4"/>
  <c r="I43" i="1"/>
</calcChain>
</file>

<file path=xl/sharedStrings.xml><?xml version="1.0" encoding="utf-8"?>
<sst xmlns="http://schemas.openxmlformats.org/spreadsheetml/2006/main" count="124" uniqueCount="110">
  <si>
    <t>АО Каспий Нефть</t>
  </si>
  <si>
    <t xml:space="preserve">В тысячах тенге </t>
  </si>
  <si>
    <t>примечание</t>
  </si>
  <si>
    <t>Активы</t>
  </si>
  <si>
    <t>Долгосрочные активы</t>
  </si>
  <si>
    <t>Основные средства</t>
  </si>
  <si>
    <t>Нематериальные активы</t>
  </si>
  <si>
    <t xml:space="preserve">Незавершенное строительство </t>
  </si>
  <si>
    <t>Прочие долгосрочные активы</t>
  </si>
  <si>
    <t>Прочие долгосрочные финансовые активы</t>
  </si>
  <si>
    <t>Текущие активы</t>
  </si>
  <si>
    <t>Товарно-материальные запасы</t>
  </si>
  <si>
    <t>Торговая  дебиторская задолженность</t>
  </si>
  <si>
    <t>Прочие краткосрочные активы</t>
  </si>
  <si>
    <t>-</t>
  </si>
  <si>
    <t>Денежные средства и их эквиваленты</t>
  </si>
  <si>
    <t>Итого активы</t>
  </si>
  <si>
    <t>Собственный капитал и обязательства</t>
  </si>
  <si>
    <t>Собственный капитал</t>
  </si>
  <si>
    <t>Акционерный  капитал</t>
  </si>
  <si>
    <t>Нераспределенная прибыль</t>
  </si>
  <si>
    <t>Долгосрочные обязательства</t>
  </si>
  <si>
    <t>Обязательство по отсроченному подоходному налогу</t>
  </si>
  <si>
    <t>Обязательство по ликвидации  и восстановлению месторождения</t>
  </si>
  <si>
    <t>Прочие долгосрочные финансовые обязательства</t>
  </si>
  <si>
    <t>Текущие обязательства</t>
  </si>
  <si>
    <t>Торговая  кредиторская задолженность</t>
  </si>
  <si>
    <t>Налог на прибыль к уплате</t>
  </si>
  <si>
    <t>Прочие налоги к уплате</t>
  </si>
  <si>
    <t>Прочая кредиторская задолженность и начисленные обязательства</t>
  </si>
  <si>
    <t>Итого обязательства</t>
  </si>
  <si>
    <t>Итого собственный  капитал и обязательства</t>
  </si>
  <si>
    <t>Балансовая стоимость 1 простой акции, тенге</t>
  </si>
  <si>
    <t>Выручка</t>
  </si>
  <si>
    <t>Себестоимость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</si>
  <si>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</si>
  <si>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</si>
  <si>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</si>
  <si>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</si>
  <si>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</si>
  <si>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Доход/убыток от курсовой разницы, нетто</t>
  </si>
  <si>
    <t>Прочие прибыли и убытки</t>
  </si>
  <si>
    <t>Прибыль до налогообложения</t>
  </si>
  <si>
    <t>Расходы по налогу на прибыль</t>
  </si>
  <si>
    <t>Прибыль и общий совокупный доход за период</t>
  </si>
  <si>
    <t>Прибыль на акцию</t>
  </si>
  <si>
    <t>Базовая прибыль на акцию( в тыс.тенге за акцию)</t>
  </si>
  <si>
    <t>в тысячах тенге</t>
  </si>
  <si>
    <t>за отчетный период</t>
  </si>
  <si>
    <t>за предыдущий период</t>
  </si>
  <si>
    <t>ОПЕРАЦИОННАЯ ДЕЯТЕЛЬНОСТЬ:</t>
  </si>
  <si>
    <t>Средства, полученные от клиентов</t>
  </si>
  <si>
    <t xml:space="preserve">Платежи поставщикам и работникам </t>
  </si>
  <si>
    <t>Денежные средства ,полученные от операционной деятельности</t>
  </si>
  <si>
    <t>Проценты полученные</t>
  </si>
  <si>
    <t>Налог на прибыль, уплаченный</t>
  </si>
  <si>
    <t>Отчисления в бюджет</t>
  </si>
  <si>
    <t>Чистые денежные средства, полученные от операционной деятельности</t>
  </si>
  <si>
    <t>ИНВЕСТИЦИОННАЯ ДЕЯТЕЛЬНОСТЬ:</t>
  </si>
  <si>
    <t>Поступления от выбытия основных средств</t>
  </si>
  <si>
    <t>Приобретение основных средств,нма и платежи по незавершенному строительству</t>
  </si>
  <si>
    <t xml:space="preserve">Депозит </t>
  </si>
  <si>
    <t xml:space="preserve">Депозит на ликвидацию и восстановление месторождений </t>
  </si>
  <si>
    <t>Чистые денежные средства, использованные в инвестиционной деятельности</t>
  </si>
  <si>
    <t>ФИНАНСОВАЯ ДЕЯТЕЛЬНОСТЬ</t>
  </si>
  <si>
    <t>Дивиденды выплаченные</t>
  </si>
  <si>
    <t>Возврат краткосрочного беспроцентного займа</t>
  </si>
  <si>
    <t>Выдача краткосрочного беспроцентного займа</t>
  </si>
  <si>
    <t>Чистые денежные средства, использованные в финансовой деятельности</t>
  </si>
  <si>
    <t>Чистое уменьшение  денежных средств и их эквивалентов</t>
  </si>
  <si>
    <t>Влияние изменения курса иностранной валюты на денежные средства и их эквиваленты</t>
  </si>
  <si>
    <t>Денежные средства и их эквиваленты на началопериода</t>
  </si>
  <si>
    <t>Денежные средства и их эквиваленты на конец периода</t>
  </si>
  <si>
    <t>В тысячах тенге</t>
  </si>
  <si>
    <t>Акционерный капитал</t>
  </si>
  <si>
    <t xml:space="preserve">Нераспределенная прибыль </t>
  </si>
  <si>
    <t>Итого собственный капитала</t>
  </si>
  <si>
    <t xml:space="preserve">На 1 января 2015 года </t>
  </si>
  <si>
    <t xml:space="preserve">Прибыль и общий совокупный доход за период </t>
  </si>
  <si>
    <t>Дивиденды объявленные</t>
  </si>
  <si>
    <t xml:space="preserve">На 31 марта 2015 года </t>
  </si>
  <si>
    <t xml:space="preserve">На 1 января 2016 года </t>
  </si>
  <si>
    <t xml:space="preserve">На 31 марта   2016 года </t>
  </si>
  <si>
    <t>Отчет о финансовом положении по состоянию на 31.03.2016г.</t>
  </si>
  <si>
    <t>на конец отчетного периода</t>
  </si>
  <si>
    <t>на начало отчетного периода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</si>
  <si>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</si>
  <si>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</si>
  <si>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</si>
  <si>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</si>
  <si>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</si>
  <si>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</si>
  <si>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</si>
  <si>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</si>
  <si>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</si>
  <si>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</si>
  <si>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</si>
  <si>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</si>
  <si>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</si>
  <si>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</si>
  <si>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</si>
  <si>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</si>
  <si>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</si>
  <si>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</si>
  <si>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</si>
  <si>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</si>
  <si>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</si>
  <si>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Отчет о совокупном доходе по состоянию на 31.03.16 года</t>
  </si>
  <si>
    <t>ОТЧЕТ ОБ ИЗМЕНЕНИЯХ В КАПИТАЛЕ по состоянию на 31.03.2016 года</t>
  </si>
  <si>
    <t>Отчет о движении денежных средств на 31.03.2016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</si>
</sst>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_р_._-;\-* #,##0_р_._-;_-* &quot;-&quot;??_р_._-;_-@_-"/>
    <numFmt numFmtId="165" formatCode="#,##0.00,&quot;тенге&quot;"/>
    <numFmt numFmtId="166" formatCode="#,##0.00&quot;тенге&quot;"/>
    <numFmt numFmtId="167" formatCode="d/mmmm/yyyy&quot; год&quot;\ ddd"/>
    <numFmt numFmtId="168" formatCode="&quot;Инв.№&quot;#,##0"/>
    <numFmt numFmtId="169" formatCode="_-* #,##0.00_-;\-* #,##0.00_-;_-* &quot;-&quot;??_-;_-@_-"/>
    <numFmt numFmtId="170" formatCode="_-* #,##0.00_р_._-;\-* #,##0.00_р_._-;_-* &quot;-&quot;??_р_._-;_-@_-"/>
  </numFmts>
  <fonts count="2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b/>
      <sz val="10"/>
      <name val="Arial Cy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hadow/>
      <sz val="11"/>
      <color indexed="6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b/>
      <shadow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0" borderId="0">
      <alignment horizontal="left"/>
    </xf>
    <xf numFmtId="0" fontId="2" fillId="0" borderId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6" fillId="0" borderId="0">
      <alignment horizontal="left"/>
    </xf>
    <xf numFmtId="0" fontId="2" fillId="0" borderId="0"/>
    <xf numFmtId="0" fontId="2" fillId="0" borderId="0"/>
    <xf numFmtId="0" fontId="16" fillId="0" borderId="0">
      <alignment horizontal="left"/>
    </xf>
    <xf numFmtId="0" fontId="15" fillId="0" borderId="0"/>
    <xf numFmtId="0" fontId="15" fillId="0" borderId="0"/>
    <xf numFmtId="0" fontId="2" fillId="0" borderId="0"/>
    <xf numFmtId="0" fontId="20" fillId="0" borderId="0">
      <alignment horizontal="left"/>
    </xf>
    <xf numFmtId="0" fontId="21" fillId="0" borderId="0"/>
    <xf numFmtId="0" fontId="1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wrapText="1"/>
    </xf>
    <xf numFmtId="0" fontId="4" fillId="0" borderId="0" xfId="0" applyFont="1" applyFill="1"/>
    <xf numFmtId="0" fontId="3" fillId="0" borderId="1" xfId="0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/>
    <xf numFmtId="0" fontId="3" fillId="0" borderId="4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/>
    <xf numFmtId="164" fontId="3" fillId="0" borderId="0" xfId="0" applyNumberFormat="1" applyFont="1" applyFill="1" applyBorder="1" applyAlignment="1">
      <alignment wrapText="1"/>
    </xf>
    <xf numFmtId="0" fontId="0" fillId="0" borderId="1" xfId="0" applyFill="1" applyBorder="1"/>
    <xf numFmtId="49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/>
    <xf numFmtId="164" fontId="2" fillId="0" borderId="7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vertical="center"/>
    </xf>
    <xf numFmtId="43" fontId="3" fillId="0" borderId="1" xfId="1" applyFont="1" applyFill="1" applyBorder="1"/>
    <xf numFmtId="49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/>
    <xf numFmtId="164" fontId="3" fillId="0" borderId="7" xfId="1" applyNumberFormat="1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 wrapText="1"/>
    </xf>
    <xf numFmtId="164" fontId="0" fillId="0" borderId="7" xfId="1" applyNumberFormat="1" applyFont="1" applyFill="1" applyBorder="1" applyAlignment="1">
      <alignment horizontal="center" vertical="center"/>
    </xf>
    <xf numFmtId="164" fontId="0" fillId="0" borderId="4" xfId="1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/>
    <xf numFmtId="164" fontId="3" fillId="0" borderId="1" xfId="1" applyNumberFormat="1" applyFont="1" applyFill="1" applyBorder="1" applyAlignment="1">
      <alignment horizontal="center"/>
    </xf>
    <xf numFmtId="164" fontId="0" fillId="0" borderId="0" xfId="0" applyNumberFormat="1" applyFill="1"/>
    <xf numFmtId="164" fontId="3" fillId="0" borderId="1" xfId="0" applyNumberFormat="1" applyFon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43" fontId="0" fillId="0" borderId="0" xfId="0" applyNumberFormat="1" applyFill="1"/>
    <xf numFmtId="0" fontId="0" fillId="0" borderId="1" xfId="0" applyFill="1" applyBorder="1" applyAlignment="1">
      <alignment wrapText="1"/>
    </xf>
    <xf numFmtId="164" fontId="5" fillId="0" borderId="1" xfId="1" applyNumberFormat="1" applyFont="1" applyFill="1" applyBorder="1" applyAlignment="1">
      <alignment vertical="center"/>
    </xf>
    <xf numFmtId="164" fontId="5" fillId="0" borderId="7" xfId="1" applyNumberFormat="1" applyFont="1" applyFill="1" applyBorder="1" applyAlignment="1">
      <alignment vertical="center"/>
    </xf>
    <xf numFmtId="164" fontId="5" fillId="0" borderId="4" xfId="1" applyNumberFormat="1" applyFont="1" applyFill="1" applyBorder="1" applyAlignment="1">
      <alignment vertical="center"/>
    </xf>
    <xf numFmtId="164" fontId="3" fillId="0" borderId="7" xfId="0" applyNumberFormat="1" applyFont="1" applyFill="1" applyBorder="1"/>
    <xf numFmtId="164" fontId="3" fillId="0" borderId="4" xfId="0" applyNumberFormat="1" applyFont="1" applyFill="1" applyBorder="1"/>
    <xf numFmtId="164" fontId="3" fillId="0" borderId="7" xfId="1" applyNumberFormat="1" applyFont="1" applyFill="1" applyBorder="1"/>
    <xf numFmtId="164" fontId="3" fillId="0" borderId="4" xfId="1" applyNumberFormat="1" applyFont="1" applyFill="1" applyBorder="1"/>
    <xf numFmtId="164" fontId="3" fillId="0" borderId="0" xfId="1" applyNumberFormat="1" applyFont="1" applyFill="1" applyBorder="1"/>
    <xf numFmtId="164" fontId="3" fillId="0" borderId="0" xfId="1" applyNumberFormat="1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43" fontId="0" fillId="0" borderId="0" xfId="0" applyNumberFormat="1" applyFill="1" applyBorder="1"/>
    <xf numFmtId="43" fontId="0" fillId="0" borderId="0" xfId="0" applyNumberFormat="1" applyFill="1" applyBorder="1" applyAlignment="1">
      <alignment wrapText="1"/>
    </xf>
    <xf numFmtId="43" fontId="0" fillId="0" borderId="0" xfId="0" applyNumberFormat="1" applyFill="1" applyAlignment="1">
      <alignment wrapText="1"/>
    </xf>
    <xf numFmtId="164" fontId="0" fillId="0" borderId="0" xfId="1" applyNumberFormat="1" applyFont="1" applyFill="1"/>
    <xf numFmtId="164" fontId="0" fillId="0" borderId="1" xfId="1" applyNumberFormat="1" applyFont="1" applyFill="1" applyBorder="1"/>
    <xf numFmtId="164" fontId="0" fillId="0" borderId="7" xfId="1" applyNumberFormat="1" applyFont="1" applyFill="1" applyBorder="1"/>
    <xf numFmtId="164" fontId="0" fillId="0" borderId="4" xfId="1" applyNumberFormat="1" applyFont="1" applyFill="1" applyBorder="1"/>
    <xf numFmtId="164" fontId="0" fillId="0" borderId="0" xfId="1" applyNumberFormat="1" applyFont="1" applyFill="1" applyBorder="1"/>
    <xf numFmtId="164" fontId="0" fillId="0" borderId="0" xfId="1" applyNumberFormat="1" applyFont="1" applyFill="1" applyBorder="1" applyAlignment="1"/>
    <xf numFmtId="165" fontId="0" fillId="0" borderId="0" xfId="1" applyNumberFormat="1" applyFont="1" applyFill="1" applyBorder="1"/>
    <xf numFmtId="166" fontId="0" fillId="0" borderId="0" xfId="1" applyNumberFormat="1" applyFont="1" applyFill="1" applyBorder="1"/>
    <xf numFmtId="164" fontId="0" fillId="0" borderId="0" xfId="1" applyNumberFormat="1" applyFont="1" applyFill="1" applyBorder="1" applyAlignment="1">
      <alignment vertical="top" wrapText="1"/>
    </xf>
    <xf numFmtId="0" fontId="0" fillId="0" borderId="0" xfId="0" applyFont="1" applyFill="1"/>
    <xf numFmtId="0" fontId="0" fillId="0" borderId="1" xfId="0" applyFont="1" applyFill="1" applyBorder="1"/>
    <xf numFmtId="49" fontId="0" fillId="0" borderId="1" xfId="0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/>
    <xf numFmtId="164" fontId="2" fillId="0" borderId="7" xfId="1" applyNumberFormat="1" applyFont="1" applyFill="1" applyBorder="1"/>
    <xf numFmtId="164" fontId="2" fillId="0" borderId="4" xfId="1" applyNumberFormat="1" applyFont="1" applyFill="1" applyBorder="1"/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/>
    <xf numFmtId="164" fontId="0" fillId="0" borderId="0" xfId="0" applyNumberFormat="1" applyFont="1" applyFill="1"/>
    <xf numFmtId="0" fontId="0" fillId="0" borderId="0" xfId="0" applyFont="1"/>
    <xf numFmtId="0" fontId="0" fillId="0" borderId="7" xfId="0" applyFill="1" applyBorder="1"/>
    <xf numFmtId="0" fontId="0" fillId="0" borderId="4" xfId="0" applyFill="1" applyBorder="1"/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6" fillId="0" borderId="0" xfId="0" applyFont="1" applyFill="1" applyAlignment="1">
      <alignment horizontal="justify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164" fontId="8" fillId="0" borderId="0" xfId="1" applyNumberFormat="1" applyFont="1" applyFill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8" fillId="0" borderId="0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center" vertical="center" wrapText="1"/>
    </xf>
    <xf numFmtId="164" fontId="8" fillId="0" borderId="0" xfId="1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164" fontId="6" fillId="0" borderId="1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64" fontId="6" fillId="0" borderId="0" xfId="1" applyNumberFormat="1" applyFont="1" applyFill="1" applyAlignment="1">
      <alignment horizontal="center" vertical="center" wrapText="1"/>
    </xf>
    <xf numFmtId="164" fontId="8" fillId="0" borderId="0" xfId="1" applyNumberFormat="1" applyFont="1" applyFill="1" applyAlignment="1">
      <alignment horizontal="center" vertical="center"/>
    </xf>
    <xf numFmtId="0" fontId="7" fillId="0" borderId="10" xfId="0" applyFont="1" applyFill="1" applyBorder="1" applyAlignment="1">
      <alignment vertical="center" wrapText="1"/>
    </xf>
    <xf numFmtId="164" fontId="6" fillId="0" borderId="11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6" fillId="0" borderId="10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center" vertical="center" wrapText="1"/>
    </xf>
    <xf numFmtId="164" fontId="6" fillId="0" borderId="1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horizontal="justify" vertical="center"/>
    </xf>
    <xf numFmtId="164" fontId="0" fillId="0" borderId="0" xfId="0" applyNumberFormat="1" applyFill="1" applyAlignment="1">
      <alignment wrapText="1"/>
    </xf>
    <xf numFmtId="0" fontId="12" fillId="0" borderId="10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164" fontId="6" fillId="0" borderId="0" xfId="1" applyNumberFormat="1" applyFont="1" applyFill="1" applyAlignment="1">
      <alignment horizontal="right" vertical="center"/>
    </xf>
    <xf numFmtId="0" fontId="8" fillId="0" borderId="10" xfId="0" applyFont="1" applyFill="1" applyBorder="1" applyAlignment="1">
      <alignment vertical="center" wrapText="1"/>
    </xf>
    <xf numFmtId="164" fontId="6" fillId="0" borderId="10" xfId="1" applyNumberFormat="1" applyFont="1" applyFill="1" applyBorder="1" applyAlignment="1">
      <alignment horizontal="right" vertical="center"/>
    </xf>
    <xf numFmtId="164" fontId="8" fillId="0" borderId="10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64" fontId="8" fillId="0" borderId="0" xfId="1" applyNumberFormat="1" applyFont="1" applyFill="1" applyAlignment="1">
      <alignment horizontal="right" vertical="center"/>
    </xf>
    <xf numFmtId="0" fontId="6" fillId="0" borderId="11" xfId="0" applyFont="1" applyFill="1" applyBorder="1" applyAlignment="1">
      <alignment horizontal="center" vertical="center" wrapText="1"/>
    </xf>
    <xf numFmtId="164" fontId="6" fillId="0" borderId="11" xfId="1" applyNumberFormat="1" applyFont="1" applyFill="1" applyBorder="1" applyAlignment="1">
      <alignment horizontal="right" vertical="center"/>
    </xf>
    <xf numFmtId="14" fontId="0" fillId="0" borderId="0" xfId="0" applyNumberFormat="1" applyFill="1"/>
    <xf numFmtId="167" fontId="0" fillId="0" borderId="0" xfId="0" applyNumberFormat="1" applyFill="1"/>
    <xf numFmtId="168" fontId="0" fillId="0" borderId="0" xfId="0" applyNumberFormat="1" applyFill="1"/>
    <xf numFmtId="0" fontId="25" fillId="0" borderId="0" xfId="0" applyFont="1" applyBorder="1" applyAlignment="1">
      <alignment vertical="center"/>
    </xf>
    <xf numFmtId="164" fontId="7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13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0" fillId="0" borderId="14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5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9" fillId="0" borderId="0" xfId="0" applyFont="1" applyFill="1" applyAlignment="1">
      <alignment horizontal="right" vertical="center" wrapText="1"/>
    </xf>
  </cellXfs>
  <cellStyles count="48">
    <cellStyle name="Comma 3" xfId="2"/>
    <cellStyle name="Comma_PBC_rus01" xfId="3"/>
    <cellStyle name="Normal 2" xfId="4"/>
    <cellStyle name="Normal_811" xfId="5"/>
    <cellStyle name="Percent 2" xfId="6"/>
    <cellStyle name="Гиперссылка 2" xfId="7"/>
    <cellStyle name="Гиперссылка 3" xfId="8"/>
    <cellStyle name="Обычный" xfId="0" builtinId="0"/>
    <cellStyle name="Обычный 10" xfId="9"/>
    <cellStyle name="Обычный 11" xfId="10"/>
    <cellStyle name="Обычный 12" xfId="11"/>
    <cellStyle name="Обычный 2" xfId="12"/>
    <cellStyle name="Обычный 2 2" xfId="13"/>
    <cellStyle name="Обычный 2 3" xfId="14"/>
    <cellStyle name="Обычный 2 4" xfId="15"/>
    <cellStyle name="Обычный 2 5" xfId="16"/>
    <cellStyle name="Обычный 2 6" xfId="17"/>
    <cellStyle name="Обычный 3 2" xfId="18"/>
    <cellStyle name="Обычный 3 2 2" xfId="19"/>
    <cellStyle name="Обычный 3 3" xfId="20"/>
    <cellStyle name="Обычный 4 2" xfId="21"/>
    <cellStyle name="Обычный 6" xfId="22"/>
    <cellStyle name="Обычный 8" xfId="23"/>
    <cellStyle name="Обычный 9" xfId="24"/>
    <cellStyle name="Процентный 2" xfId="25"/>
    <cellStyle name="Процентный 2 2" xfId="26"/>
    <cellStyle name="Стиль 1" xfId="27"/>
    <cellStyle name="Финансовый" xfId="1" builtinId="3"/>
    <cellStyle name="Финансовый 10" xfId="28"/>
    <cellStyle name="Финансовый 11" xfId="29"/>
    <cellStyle name="Финансовый 12" xfId="30"/>
    <cellStyle name="Финансовый 13" xfId="31"/>
    <cellStyle name="Финансовый 14" xfId="32"/>
    <cellStyle name="Финансовый 2" xfId="33"/>
    <cellStyle name="Финансовый 2 2" xfId="34"/>
    <cellStyle name="Финансовый 2 3" xfId="35"/>
    <cellStyle name="Финансовый 2 4" xfId="36"/>
    <cellStyle name="Финансовый 2 5" xfId="37"/>
    <cellStyle name="Финансовый 2 6" xfId="38"/>
    <cellStyle name="Финансовый 3" xfId="39"/>
    <cellStyle name="Финансовый 4 2" xfId="40"/>
    <cellStyle name="Финансовый 4 3" xfId="41"/>
    <cellStyle name="Финансовый 4 4" xfId="42"/>
    <cellStyle name="Финансовый 6" xfId="43"/>
    <cellStyle name="Финансовый 7" xfId="44"/>
    <cellStyle name="Финансовый 7 2" xfId="45"/>
    <cellStyle name="Финансовый 8" xfId="46"/>
    <cellStyle name="Финансовый 9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/&#1052;&#1086;&#1080;%20&#1076;&#1086;&#1082;&#1091;&#1084;&#1077;&#1085;&#1090;&#1099;/My%20Documents/&#1057;&#1074;&#1077;&#1090;&#1083;&#1072;&#1085;&#1072;/2016/&#1060;&#1080;&#1085;&#1072;&#1085;&#1089;&#1086;&#1074;&#1072;%20&#1086;&#1090;&#1095;&#1077;&#1090;&#1085;&#1086;&#1089;&#1090;&#1100;/1%20&#1082;&#1074;&#1072;&#1088;&#1090;&#1072;&#1083;/&#1060;&#1080;&#1085;&#1072;&#1085;&#1089;&#1086;&#1074;&#1072;&#1103;%20&#1086;&#1090;&#1095;&#1077;&#1090;&#1085;&#1086;&#1089;&#1090;&#1100;%20%20&#1040;&#1054;%20&#1050;&#1072;&#1089;&#1087;&#1080;&#1081;%20&#1085;&#1077;&#1092;&#1090;&#1100;%20%201%20&#1082;&#1074;&#1072;&#1088;&#1090;&#1072;&#1083;%202016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ы по мсфо (3)"/>
      <sheetName val="формы по мсфо (4)"/>
      <sheetName val="ТТ"/>
      <sheetName val="формы по мсфо (2)"/>
      <sheetName val="оборотка"/>
      <sheetName val="формы по мсфо"/>
      <sheetName val="раскрытия (делойт)"/>
      <sheetName val="раскрытия"/>
      <sheetName val="вознаграж.упр.персоналу"/>
      <sheetName val="себестоимость"/>
      <sheetName val="реализ."/>
      <sheetName val="администр."/>
      <sheetName val="финансы"/>
      <sheetName val="прочее"/>
      <sheetName val="сделки св.сторон"/>
      <sheetName val="риски"/>
      <sheetName val="ОНО"/>
      <sheetName val="амортизация"/>
      <sheetName val="%дохода"/>
      <sheetName val="Лист1"/>
      <sheetName val="ОНО2014"/>
      <sheetName val="Лист2"/>
      <sheetName val="Лист4"/>
      <sheetName val="Лист5"/>
      <sheetName val="Лист6"/>
    </sheetNames>
    <sheetDataSet>
      <sheetData sheetId="0"/>
      <sheetData sheetId="1"/>
      <sheetData sheetId="2"/>
      <sheetData sheetId="3"/>
      <sheetData sheetId="4">
        <row r="11">
          <cell r="L11">
            <v>526005</v>
          </cell>
        </row>
        <row r="23">
          <cell r="L23">
            <v>7826643</v>
          </cell>
        </row>
        <row r="26">
          <cell r="L26">
            <v>9719</v>
          </cell>
        </row>
        <row r="29">
          <cell r="L29">
            <v>0</v>
          </cell>
        </row>
        <row r="31">
          <cell r="L31">
            <v>1213247</v>
          </cell>
        </row>
        <row r="40">
          <cell r="L40">
            <v>453871</v>
          </cell>
        </row>
        <row r="45">
          <cell r="L45">
            <v>1309476</v>
          </cell>
        </row>
        <row r="56">
          <cell r="L56">
            <v>170355</v>
          </cell>
        </row>
        <row r="59">
          <cell r="L59">
            <v>27919</v>
          </cell>
        </row>
        <row r="62">
          <cell r="L62">
            <v>21746272</v>
          </cell>
        </row>
        <row r="73">
          <cell r="L73">
            <v>2064958</v>
          </cell>
        </row>
        <row r="78">
          <cell r="L78">
            <v>6221</v>
          </cell>
        </row>
        <row r="85">
          <cell r="L85">
            <v>1228658</v>
          </cell>
        </row>
        <row r="88">
          <cell r="M88">
            <v>6641595</v>
          </cell>
        </row>
        <row r="90">
          <cell r="M90">
            <v>4271599</v>
          </cell>
        </row>
        <row r="91">
          <cell r="M91">
            <v>2899487</v>
          </cell>
        </row>
        <row r="98">
          <cell r="M98">
            <v>27230</v>
          </cell>
        </row>
        <row r="103">
          <cell r="M103">
            <v>1701859</v>
          </cell>
        </row>
        <row r="104">
          <cell r="M104">
            <v>1477200</v>
          </cell>
        </row>
        <row r="113">
          <cell r="M113">
            <v>48261</v>
          </cell>
        </row>
        <row r="116">
          <cell r="M116">
            <v>1554337</v>
          </cell>
        </row>
        <row r="122">
          <cell r="M122">
            <v>100000</v>
          </cell>
        </row>
        <row r="123">
          <cell r="M123">
            <v>20930170</v>
          </cell>
        </row>
        <row r="223">
          <cell r="H223">
            <v>13692746</v>
          </cell>
        </row>
        <row r="224">
          <cell r="H224">
            <v>18725</v>
          </cell>
        </row>
        <row r="227">
          <cell r="G227">
            <v>3015505</v>
          </cell>
        </row>
        <row r="228">
          <cell r="G228">
            <v>6391816</v>
          </cell>
        </row>
        <row r="229">
          <cell r="G229">
            <v>323697</v>
          </cell>
        </row>
        <row r="230">
          <cell r="G230">
            <v>15770</v>
          </cell>
        </row>
        <row r="231">
          <cell r="G231">
            <v>20136</v>
          </cell>
        </row>
        <row r="236">
          <cell r="G236">
            <v>1075908</v>
          </cell>
        </row>
        <row r="252">
          <cell r="H252">
            <v>-12710</v>
          </cell>
        </row>
        <row r="253">
          <cell r="H253">
            <v>70718</v>
          </cell>
        </row>
        <row r="258">
          <cell r="H258">
            <v>16303476</v>
          </cell>
        </row>
        <row r="259">
          <cell r="H259">
            <v>6830</v>
          </cell>
        </row>
        <row r="264">
          <cell r="G264">
            <v>3225909</v>
          </cell>
        </row>
        <row r="265">
          <cell r="G265">
            <v>5309456</v>
          </cell>
        </row>
        <row r="266">
          <cell r="G266">
            <v>332102</v>
          </cell>
        </row>
        <row r="267">
          <cell r="G267">
            <v>-112752</v>
          </cell>
        </row>
        <row r="268">
          <cell r="G268">
            <v>1612</v>
          </cell>
        </row>
        <row r="269">
          <cell r="G269">
            <v>28248</v>
          </cell>
        </row>
        <row r="275">
          <cell r="G275">
            <v>1354210</v>
          </cell>
        </row>
        <row r="283">
          <cell r="H283">
            <v>-91496</v>
          </cell>
        </row>
        <row r="284">
          <cell r="H284">
            <v>-96278</v>
          </cell>
        </row>
        <row r="296">
          <cell r="D296">
            <v>14946423</v>
          </cell>
        </row>
        <row r="307">
          <cell r="D307">
            <v>100000</v>
          </cell>
        </row>
        <row r="308">
          <cell r="D308">
            <v>21435059</v>
          </cell>
        </row>
        <row r="324">
          <cell r="D324">
            <v>0</v>
          </cell>
          <cell r="I324">
            <v>0</v>
          </cell>
        </row>
        <row r="362">
          <cell r="F362">
            <v>2899487</v>
          </cell>
        </row>
        <row r="441">
          <cell r="H441">
            <v>738337</v>
          </cell>
          <cell r="I441">
            <v>678801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1"/>
  <sheetViews>
    <sheetView zoomScaleNormal="100" workbookViewId="0">
      <selection activeCell="H21" sqref="H21"/>
    </sheetView>
  </sheetViews>
  <sheetFormatPr defaultRowHeight="12.75" x14ac:dyDescent="0.2"/>
  <cols>
    <col min="1" max="1" width="9.140625" style="1"/>
    <col min="2" max="2" width="53.7109375" style="1" bestFit="1" customWidth="1"/>
    <col min="3" max="3" width="9.7109375" style="1" customWidth="1"/>
    <col min="4" max="4" width="18.7109375" style="1" customWidth="1"/>
    <col min="5" max="5" width="21.140625" style="1" customWidth="1"/>
    <col min="6" max="6" width="21.5703125" style="1" customWidth="1"/>
    <col min="7" max="7" width="15" style="1" customWidth="1"/>
    <col min="8" max="8" width="20.5703125" style="3" customWidth="1"/>
    <col min="9" max="9" width="19.85546875" style="1" customWidth="1"/>
    <col min="10" max="10" width="9.140625" style="1"/>
  </cols>
  <sheetData>
    <row r="3" spans="1:10" x14ac:dyDescent="0.2">
      <c r="B3" s="2" t="s">
        <v>0</v>
      </c>
    </row>
    <row r="5" spans="1:10" x14ac:dyDescent="0.2">
      <c r="B5" s="4" t="s">
        <v>83</v>
      </c>
    </row>
    <row r="6" spans="1:10" x14ac:dyDescent="0.2">
      <c r="B6" s="1" t="s">
        <v>1</v>
      </c>
    </row>
    <row r="7" spans="1:10" x14ac:dyDescent="0.2">
      <c r="B7" s="127"/>
      <c r="C7" s="128" t="s">
        <v>2</v>
      </c>
      <c r="D7" s="130" t="s">
        <v>84</v>
      </c>
      <c r="E7" s="132" t="s">
        <v>85</v>
      </c>
      <c r="F7" s="134"/>
      <c r="G7" s="126"/>
      <c r="H7" s="126"/>
      <c r="I7" s="2"/>
    </row>
    <row r="8" spans="1:10" x14ac:dyDescent="0.2">
      <c r="B8" s="127"/>
      <c r="C8" s="129"/>
      <c r="D8" s="131"/>
      <c r="E8" s="133"/>
      <c r="F8" s="134"/>
      <c r="G8" s="126"/>
      <c r="H8" s="126"/>
      <c r="I8" s="2"/>
    </row>
    <row r="9" spans="1:10" s="11" customFormat="1" x14ac:dyDescent="0.2">
      <c r="A9" s="2"/>
      <c r="B9" s="5" t="s">
        <v>3</v>
      </c>
      <c r="C9" s="6"/>
      <c r="D9" s="5"/>
      <c r="E9" s="7"/>
      <c r="F9" s="8"/>
      <c r="G9" s="9"/>
      <c r="H9" s="10"/>
      <c r="I9" s="2"/>
      <c r="J9" s="2"/>
    </row>
    <row r="10" spans="1:10" s="11" customFormat="1" x14ac:dyDescent="0.2">
      <c r="A10" s="2"/>
      <c r="B10" s="5" t="s">
        <v>4</v>
      </c>
      <c r="C10" s="6"/>
      <c r="D10" s="5"/>
      <c r="E10" s="7"/>
      <c r="F10" s="8"/>
      <c r="G10" s="9"/>
      <c r="H10" s="12"/>
      <c r="I10" s="12"/>
      <c r="J10" s="2"/>
    </row>
    <row r="11" spans="1:10" x14ac:dyDescent="0.2">
      <c r="B11" s="13" t="s">
        <v>5</v>
      </c>
      <c r="C11" s="14" t="s">
        <v>86</v>
      </c>
      <c r="D11" s="15">
        <f>[1]оборотка!L62+[1]оборотка!L73</f>
        <v>23811230</v>
      </c>
      <c r="E11" s="16">
        <v>22139404</v>
      </c>
      <c r="F11" s="17"/>
      <c r="G11" s="18"/>
      <c r="H11" s="19"/>
    </row>
    <row r="12" spans="1:10" x14ac:dyDescent="0.2">
      <c r="B12" s="13" t="s">
        <v>6</v>
      </c>
      <c r="C12" s="14" t="s">
        <v>87</v>
      </c>
      <c r="D12" s="15">
        <f>[1]оборотка!L78</f>
        <v>6221</v>
      </c>
      <c r="E12" s="16">
        <v>6410</v>
      </c>
      <c r="F12" s="17"/>
      <c r="G12" s="18"/>
      <c r="H12" s="19"/>
    </row>
    <row r="13" spans="1:10" x14ac:dyDescent="0.2">
      <c r="B13" s="13" t="s">
        <v>7</v>
      </c>
      <c r="C13" s="14" t="s">
        <v>88</v>
      </c>
      <c r="D13" s="20">
        <f>[1]оборотка!L85</f>
        <v>1228658</v>
      </c>
      <c r="E13" s="16">
        <v>2005493</v>
      </c>
      <c r="F13" s="17"/>
      <c r="G13" s="18"/>
      <c r="H13" s="19"/>
    </row>
    <row r="14" spans="1:10" x14ac:dyDescent="0.2">
      <c r="B14" s="13" t="s">
        <v>8</v>
      </c>
      <c r="C14" s="14" t="s">
        <v>89</v>
      </c>
      <c r="D14" s="20">
        <v>108846</v>
      </c>
      <c r="E14" s="16">
        <v>116809</v>
      </c>
      <c r="F14" s="17"/>
      <c r="G14" s="18"/>
      <c r="H14" s="19"/>
    </row>
    <row r="15" spans="1:10" x14ac:dyDescent="0.2">
      <c r="B15" s="13" t="s">
        <v>9</v>
      </c>
      <c r="C15" s="14" t="s">
        <v>90</v>
      </c>
      <c r="D15" s="15">
        <f>[1]оборотка!L56+[1]оборотка!L59</f>
        <v>198274</v>
      </c>
      <c r="E15" s="16">
        <v>195932</v>
      </c>
      <c r="F15" s="17"/>
      <c r="G15" s="18"/>
      <c r="H15" s="19"/>
    </row>
    <row r="16" spans="1:10" x14ac:dyDescent="0.2">
      <c r="B16" s="21"/>
      <c r="C16" s="22"/>
      <c r="D16" s="23">
        <f>SUM(D11:D15)</f>
        <v>25353229</v>
      </c>
      <c r="E16" s="24">
        <v>24464048</v>
      </c>
      <c r="F16" s="25"/>
      <c r="G16" s="26"/>
      <c r="H16" s="27"/>
    </row>
    <row r="17" spans="1:10" x14ac:dyDescent="0.2">
      <c r="B17" s="5" t="s">
        <v>10</v>
      </c>
      <c r="C17" s="14"/>
      <c r="D17" s="15"/>
      <c r="E17" s="28"/>
      <c r="F17" s="29"/>
      <c r="G17" s="18"/>
      <c r="H17" s="19"/>
    </row>
    <row r="18" spans="1:10" x14ac:dyDescent="0.2">
      <c r="B18" s="13" t="s">
        <v>11</v>
      </c>
      <c r="C18" s="14" t="s">
        <v>91</v>
      </c>
      <c r="D18" s="15">
        <f>[1]оборотка!L31</f>
        <v>1213247</v>
      </c>
      <c r="E18" s="16">
        <v>1442961</v>
      </c>
      <c r="F18" s="17"/>
      <c r="G18" s="18"/>
      <c r="H18" s="19"/>
    </row>
    <row r="19" spans="1:10" x14ac:dyDescent="0.2">
      <c r="B19" s="13" t="s">
        <v>12</v>
      </c>
      <c r="C19" s="14" t="s">
        <v>92</v>
      </c>
      <c r="D19" s="15">
        <f>[1]оборотка!L23</f>
        <v>7826643</v>
      </c>
      <c r="E19" s="16">
        <v>3293594</v>
      </c>
      <c r="F19" s="17"/>
      <c r="G19" s="18"/>
      <c r="H19" s="19"/>
    </row>
    <row r="20" spans="1:10" x14ac:dyDescent="0.2">
      <c r="B20" s="13" t="s">
        <v>13</v>
      </c>
      <c r="C20" s="14" t="s">
        <v>93</v>
      </c>
      <c r="D20" s="15">
        <f>[1]оборотка!L40+[1]оборотка!L45+[1]оборотка!L26+[1]оборотка!L29-1</f>
        <v>1773065</v>
      </c>
      <c r="E20" s="16">
        <v>3199362</v>
      </c>
      <c r="F20" s="17"/>
      <c r="G20" s="18"/>
      <c r="H20" s="19"/>
    </row>
    <row r="21" spans="1:10" x14ac:dyDescent="0.2">
      <c r="B21" s="13" t="s">
        <v>15</v>
      </c>
      <c r="C21" s="14" t="s">
        <v>94</v>
      </c>
      <c r="D21" s="15">
        <f>[1]оборотка!L11</f>
        <v>526005</v>
      </c>
      <c r="E21" s="16">
        <v>1355880</v>
      </c>
      <c r="F21" s="17"/>
      <c r="G21" s="18"/>
      <c r="H21" s="19"/>
    </row>
    <row r="22" spans="1:10" x14ac:dyDescent="0.2">
      <c r="B22" s="13"/>
      <c r="C22" s="14"/>
      <c r="D22" s="24">
        <f>SUM(D18:D21)</f>
        <v>11338960</v>
      </c>
      <c r="E22" s="24">
        <v>9291797</v>
      </c>
      <c r="F22" s="25"/>
      <c r="G22" s="26"/>
      <c r="H22" s="27"/>
    </row>
    <row r="23" spans="1:10" s="11" customFormat="1" x14ac:dyDescent="0.2">
      <c r="A23" s="2"/>
      <c r="B23" s="5" t="s">
        <v>16</v>
      </c>
      <c r="C23" s="6"/>
      <c r="D23" s="30">
        <f>D22+D16</f>
        <v>36692189</v>
      </c>
      <c r="E23" s="24">
        <v>33755845</v>
      </c>
      <c r="F23" s="25"/>
      <c r="G23" s="26"/>
      <c r="H23" s="27"/>
      <c r="I23" s="2"/>
      <c r="J23" s="2"/>
    </row>
    <row r="24" spans="1:10" x14ac:dyDescent="0.2">
      <c r="B24" s="5" t="s">
        <v>17</v>
      </c>
      <c r="C24" s="14"/>
      <c r="D24" s="15"/>
      <c r="E24" s="28"/>
      <c r="F24" s="29"/>
      <c r="G24" s="18"/>
      <c r="H24" s="19"/>
    </row>
    <row r="25" spans="1:10" x14ac:dyDescent="0.2">
      <c r="B25" s="5" t="s">
        <v>18</v>
      </c>
      <c r="C25" s="14"/>
      <c r="D25" s="15"/>
      <c r="E25" s="28"/>
      <c r="F25" s="29"/>
      <c r="G25" s="18"/>
      <c r="H25" s="19"/>
    </row>
    <row r="26" spans="1:10" x14ac:dyDescent="0.2">
      <c r="B26" s="13" t="s">
        <v>19</v>
      </c>
      <c r="C26" s="14" t="s">
        <v>95</v>
      </c>
      <c r="D26" s="15">
        <f>[1]оборотка!M122</f>
        <v>100000</v>
      </c>
      <c r="E26" s="16">
        <v>100000</v>
      </c>
      <c r="F26" s="17"/>
      <c r="G26" s="18"/>
      <c r="H26" s="19"/>
    </row>
    <row r="27" spans="1:10" x14ac:dyDescent="0.2">
      <c r="B27" s="13" t="s">
        <v>20</v>
      </c>
      <c r="C27" s="14"/>
      <c r="D27" s="15">
        <f>[1]оборотка!M123</f>
        <v>20930170</v>
      </c>
      <c r="E27" s="16">
        <v>14946423</v>
      </c>
      <c r="F27" s="17"/>
      <c r="G27" s="18"/>
      <c r="H27" s="19"/>
    </row>
    <row r="28" spans="1:10" x14ac:dyDescent="0.2">
      <c r="B28" s="5"/>
      <c r="C28" s="14"/>
      <c r="D28" s="31">
        <f>SUM(D25:D27)</f>
        <v>21030170</v>
      </c>
      <c r="E28" s="24">
        <v>15046423</v>
      </c>
      <c r="F28" s="25"/>
      <c r="G28" s="26"/>
      <c r="H28" s="27"/>
      <c r="I28" s="32"/>
    </row>
    <row r="29" spans="1:10" x14ac:dyDescent="0.2">
      <c r="B29" s="5" t="s">
        <v>21</v>
      </c>
      <c r="C29" s="14"/>
      <c r="D29" s="15"/>
      <c r="E29" s="28"/>
      <c r="F29" s="29"/>
      <c r="G29" s="18"/>
      <c r="H29" s="19"/>
    </row>
    <row r="30" spans="1:10" x14ac:dyDescent="0.2">
      <c r="B30" s="13" t="s">
        <v>22</v>
      </c>
      <c r="C30" s="14" t="s">
        <v>96</v>
      </c>
      <c r="D30" s="15">
        <f>[1]оборотка!M116</f>
        <v>1554337</v>
      </c>
      <c r="E30" s="16">
        <v>1518205</v>
      </c>
      <c r="F30" s="17"/>
      <c r="G30" s="18"/>
      <c r="H30" s="19"/>
    </row>
    <row r="31" spans="1:10" x14ac:dyDescent="0.2">
      <c r="B31" s="13" t="s">
        <v>23</v>
      </c>
      <c r="C31" s="14" t="s">
        <v>97</v>
      </c>
      <c r="D31" s="15">
        <f>[1]оборотка!H441</f>
        <v>738337</v>
      </c>
      <c r="E31" s="16">
        <v>688945</v>
      </c>
      <c r="F31" s="17"/>
      <c r="G31" s="18"/>
      <c r="H31" s="19"/>
    </row>
    <row r="32" spans="1:10" x14ac:dyDescent="0.2">
      <c r="B32" s="13" t="s">
        <v>24</v>
      </c>
      <c r="C32" s="14" t="s">
        <v>98</v>
      </c>
      <c r="D32" s="20">
        <f>[1]оборотка!I441</f>
        <v>678801</v>
      </c>
      <c r="E32" s="16">
        <v>693378</v>
      </c>
      <c r="F32" s="17"/>
      <c r="G32" s="18"/>
      <c r="H32" s="19"/>
    </row>
    <row r="33" spans="1:10" x14ac:dyDescent="0.2">
      <c r="B33" s="13"/>
      <c r="C33" s="14"/>
      <c r="D33" s="20"/>
      <c r="E33" s="28"/>
      <c r="F33" s="29"/>
      <c r="G33" s="18"/>
      <c r="H33" s="19"/>
    </row>
    <row r="34" spans="1:10" x14ac:dyDescent="0.2">
      <c r="B34" s="13"/>
      <c r="C34" s="14"/>
      <c r="D34" s="33">
        <f>SUM(D29:D33)</f>
        <v>2971475</v>
      </c>
      <c r="E34" s="24">
        <v>2900528</v>
      </c>
      <c r="F34" s="25"/>
      <c r="G34" s="26"/>
      <c r="H34" s="27"/>
    </row>
    <row r="35" spans="1:10" x14ac:dyDescent="0.2">
      <c r="B35" s="5" t="s">
        <v>25</v>
      </c>
      <c r="C35" s="14"/>
      <c r="D35" s="20"/>
      <c r="E35" s="28"/>
      <c r="F35" s="29"/>
      <c r="G35" s="18"/>
      <c r="H35" s="19"/>
    </row>
    <row r="36" spans="1:10" x14ac:dyDescent="0.2">
      <c r="B36" s="13"/>
      <c r="C36" s="14"/>
      <c r="D36" s="20"/>
      <c r="E36" s="28"/>
      <c r="F36" s="29"/>
      <c r="G36" s="18"/>
      <c r="H36" s="19"/>
    </row>
    <row r="37" spans="1:10" x14ac:dyDescent="0.2">
      <c r="B37" s="13" t="s">
        <v>26</v>
      </c>
      <c r="C37" s="14" t="s">
        <v>99</v>
      </c>
      <c r="D37" s="20">
        <f>[1]оборотка!M104</f>
        <v>1477200</v>
      </c>
      <c r="E37" s="34">
        <v>269203</v>
      </c>
      <c r="F37" s="35"/>
      <c r="G37" s="18"/>
      <c r="H37" s="19"/>
      <c r="I37" s="36"/>
    </row>
    <row r="38" spans="1:10" x14ac:dyDescent="0.2">
      <c r="B38" s="13" t="s">
        <v>27</v>
      </c>
      <c r="C38" s="14" t="s">
        <v>100</v>
      </c>
      <c r="D38" s="20">
        <f>[1]оборотка!F362</f>
        <v>2899487</v>
      </c>
      <c r="E38" s="34">
        <v>2723458</v>
      </c>
      <c r="F38" s="35"/>
      <c r="G38" s="18"/>
      <c r="H38" s="19"/>
    </row>
    <row r="39" spans="1:10" x14ac:dyDescent="0.2">
      <c r="B39" s="13" t="s">
        <v>28</v>
      </c>
      <c r="C39" s="14" t="s">
        <v>100</v>
      </c>
      <c r="D39" s="20">
        <f>[1]оборотка!M90-[1]оборотка!M91</f>
        <v>1372112</v>
      </c>
      <c r="E39" s="34">
        <v>1727911</v>
      </c>
      <c r="F39" s="35"/>
      <c r="G39" s="18"/>
      <c r="H39" s="19"/>
    </row>
    <row r="40" spans="1:10" ht="25.5" x14ac:dyDescent="0.2">
      <c r="B40" s="37" t="s">
        <v>29</v>
      </c>
      <c r="C40" s="14" t="s">
        <v>101</v>
      </c>
      <c r="D40" s="20">
        <f>[1]оборотка!M88+[1]оборотка!M98+[1]оборотка!M103-[1]оборотка!M104+[1]оборотка!M113</f>
        <v>6941745</v>
      </c>
      <c r="E40" s="34">
        <v>11088322</v>
      </c>
      <c r="F40" s="35"/>
      <c r="G40" s="18"/>
      <c r="H40" s="19"/>
      <c r="I40" s="36"/>
    </row>
    <row r="41" spans="1:10" x14ac:dyDescent="0.2">
      <c r="B41" s="13"/>
      <c r="C41" s="14"/>
      <c r="D41" s="38">
        <f>SUM(D37:D40)</f>
        <v>12690544</v>
      </c>
      <c r="E41" s="39">
        <v>15808894</v>
      </c>
      <c r="F41" s="40"/>
      <c r="G41" s="18"/>
      <c r="H41" s="19"/>
    </row>
    <row r="42" spans="1:10" s="11" customFormat="1" x14ac:dyDescent="0.2">
      <c r="A42" s="2"/>
      <c r="B42" s="5" t="s">
        <v>30</v>
      </c>
      <c r="C42" s="6"/>
      <c r="D42" s="30">
        <f>D34+D41</f>
        <v>15662019</v>
      </c>
      <c r="E42" s="41">
        <v>18709422</v>
      </c>
      <c r="F42" s="42"/>
      <c r="G42" s="26"/>
      <c r="H42" s="27"/>
      <c r="I42" s="2"/>
      <c r="J42" s="2"/>
    </row>
    <row r="43" spans="1:10" x14ac:dyDescent="0.2">
      <c r="B43" s="5" t="s">
        <v>31</v>
      </c>
      <c r="C43" s="14"/>
      <c r="D43" s="23">
        <f>D28+D42</f>
        <v>36692189</v>
      </c>
      <c r="E43" s="43">
        <v>33755845</v>
      </c>
      <c r="F43" s="44"/>
      <c r="G43" s="26"/>
      <c r="H43" s="27"/>
      <c r="I43" s="32">
        <f>D43-D23</f>
        <v>0</v>
      </c>
    </row>
    <row r="44" spans="1:10" x14ac:dyDescent="0.2">
      <c r="B44" s="5" t="s">
        <v>32</v>
      </c>
      <c r="C44" s="5"/>
      <c r="D44" s="23">
        <f>((D28-D12)/10000)*1000</f>
        <v>2102394.9</v>
      </c>
      <c r="E44" s="43">
        <f>((E28-E12)/10000)*1000</f>
        <v>1504001.2999999998</v>
      </c>
      <c r="F44" s="44"/>
      <c r="G44" s="45"/>
      <c r="H44" s="46"/>
    </row>
    <row r="45" spans="1:10" x14ac:dyDescent="0.2">
      <c r="B45" s="47"/>
      <c r="C45" s="47"/>
      <c r="D45" s="47"/>
      <c r="E45" s="47"/>
      <c r="F45" s="47"/>
      <c r="G45" s="47"/>
      <c r="H45" s="48"/>
    </row>
    <row r="46" spans="1:10" x14ac:dyDescent="0.2">
      <c r="B46" s="47"/>
      <c r="C46" s="47"/>
      <c r="D46" s="49"/>
      <c r="E46" s="49"/>
      <c r="F46" s="49"/>
      <c r="G46" s="49"/>
      <c r="H46" s="50"/>
    </row>
    <row r="47" spans="1:10" x14ac:dyDescent="0.2">
      <c r="D47" s="36"/>
      <c r="E47" s="36"/>
      <c r="F47" s="36"/>
      <c r="G47" s="36"/>
      <c r="H47" s="51"/>
    </row>
    <row r="48" spans="1:10" s="1" customFormat="1" x14ac:dyDescent="0.2">
      <c r="F48" s="122"/>
      <c r="H48" s="3"/>
    </row>
    <row r="49" spans="6:8" s="1" customFormat="1" x14ac:dyDescent="0.2">
      <c r="F49" s="122"/>
      <c r="H49" s="3"/>
    </row>
    <row r="51" spans="6:8" s="1" customFormat="1" x14ac:dyDescent="0.2">
      <c r="F51" s="123"/>
      <c r="H51" s="3"/>
    </row>
  </sheetData>
  <mergeCells count="7">
    <mergeCell ref="H7:H8"/>
    <mergeCell ref="B7:B8"/>
    <mergeCell ref="C7:C8"/>
    <mergeCell ref="D7:D8"/>
    <mergeCell ref="E7:E8"/>
    <mergeCell ref="F7:F8"/>
    <mergeCell ref="G7:G8"/>
  </mergeCells>
  <pageMargins left="0" right="0" top="0" bottom="0" header="0.31496062992125984" footer="0.31496062992125984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Normal="100" workbookViewId="0">
      <selection activeCell="B31" sqref="B31"/>
    </sheetView>
  </sheetViews>
  <sheetFormatPr defaultRowHeight="12.75" x14ac:dyDescent="0.2"/>
  <cols>
    <col min="1" max="1" width="9.140625" style="1"/>
    <col min="2" max="2" width="53.7109375" style="1" bestFit="1" customWidth="1"/>
    <col min="3" max="3" width="9.7109375" style="1" customWidth="1"/>
    <col min="4" max="4" width="18.7109375" style="1" customWidth="1"/>
    <col min="5" max="5" width="21.140625" style="1" customWidth="1"/>
    <col min="6" max="6" width="21.5703125" style="1" customWidth="1"/>
    <col min="7" max="7" width="15" style="1" customWidth="1"/>
    <col min="8" max="8" width="20.5703125" style="3" customWidth="1"/>
    <col min="9" max="9" width="19.85546875" style="1" customWidth="1"/>
    <col min="10" max="10" width="9.140625" style="1"/>
  </cols>
  <sheetData>
    <row r="3" spans="2:9" x14ac:dyDescent="0.2">
      <c r="B3" s="2" t="s">
        <v>0</v>
      </c>
    </row>
    <row r="5" spans="2:9" s="1" customFormat="1" x14ac:dyDescent="0.2">
      <c r="B5" s="4" t="s">
        <v>107</v>
      </c>
      <c r="D5" s="52"/>
      <c r="E5" s="52"/>
      <c r="F5" s="52"/>
      <c r="H5" s="3"/>
    </row>
    <row r="7" spans="2:9" s="1" customFormat="1" x14ac:dyDescent="0.2">
      <c r="B7" s="127"/>
      <c r="C7" s="128" t="s">
        <v>2</v>
      </c>
      <c r="D7" s="130" t="s">
        <v>48</v>
      </c>
      <c r="E7" s="132" t="s">
        <v>49</v>
      </c>
      <c r="F7" s="134"/>
      <c r="G7" s="126"/>
      <c r="H7" s="10"/>
    </row>
    <row r="8" spans="2:9" s="1" customFormat="1" x14ac:dyDescent="0.2">
      <c r="B8" s="127"/>
      <c r="C8" s="129"/>
      <c r="D8" s="131"/>
      <c r="E8" s="133"/>
      <c r="F8" s="134"/>
      <c r="G8" s="126"/>
      <c r="H8" s="10"/>
    </row>
    <row r="9" spans="2:9" s="1" customFormat="1" x14ac:dyDescent="0.2">
      <c r="B9" s="13" t="s">
        <v>33</v>
      </c>
      <c r="C9" s="14" t="s">
        <v>102</v>
      </c>
      <c r="D9" s="53">
        <f>[1]оборотка!H258</f>
        <v>16303476</v>
      </c>
      <c r="E9" s="54">
        <f>[1]оборотка!H223</f>
        <v>13692746</v>
      </c>
      <c r="F9" s="55"/>
      <c r="G9" s="56"/>
      <c r="H9" s="57"/>
    </row>
    <row r="10" spans="2:9" s="1" customFormat="1" x14ac:dyDescent="0.2">
      <c r="B10" s="13" t="s">
        <v>34</v>
      </c>
      <c r="C10" s="14" t="s">
        <v>103</v>
      </c>
      <c r="D10" s="53">
        <f>[1]оборотка!G264</f>
        <v>3225909</v>
      </c>
      <c r="E10" s="54">
        <f>[1]оборотка!G227</f>
        <v>3015505</v>
      </c>
      <c r="F10" s="55"/>
      <c r="G10" s="58"/>
      <c r="H10" s="57"/>
      <c r="I10" s="32"/>
    </row>
    <row r="11" spans="2:9" s="1" customFormat="1" x14ac:dyDescent="0.2">
      <c r="B11" s="5" t="s">
        <v>35</v>
      </c>
      <c r="C11" s="6"/>
      <c r="D11" s="23">
        <f>D9-D10</f>
        <v>13077567</v>
      </c>
      <c r="E11" s="43">
        <f>E9-E10</f>
        <v>10677241</v>
      </c>
      <c r="F11" s="44"/>
      <c r="G11" s="59"/>
      <c r="H11" s="57"/>
    </row>
    <row r="12" spans="2:9" s="1" customFormat="1" x14ac:dyDescent="0.2">
      <c r="B12" s="13" t="s">
        <v>36</v>
      </c>
      <c r="C12" s="14" t="s">
        <v>104</v>
      </c>
      <c r="D12" s="53">
        <f>[1]оборотка!G265</f>
        <v>5309456</v>
      </c>
      <c r="E12" s="54">
        <f>[1]оборотка!G228</f>
        <v>6391816</v>
      </c>
      <c r="F12" s="55"/>
      <c r="G12" s="56"/>
      <c r="H12" s="57"/>
      <c r="I12" s="32"/>
    </row>
    <row r="13" spans="2:9" s="1" customFormat="1" x14ac:dyDescent="0.2">
      <c r="B13" s="13" t="s">
        <v>37</v>
      </c>
      <c r="C13" s="14" t="s">
        <v>105</v>
      </c>
      <c r="D13" s="53">
        <f>[1]оборотка!G266+[1]оборотка!G267</f>
        <v>219350</v>
      </c>
      <c r="E13" s="54">
        <f>[1]оборотка!G229+[1]оборотка!G230</f>
        <v>339467</v>
      </c>
      <c r="F13" s="55"/>
      <c r="G13" s="56"/>
      <c r="H13" s="57"/>
    </row>
    <row r="14" spans="2:9" s="1" customFormat="1" x14ac:dyDescent="0.2">
      <c r="B14" s="13" t="s">
        <v>38</v>
      </c>
      <c r="C14" s="14"/>
      <c r="D14" s="53">
        <f>[1]оборотка!H259</f>
        <v>6830</v>
      </c>
      <c r="E14" s="54">
        <f>[1]оборотка!H224</f>
        <v>18725</v>
      </c>
      <c r="F14" s="55"/>
      <c r="G14" s="56"/>
      <c r="H14" s="57"/>
      <c r="I14" s="32"/>
    </row>
    <row r="15" spans="2:9" s="1" customFormat="1" x14ac:dyDescent="0.2">
      <c r="B15" s="13" t="s">
        <v>39</v>
      </c>
      <c r="C15" s="14"/>
      <c r="D15" s="53">
        <f>[1]оборотка!G268+[1]оборотка!G269</f>
        <v>29860</v>
      </c>
      <c r="E15" s="54">
        <f>[1]оборотка!G231</f>
        <v>20136</v>
      </c>
      <c r="F15" s="55"/>
      <c r="G15" s="56"/>
      <c r="H15" s="57"/>
    </row>
    <row r="16" spans="2:9" s="1" customFormat="1" x14ac:dyDescent="0.2">
      <c r="B16" s="13" t="s">
        <v>40</v>
      </c>
      <c r="C16" s="14" t="s">
        <v>106</v>
      </c>
      <c r="D16" s="53">
        <f>[1]оборотка!H284</f>
        <v>-96278</v>
      </c>
      <c r="E16" s="54">
        <f>[1]оборотка!H253</f>
        <v>70718</v>
      </c>
      <c r="F16" s="55"/>
      <c r="G16" s="56"/>
      <c r="H16" s="57"/>
    </row>
    <row r="17" spans="1:10" s="1" customFormat="1" ht="45" customHeight="1" x14ac:dyDescent="0.2">
      <c r="B17" s="13" t="s">
        <v>41</v>
      </c>
      <c r="C17" s="14"/>
      <c r="D17" s="53">
        <f>[1]оборотка!H283</f>
        <v>-91496</v>
      </c>
      <c r="E17" s="54">
        <f>[1]оборотка!H252</f>
        <v>-12710</v>
      </c>
      <c r="F17" s="55"/>
      <c r="G17" s="56"/>
      <c r="H17" s="60"/>
      <c r="I17" s="32"/>
    </row>
    <row r="18" spans="1:10" s="1" customFormat="1" x14ac:dyDescent="0.2">
      <c r="B18" s="5" t="s">
        <v>42</v>
      </c>
      <c r="C18" s="6"/>
      <c r="D18" s="23">
        <f>D11-D12-D13+D14-D15+D16+D17</f>
        <v>7337957</v>
      </c>
      <c r="E18" s="43">
        <f>E11-E12-E13+E14-E15+E16+E17</f>
        <v>4002555</v>
      </c>
      <c r="F18" s="44"/>
      <c r="G18" s="45"/>
      <c r="H18" s="57"/>
    </row>
    <row r="19" spans="1:10" s="1" customFormat="1" x14ac:dyDescent="0.2">
      <c r="B19" s="13" t="s">
        <v>43</v>
      </c>
      <c r="C19" s="14" t="s">
        <v>96</v>
      </c>
      <c r="D19" s="53">
        <f>[1]оборотка!G275</f>
        <v>1354210</v>
      </c>
      <c r="E19" s="54">
        <f>[1]оборотка!G236</f>
        <v>1075908</v>
      </c>
      <c r="F19" s="55"/>
      <c r="G19" s="56"/>
      <c r="H19" s="57"/>
    </row>
    <row r="20" spans="1:10" s="1" customFormat="1" x14ac:dyDescent="0.2">
      <c r="B20" s="5" t="s">
        <v>44</v>
      </c>
      <c r="C20" s="6" t="s">
        <v>95</v>
      </c>
      <c r="D20" s="23">
        <f>D18-D19</f>
        <v>5983747</v>
      </c>
      <c r="E20" s="43">
        <f>E18-E19</f>
        <v>2926647</v>
      </c>
      <c r="F20" s="44"/>
      <c r="G20" s="45"/>
      <c r="H20" s="57"/>
    </row>
    <row r="21" spans="1:10" x14ac:dyDescent="0.2">
      <c r="B21" s="5" t="s">
        <v>45</v>
      </c>
      <c r="C21" s="6"/>
      <c r="D21" s="23"/>
      <c r="E21" s="43"/>
      <c r="F21" s="44"/>
      <c r="G21" s="45"/>
      <c r="H21" s="57"/>
    </row>
    <row r="22" spans="1:10" s="70" customFormat="1" x14ac:dyDescent="0.2">
      <c r="A22" s="61"/>
      <c r="B22" s="62" t="s">
        <v>46</v>
      </c>
      <c r="C22" s="63" t="s">
        <v>95</v>
      </c>
      <c r="D22" s="64">
        <f>ROUND(D20/10000,0)</f>
        <v>598</v>
      </c>
      <c r="E22" s="65">
        <f>ROUND(E20/10000,0)</f>
        <v>293</v>
      </c>
      <c r="F22" s="66"/>
      <c r="G22" s="67"/>
      <c r="H22" s="68"/>
      <c r="I22" s="69"/>
      <c r="J22" s="61"/>
    </row>
    <row r="23" spans="1:10" x14ac:dyDescent="0.2">
      <c r="B23" s="13"/>
      <c r="C23" s="14"/>
      <c r="D23" s="13"/>
      <c r="E23" s="71"/>
      <c r="F23" s="72"/>
      <c r="G23" s="47"/>
      <c r="H23" s="57"/>
    </row>
  </sheetData>
  <mergeCells count="6">
    <mergeCell ref="G7:G8"/>
    <mergeCell ref="B7:B8"/>
    <mergeCell ref="C7:C8"/>
    <mergeCell ref="D7:D8"/>
    <mergeCell ref="E7:E8"/>
    <mergeCell ref="F7:F8"/>
  </mergeCells>
  <pageMargins left="0" right="0" top="0" bottom="0" header="0.31496062992125984" footer="0.31496062992125984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6"/>
  <sheetViews>
    <sheetView zoomScaleNormal="100" workbookViewId="0">
      <selection activeCell="D26" sqref="D26"/>
    </sheetView>
  </sheetViews>
  <sheetFormatPr defaultRowHeight="12.75" x14ac:dyDescent="0.2"/>
  <cols>
    <col min="1" max="1" width="9.140625" style="1"/>
    <col min="2" max="2" width="53.7109375" style="1" bestFit="1" customWidth="1"/>
    <col min="3" max="3" width="9.7109375" style="1" customWidth="1"/>
    <col min="4" max="4" width="18.7109375" style="1" customWidth="1"/>
    <col min="5" max="5" width="21.140625" style="1" customWidth="1"/>
    <col min="6" max="6" width="21.5703125" style="1" customWidth="1"/>
    <col min="7" max="7" width="15" style="1" customWidth="1"/>
    <col min="8" max="8" width="20.5703125" style="3" customWidth="1"/>
    <col min="9" max="9" width="19.85546875" style="1" customWidth="1"/>
    <col min="10" max="10" width="9.140625" style="1"/>
  </cols>
  <sheetData>
    <row r="3" spans="2:7" x14ac:dyDescent="0.2">
      <c r="B3" s="2" t="s">
        <v>0</v>
      </c>
    </row>
    <row r="5" spans="2:7" ht="14.25" x14ac:dyDescent="0.2">
      <c r="B5" s="124" t="s">
        <v>108</v>
      </c>
    </row>
    <row r="7" spans="2:7" s="1" customFormat="1" ht="15" thickBot="1" x14ac:dyDescent="0.25">
      <c r="B7" s="108"/>
      <c r="C7" s="108"/>
      <c r="D7" s="108"/>
      <c r="E7" s="108"/>
      <c r="F7" s="108"/>
      <c r="G7" s="108"/>
    </row>
    <row r="8" spans="2:7" s="1" customFormat="1" ht="39" thickBot="1" x14ac:dyDescent="0.25">
      <c r="B8" s="109" t="s">
        <v>73</v>
      </c>
      <c r="C8" s="110"/>
      <c r="D8" s="111" t="s">
        <v>74</v>
      </c>
      <c r="E8" s="111" t="s">
        <v>75</v>
      </c>
      <c r="F8" s="111"/>
      <c r="G8" s="111" t="s">
        <v>76</v>
      </c>
    </row>
    <row r="9" spans="2:7" s="1" customFormat="1" ht="14.25" x14ac:dyDescent="0.2">
      <c r="B9" s="93" t="s">
        <v>77</v>
      </c>
      <c r="C9" s="98"/>
      <c r="D9" s="112">
        <f>[1]оборотка!D307</f>
        <v>100000</v>
      </c>
      <c r="E9" s="112">
        <f>[1]оборотка!D308</f>
        <v>21435059</v>
      </c>
      <c r="F9" s="112"/>
      <c r="G9" s="112">
        <f>D9++E9</f>
        <v>21535059</v>
      </c>
    </row>
    <row r="10" spans="2:7" s="1" customFormat="1" ht="15.75" thickBot="1" x14ac:dyDescent="0.25">
      <c r="B10" s="113"/>
      <c r="C10" s="110"/>
      <c r="D10" s="114"/>
      <c r="E10" s="115"/>
      <c r="F10" s="115"/>
      <c r="G10" s="115">
        <f>D10++E10</f>
        <v>0</v>
      </c>
    </row>
    <row r="11" spans="2:7" s="1" customFormat="1" ht="14.25" x14ac:dyDescent="0.2">
      <c r="B11" s="93"/>
      <c r="C11" s="98"/>
      <c r="D11" s="112"/>
      <c r="E11" s="112"/>
      <c r="F11" s="112"/>
      <c r="G11" s="112"/>
    </row>
    <row r="12" spans="2:7" s="1" customFormat="1" ht="15" x14ac:dyDescent="0.2">
      <c r="B12" s="116" t="s">
        <v>78</v>
      </c>
      <c r="C12" s="117"/>
      <c r="D12" s="118" t="s">
        <v>14</v>
      </c>
      <c r="E12" s="118">
        <f>ОСД!E20</f>
        <v>2926647</v>
      </c>
      <c r="F12" s="118"/>
      <c r="G12" s="118">
        <f>E12</f>
        <v>2926647</v>
      </c>
    </row>
    <row r="13" spans="2:7" s="1" customFormat="1" ht="15" x14ac:dyDescent="0.2">
      <c r="B13" s="116" t="s">
        <v>79</v>
      </c>
      <c r="C13" s="117"/>
      <c r="D13" s="118" t="s">
        <v>14</v>
      </c>
      <c r="E13" s="118">
        <f>-[1]оборотка!I324</f>
        <v>0</v>
      </c>
      <c r="F13" s="118"/>
      <c r="G13" s="118">
        <f>E13</f>
        <v>0</v>
      </c>
    </row>
    <row r="14" spans="2:7" s="1" customFormat="1" ht="15" thickBot="1" x14ac:dyDescent="0.25">
      <c r="B14" s="93"/>
      <c r="C14" s="98"/>
      <c r="D14" s="112"/>
      <c r="E14" s="112"/>
      <c r="F14" s="112"/>
      <c r="G14" s="114"/>
    </row>
    <row r="15" spans="2:7" s="1" customFormat="1" ht="15" thickBot="1" x14ac:dyDescent="0.25">
      <c r="B15" s="102" t="s">
        <v>80</v>
      </c>
      <c r="C15" s="119"/>
      <c r="D15" s="120">
        <f>SUM(D9:D14)</f>
        <v>100000</v>
      </c>
      <c r="E15" s="120">
        <f>SUM(E9:E14)</f>
        <v>24361706</v>
      </c>
      <c r="F15" s="120"/>
      <c r="G15" s="120">
        <f>SUM(G9:G14)</f>
        <v>24461706</v>
      </c>
    </row>
    <row r="16" spans="2:7" s="1" customFormat="1" ht="14.25" x14ac:dyDescent="0.2">
      <c r="B16" s="98"/>
      <c r="C16" s="98"/>
      <c r="D16" s="112"/>
      <c r="E16" s="112"/>
      <c r="F16" s="112"/>
      <c r="G16" s="112">
        <f>D16++E16</f>
        <v>0</v>
      </c>
    </row>
    <row r="17" spans="2:8" s="1" customFormat="1" ht="14.25" x14ac:dyDescent="0.2">
      <c r="B17" s="93" t="s">
        <v>81</v>
      </c>
      <c r="C17" s="98"/>
      <c r="D17" s="112">
        <f>D15</f>
        <v>100000</v>
      </c>
      <c r="E17" s="112">
        <f>[1]оборотка!D296</f>
        <v>14946423</v>
      </c>
      <c r="F17" s="112"/>
      <c r="G17" s="112">
        <f>D17++E17</f>
        <v>15046423</v>
      </c>
    </row>
    <row r="18" spans="2:8" s="1" customFormat="1" ht="15.75" thickBot="1" x14ac:dyDescent="0.25">
      <c r="B18" s="113"/>
      <c r="C18" s="110"/>
      <c r="D18" s="114"/>
      <c r="E18" s="115">
        <v>0</v>
      </c>
      <c r="F18" s="115"/>
      <c r="G18" s="114">
        <f>D18++E18</f>
        <v>0</v>
      </c>
    </row>
    <row r="19" spans="2:8" s="1" customFormat="1" ht="14.25" x14ac:dyDescent="0.2">
      <c r="B19" s="93"/>
      <c r="C19" s="98"/>
      <c r="D19" s="112"/>
      <c r="E19" s="112"/>
      <c r="F19" s="112"/>
      <c r="G19" s="112"/>
    </row>
    <row r="20" spans="2:8" s="1" customFormat="1" ht="15" x14ac:dyDescent="0.2">
      <c r="B20" s="116" t="s">
        <v>78</v>
      </c>
      <c r="C20" s="101"/>
      <c r="D20" s="118">
        <v>0</v>
      </c>
      <c r="E20" s="118">
        <f>ОСД!D20</f>
        <v>5983747</v>
      </c>
      <c r="F20" s="118"/>
      <c r="G20" s="112">
        <f>D20++E20</f>
        <v>5983747</v>
      </c>
      <c r="H20" s="32"/>
    </row>
    <row r="21" spans="2:8" s="1" customFormat="1" ht="15" x14ac:dyDescent="0.2">
      <c r="B21" s="116" t="s">
        <v>79</v>
      </c>
      <c r="C21" s="101"/>
      <c r="D21" s="118"/>
      <c r="E21" s="118">
        <f>-[1]оборотка!D324</f>
        <v>0</v>
      </c>
      <c r="F21" s="118"/>
      <c r="G21" s="112">
        <f>D21++E21</f>
        <v>0</v>
      </c>
    </row>
    <row r="22" spans="2:8" s="1" customFormat="1" ht="15" thickBot="1" x14ac:dyDescent="0.25">
      <c r="B22" s="93"/>
      <c r="C22" s="98"/>
      <c r="D22" s="112"/>
      <c r="E22" s="112"/>
      <c r="F22" s="112"/>
      <c r="G22" s="114"/>
    </row>
    <row r="23" spans="2:8" s="1" customFormat="1" ht="15" thickBot="1" x14ac:dyDescent="0.25">
      <c r="B23" s="102" t="s">
        <v>82</v>
      </c>
      <c r="C23" s="119"/>
      <c r="D23" s="120">
        <f>SUM(D17:D22)</f>
        <v>100000</v>
      </c>
      <c r="E23" s="120">
        <f>SUM(E17:E22)</f>
        <v>20930170</v>
      </c>
      <c r="F23" s="120"/>
      <c r="G23" s="120">
        <f>SUM(G17:G22)</f>
        <v>21030170</v>
      </c>
    </row>
    <row r="24" spans="2:8" s="1" customFormat="1" x14ac:dyDescent="0.2">
      <c r="H24" s="3"/>
    </row>
    <row r="29" spans="2:8" s="1" customFormat="1" x14ac:dyDescent="0.2">
      <c r="E29" s="121"/>
      <c r="F29" s="122"/>
      <c r="H29" s="3"/>
    </row>
    <row r="30" spans="2:8" s="1" customFormat="1" x14ac:dyDescent="0.2">
      <c r="F30" s="122"/>
      <c r="H30" s="3"/>
    </row>
    <row r="31" spans="2:8" s="1" customFormat="1" x14ac:dyDescent="0.2">
      <c r="F31" s="122"/>
      <c r="H31" s="3"/>
    </row>
    <row r="32" spans="2:8" s="1" customFormat="1" x14ac:dyDescent="0.2">
      <c r="F32" s="122"/>
      <c r="H32" s="3"/>
    </row>
    <row r="33" spans="6:8" s="1" customFormat="1" x14ac:dyDescent="0.2">
      <c r="F33" s="122"/>
      <c r="H33" s="3"/>
    </row>
    <row r="34" spans="6:8" s="1" customFormat="1" x14ac:dyDescent="0.2">
      <c r="F34" s="122"/>
      <c r="H34" s="3"/>
    </row>
    <row r="36" spans="6:8" s="1" customFormat="1" x14ac:dyDescent="0.2">
      <c r="F36" s="123"/>
      <c r="H36" s="3"/>
    </row>
  </sheetData>
  <pageMargins left="0" right="0" top="0" bottom="0" header="0.31496062992125984" footer="0.31496062992125984"/>
  <pageSetup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2"/>
  <sheetViews>
    <sheetView tabSelected="1" zoomScaleNormal="100" workbookViewId="0">
      <selection activeCell="B14" sqref="B14"/>
    </sheetView>
  </sheetViews>
  <sheetFormatPr defaultRowHeight="12.75" x14ac:dyDescent="0.2"/>
  <cols>
    <col min="1" max="1" width="9.140625" style="1"/>
    <col min="2" max="2" width="53.7109375" style="1" bestFit="1" customWidth="1"/>
    <col min="3" max="3" width="8.28515625" style="1" customWidth="1"/>
    <col min="4" max="4" width="18.7109375" style="1" customWidth="1"/>
    <col min="5" max="5" width="21.140625" style="1" customWidth="1"/>
    <col min="6" max="6" width="21.5703125" style="1" customWidth="1"/>
    <col min="7" max="7" width="15" style="1" customWidth="1"/>
    <col min="8" max="8" width="20.5703125" style="3" customWidth="1"/>
    <col min="9" max="9" width="19.85546875" style="1" customWidth="1"/>
    <col min="10" max="10" width="9.140625" style="1"/>
  </cols>
  <sheetData>
    <row r="3" spans="2:8" x14ac:dyDescent="0.2">
      <c r="B3" s="2" t="s">
        <v>0</v>
      </c>
    </row>
    <row r="5" spans="2:8" x14ac:dyDescent="0.2">
      <c r="B5" s="4" t="s">
        <v>109</v>
      </c>
    </row>
    <row r="6" spans="2:8" x14ac:dyDescent="0.2">
      <c r="B6" s="4"/>
    </row>
    <row r="7" spans="2:8" ht="13.5" thickBot="1" x14ac:dyDescent="0.25">
      <c r="B7" s="61" t="s">
        <v>47</v>
      </c>
      <c r="D7" s="73"/>
      <c r="E7" s="73"/>
      <c r="F7" s="73"/>
    </row>
    <row r="8" spans="2:8" x14ac:dyDescent="0.2">
      <c r="B8" s="135"/>
      <c r="C8" s="137" t="s">
        <v>2</v>
      </c>
      <c r="D8" s="139" t="s">
        <v>48</v>
      </c>
      <c r="E8" s="141" t="s">
        <v>49</v>
      </c>
      <c r="F8" s="74"/>
      <c r="G8" s="74"/>
      <c r="H8" s="74"/>
    </row>
    <row r="9" spans="2:8" ht="13.5" thickBot="1" x14ac:dyDescent="0.25">
      <c r="B9" s="136"/>
      <c r="C9" s="138"/>
      <c r="D9" s="140"/>
      <c r="E9" s="142"/>
      <c r="F9" s="74"/>
      <c r="G9" s="74"/>
      <c r="H9" s="74"/>
    </row>
    <row r="10" spans="2:8" ht="15" x14ac:dyDescent="0.2">
      <c r="B10" s="75" t="s">
        <v>50</v>
      </c>
      <c r="C10" s="76"/>
      <c r="D10" s="77"/>
      <c r="E10" s="78"/>
      <c r="F10" s="78"/>
      <c r="G10" s="78"/>
      <c r="H10" s="78"/>
    </row>
    <row r="11" spans="2:8" ht="15" x14ac:dyDescent="0.2">
      <c r="B11" s="79"/>
      <c r="C11" s="76"/>
      <c r="D11" s="78"/>
      <c r="E11" s="78"/>
      <c r="F11" s="78"/>
      <c r="G11" s="78"/>
      <c r="H11" s="78"/>
    </row>
    <row r="12" spans="2:8" ht="15" x14ac:dyDescent="0.2">
      <c r="B12" s="79" t="s">
        <v>51</v>
      </c>
      <c r="C12" s="76"/>
      <c r="D12" s="80">
        <v>11972244</v>
      </c>
      <c r="E12" s="80">
        <v>12531543</v>
      </c>
      <c r="F12" s="80"/>
      <c r="G12" s="80"/>
      <c r="H12" s="80"/>
    </row>
    <row r="13" spans="2:8" ht="15" x14ac:dyDescent="0.2">
      <c r="B13" s="79" t="s">
        <v>52</v>
      </c>
      <c r="C13" s="76"/>
      <c r="D13" s="80">
        <f>-5056911+1</f>
        <v>-5056910</v>
      </c>
      <c r="E13" s="80">
        <f>-3028075-3</f>
        <v>-3028078</v>
      </c>
      <c r="F13" s="80"/>
      <c r="G13" s="80"/>
      <c r="H13" s="80"/>
    </row>
    <row r="14" spans="2:8" ht="28.5" x14ac:dyDescent="0.2">
      <c r="B14" s="143" t="s">
        <v>53</v>
      </c>
      <c r="C14" s="76"/>
      <c r="D14" s="94">
        <f>SUM(D12:D13)</f>
        <v>6915334</v>
      </c>
      <c r="E14" s="94">
        <f>SUM(E12:E13)</f>
        <v>9503465</v>
      </c>
      <c r="F14" s="80"/>
      <c r="G14" s="80"/>
      <c r="H14" s="80"/>
    </row>
    <row r="15" spans="2:8" s="1" customFormat="1" ht="15" x14ac:dyDescent="0.2">
      <c r="B15" s="81" t="s">
        <v>54</v>
      </c>
      <c r="C15" s="82"/>
      <c r="D15" s="83">
        <v>3853</v>
      </c>
      <c r="E15" s="83">
        <v>36894</v>
      </c>
      <c r="F15" s="83"/>
      <c r="G15" s="83"/>
      <c r="H15" s="83"/>
    </row>
    <row r="16" spans="2:8" s="1" customFormat="1" ht="15" x14ac:dyDescent="0.2">
      <c r="B16" s="81" t="s">
        <v>55</v>
      </c>
      <c r="C16" s="82"/>
      <c r="D16" s="83">
        <v>-1141376</v>
      </c>
      <c r="E16" s="83">
        <v>-1945503</v>
      </c>
      <c r="F16" s="83"/>
      <c r="G16" s="84"/>
      <c r="H16" s="84"/>
    </row>
    <row r="17" spans="2:9" s="1" customFormat="1" ht="15" x14ac:dyDescent="0.2">
      <c r="B17" s="81" t="s">
        <v>56</v>
      </c>
      <c r="C17" s="82"/>
      <c r="D17" s="125">
        <v>-1859619</v>
      </c>
      <c r="E17" s="85">
        <v>-2527699</v>
      </c>
      <c r="F17" s="85"/>
      <c r="G17" s="86"/>
      <c r="H17" s="86"/>
    </row>
    <row r="18" spans="2:9" s="1" customFormat="1" ht="15" x14ac:dyDescent="0.2">
      <c r="B18" s="81"/>
      <c r="C18" s="82"/>
      <c r="D18" s="87"/>
      <c r="E18" s="87"/>
      <c r="F18" s="87"/>
      <c r="G18" s="87"/>
      <c r="H18" s="83"/>
      <c r="I18" s="36"/>
    </row>
    <row r="19" spans="2:9" s="1" customFormat="1" ht="29.25" thickBot="1" x14ac:dyDescent="0.25">
      <c r="B19" s="88" t="s">
        <v>57</v>
      </c>
      <c r="C19" s="89"/>
      <c r="D19" s="90">
        <f>SUM(D14:D18)</f>
        <v>3918192</v>
      </c>
      <c r="E19" s="90">
        <f>SUM(E14:E18)</f>
        <v>5067157</v>
      </c>
      <c r="F19" s="91"/>
      <c r="G19" s="91"/>
      <c r="H19" s="92"/>
    </row>
    <row r="20" spans="2:9" s="1" customFormat="1" ht="14.25" x14ac:dyDescent="0.2">
      <c r="B20" s="93" t="s">
        <v>58</v>
      </c>
      <c r="C20" s="75"/>
      <c r="D20" s="94"/>
      <c r="E20" s="94"/>
      <c r="F20" s="94"/>
      <c r="G20" s="94"/>
      <c r="H20" s="94"/>
    </row>
    <row r="21" spans="2:9" s="1" customFormat="1" ht="15" x14ac:dyDescent="0.2">
      <c r="B21" s="79"/>
      <c r="C21" s="76"/>
      <c r="D21" s="86"/>
      <c r="E21" s="86"/>
      <c r="F21" s="86"/>
      <c r="G21" s="86"/>
      <c r="H21" s="86"/>
    </row>
    <row r="22" spans="2:9" s="1" customFormat="1" ht="15" x14ac:dyDescent="0.2">
      <c r="B22" s="79" t="s">
        <v>59</v>
      </c>
      <c r="C22" s="76"/>
      <c r="D22" s="80">
        <v>0</v>
      </c>
      <c r="E22" s="80">
        <v>0</v>
      </c>
      <c r="F22" s="80"/>
      <c r="G22" s="80"/>
      <c r="H22" s="80"/>
    </row>
    <row r="23" spans="2:9" s="1" customFormat="1" ht="15" x14ac:dyDescent="0.2">
      <c r="B23" s="79"/>
      <c r="C23" s="76"/>
      <c r="D23" s="86"/>
      <c r="E23" s="86"/>
      <c r="F23" s="86"/>
      <c r="G23" s="86"/>
      <c r="H23" s="86"/>
    </row>
    <row r="24" spans="2:9" s="1" customFormat="1" ht="30" x14ac:dyDescent="0.2">
      <c r="B24" s="79" t="s">
        <v>60</v>
      </c>
      <c r="C24" s="76"/>
      <c r="D24" s="95">
        <v>-582991</v>
      </c>
      <c r="E24" s="95">
        <v>-393312</v>
      </c>
      <c r="F24" s="95"/>
      <c r="G24" s="95"/>
      <c r="H24" s="80"/>
    </row>
    <row r="25" spans="2:9" s="1" customFormat="1" ht="15" x14ac:dyDescent="0.2">
      <c r="B25" s="79"/>
      <c r="C25" s="76"/>
      <c r="D25" s="95"/>
      <c r="E25" s="95"/>
      <c r="F25" s="95"/>
      <c r="G25" s="95"/>
      <c r="H25" s="80"/>
    </row>
    <row r="26" spans="2:9" s="1" customFormat="1" ht="15" x14ac:dyDescent="0.2">
      <c r="B26" s="79" t="s">
        <v>61</v>
      </c>
      <c r="C26" s="76"/>
      <c r="D26" s="95"/>
      <c r="E26" s="95">
        <v>5521725</v>
      </c>
      <c r="F26" s="95"/>
      <c r="G26" s="95"/>
      <c r="H26" s="80"/>
    </row>
    <row r="27" spans="2:9" s="1" customFormat="1" ht="30.75" thickBot="1" x14ac:dyDescent="0.25">
      <c r="B27" s="96" t="s">
        <v>62</v>
      </c>
      <c r="C27" s="89"/>
      <c r="D27" s="95"/>
      <c r="E27" s="95"/>
      <c r="F27" s="95"/>
      <c r="G27" s="95"/>
      <c r="H27" s="80"/>
    </row>
    <row r="28" spans="2:9" s="1" customFormat="1" ht="29.25" thickBot="1" x14ac:dyDescent="0.25">
      <c r="B28" s="88" t="s">
        <v>63</v>
      </c>
      <c r="C28" s="89"/>
      <c r="D28" s="97">
        <f>SUM(D22:D27)</f>
        <v>-582991</v>
      </c>
      <c r="E28" s="97">
        <f>SUM(E22:E27)</f>
        <v>5128413</v>
      </c>
      <c r="F28" s="91"/>
      <c r="G28" s="91"/>
      <c r="H28" s="92"/>
    </row>
    <row r="29" spans="2:9" s="1" customFormat="1" ht="15" x14ac:dyDescent="0.2">
      <c r="B29" s="93" t="s">
        <v>64</v>
      </c>
      <c r="C29" s="98"/>
      <c r="D29" s="77"/>
      <c r="E29" s="99"/>
      <c r="F29" s="99"/>
      <c r="G29" s="99"/>
      <c r="H29" s="99"/>
    </row>
    <row r="30" spans="2:9" s="1" customFormat="1" ht="15" x14ac:dyDescent="0.2">
      <c r="B30" s="77"/>
      <c r="C30" s="98"/>
      <c r="D30" s="77"/>
      <c r="E30" s="99"/>
      <c r="F30" s="99"/>
      <c r="G30" s="99"/>
      <c r="H30" s="99"/>
    </row>
    <row r="31" spans="2:9" s="1" customFormat="1" ht="15" x14ac:dyDescent="0.2">
      <c r="B31" s="77" t="s">
        <v>65</v>
      </c>
      <c r="C31" s="98"/>
      <c r="D31" s="95">
        <v>-4426423</v>
      </c>
      <c r="E31" s="95">
        <v>-9069352</v>
      </c>
      <c r="F31" s="95"/>
      <c r="G31" s="99"/>
      <c r="H31" s="99"/>
    </row>
    <row r="32" spans="2:9" s="1" customFormat="1" ht="15" x14ac:dyDescent="0.2">
      <c r="B32" s="79" t="s">
        <v>66</v>
      </c>
      <c r="C32" s="98"/>
      <c r="D32" s="95"/>
      <c r="E32" s="86"/>
      <c r="F32" s="86"/>
      <c r="G32" s="86"/>
      <c r="H32" s="86"/>
    </row>
    <row r="33" spans="2:8" s="1" customFormat="1" ht="15.75" thickBot="1" x14ac:dyDescent="0.25">
      <c r="B33" s="96" t="s">
        <v>67</v>
      </c>
      <c r="C33" s="89"/>
      <c r="D33" s="86"/>
      <c r="E33" s="86"/>
      <c r="F33" s="86"/>
      <c r="G33" s="86"/>
      <c r="H33" s="86"/>
    </row>
    <row r="34" spans="2:8" s="1" customFormat="1" ht="29.25" thickBot="1" x14ac:dyDescent="0.25">
      <c r="B34" s="100" t="s">
        <v>68</v>
      </c>
      <c r="C34" s="89"/>
      <c r="D34" s="97">
        <f>SUM(D31:D33)</f>
        <v>-4426423</v>
      </c>
      <c r="E34" s="97">
        <f>SUM(E31:E33)</f>
        <v>-9069352</v>
      </c>
      <c r="F34" s="91"/>
      <c r="G34" s="91"/>
      <c r="H34" s="92"/>
    </row>
    <row r="35" spans="2:8" s="1" customFormat="1" ht="30" x14ac:dyDescent="0.2">
      <c r="B35" s="77" t="s">
        <v>69</v>
      </c>
      <c r="C35" s="101"/>
      <c r="D35" s="95">
        <f>D19+D28+D34</f>
        <v>-1091222</v>
      </c>
      <c r="E35" s="95">
        <f>E19+E28+E34</f>
        <v>1126218</v>
      </c>
      <c r="F35" s="95"/>
      <c r="G35" s="95"/>
      <c r="H35" s="80"/>
    </row>
    <row r="36" spans="2:8" s="1" customFormat="1" ht="30" x14ac:dyDescent="0.2">
      <c r="B36" s="79" t="s">
        <v>70</v>
      </c>
      <c r="C36" s="76"/>
      <c r="D36" s="95">
        <v>261347</v>
      </c>
      <c r="E36" s="95">
        <v>48042</v>
      </c>
      <c r="F36" s="95"/>
      <c r="G36" s="95"/>
      <c r="H36" s="80"/>
    </row>
    <row r="37" spans="2:8" s="1" customFormat="1" ht="15.75" thickBot="1" x14ac:dyDescent="0.25">
      <c r="B37" s="77" t="s">
        <v>71</v>
      </c>
      <c r="C37" s="101">
        <v>12</v>
      </c>
      <c r="D37" s="94">
        <v>1355880</v>
      </c>
      <c r="E37" s="94">
        <f>2686089</f>
        <v>2686089</v>
      </c>
      <c r="F37" s="94"/>
      <c r="G37" s="94"/>
      <c r="H37" s="94"/>
    </row>
    <row r="38" spans="2:8" s="1" customFormat="1" ht="29.25" thickBot="1" x14ac:dyDescent="0.25">
      <c r="B38" s="102" t="s">
        <v>72</v>
      </c>
      <c r="C38" s="103">
        <v>12</v>
      </c>
      <c r="D38" s="104">
        <f>D37+D35+D36</f>
        <v>526005</v>
      </c>
      <c r="E38" s="104">
        <f>E37+E35+E36</f>
        <v>3860349</v>
      </c>
      <c r="F38" s="92"/>
      <c r="G38" s="92"/>
      <c r="H38" s="92"/>
    </row>
    <row r="39" spans="2:8" s="1" customFormat="1" ht="15.75" x14ac:dyDescent="0.2">
      <c r="B39" s="105"/>
      <c r="H39" s="3"/>
    </row>
    <row r="40" spans="2:8" s="1" customFormat="1" x14ac:dyDescent="0.2">
      <c r="B40" s="106"/>
      <c r="D40" s="32"/>
      <c r="E40" s="32"/>
      <c r="F40" s="32"/>
      <c r="G40" s="32"/>
      <c r="H40" s="107"/>
    </row>
    <row r="41" spans="2:8" s="1" customFormat="1" ht="12" customHeight="1" x14ac:dyDescent="0.2">
      <c r="B41" s="106"/>
      <c r="H41" s="3"/>
    </row>
    <row r="42" spans="2:8" s="1" customFormat="1" ht="12" customHeight="1" x14ac:dyDescent="0.2">
      <c r="H42" s="3"/>
    </row>
  </sheetData>
  <mergeCells count="4">
    <mergeCell ref="B8:B9"/>
    <mergeCell ref="C8:C9"/>
    <mergeCell ref="D8:D9"/>
    <mergeCell ref="E8:E9"/>
  </mergeCells>
  <pageMargins left="0" right="0" top="0" bottom="0" header="0.31496062992125984" footer="0.31496062992125984"/>
  <pageSetup scale="59" orientation="portrait" r:id="rId1"/>
  <rowBreaks count="1" manualBreakCount="1">
    <brk id="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ОФП</vt:lpstr>
      <vt:lpstr>ОСД</vt:lpstr>
      <vt:lpstr>ОИК</vt:lpstr>
      <vt:lpstr>ДДС</vt:lpstr>
      <vt:lpstr>ДДС!Область_печати</vt:lpstr>
      <vt:lpstr>ОИК!Область_печати</vt:lpstr>
      <vt:lpstr>ОСД!Область_печати</vt:lpstr>
      <vt:lpstr>ОФП!Область_печати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Lebedeva / Caspineft</dc:creator>
  <cp:lastModifiedBy>Svetlana Lebedeva / Caspineft</cp:lastModifiedBy>
  <dcterms:created xsi:type="dcterms:W3CDTF">2016-05-03T06:47:27Z</dcterms:created>
  <dcterms:modified xsi:type="dcterms:W3CDTF">2016-05-04T11:50:24Z</dcterms:modified>
</cp:coreProperties>
</file>