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20" windowWidth="27795" windowHeight="12075"/>
  </bookViews>
  <sheets>
    <sheet name="ОФП" sheetId="1" r:id="rId1"/>
    <sheet name="ОСД" sheetId="2" r:id="rId2"/>
    <sheet name="ОИК" sheetId="3" r:id="rId3"/>
    <sheet name="ОДД" sheetId="4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ОДД!$A$1:$F$90</definedName>
    <definedName name="_xlnm.Print_Area" localSheetId="2">ОИК!$A$1:$F$67</definedName>
    <definedName name="_xlnm.Print_Area" localSheetId="1">ОСД!$A$1:$F$28</definedName>
    <definedName name="_xlnm.Print_Area" localSheetId="0">ОФП!$A$1:$F$48</definedName>
  </definedNames>
  <calcPr calcId="145621" refMode="R1C1"/>
</workbook>
</file>

<file path=xl/calcChain.xml><?xml version="1.0" encoding="utf-8"?>
<calcChain xmlns="http://schemas.openxmlformats.org/spreadsheetml/2006/main">
  <c r="D38" i="4" l="1"/>
  <c r="F51" i="3"/>
  <c r="F83" i="4"/>
  <c r="F81" i="4"/>
  <c r="F75" i="4"/>
  <c r="F86" i="4"/>
  <c r="F78" i="4"/>
  <c r="F74" i="4"/>
  <c r="D35" i="4"/>
  <c r="E33" i="4"/>
  <c r="E35" i="4" s="1"/>
  <c r="E29" i="4"/>
  <c r="D29" i="4"/>
  <c r="E15" i="4"/>
  <c r="E20" i="4" s="1"/>
  <c r="D15" i="4"/>
  <c r="D20" i="4" s="1"/>
  <c r="D36" i="4" s="1"/>
  <c r="F60" i="3"/>
  <c r="F58" i="3"/>
  <c r="F52" i="3"/>
  <c r="F63" i="3"/>
  <c r="F55" i="3"/>
  <c r="E22" i="2"/>
  <c r="D22" i="2"/>
  <c r="E20" i="2"/>
  <c r="D20" i="2"/>
  <c r="E19" i="2"/>
  <c r="D19" i="2"/>
  <c r="E18" i="2"/>
  <c r="D18" i="2"/>
  <c r="E17" i="2"/>
  <c r="D17" i="2"/>
  <c r="E16" i="2"/>
  <c r="D16" i="2"/>
  <c r="E15" i="2"/>
  <c r="D15" i="2"/>
  <c r="E13" i="2"/>
  <c r="D13" i="2"/>
  <c r="E12" i="2"/>
  <c r="D12" i="2"/>
  <c r="D14" i="2" s="1"/>
  <c r="D21" i="2" s="1"/>
  <c r="D23" i="2" s="1"/>
  <c r="E42" i="1"/>
  <c r="D41" i="1"/>
  <c r="D40" i="1"/>
  <c r="D38" i="1"/>
  <c r="E35" i="1"/>
  <c r="E43" i="1" s="1"/>
  <c r="D33" i="1"/>
  <c r="D32" i="1"/>
  <c r="D31" i="1"/>
  <c r="E29" i="1"/>
  <c r="E45" i="1" s="1"/>
  <c r="D28" i="1"/>
  <c r="D27" i="1"/>
  <c r="E23" i="1"/>
  <c r="D22" i="1"/>
  <c r="D21" i="1"/>
  <c r="D20" i="1"/>
  <c r="D19" i="1"/>
  <c r="D18" i="1"/>
  <c r="E16" i="1"/>
  <c r="D15" i="1"/>
  <c r="D14" i="1"/>
  <c r="D13" i="1"/>
  <c r="D12" i="1"/>
  <c r="D11" i="1"/>
  <c r="D39" i="4" l="1"/>
  <c r="E36" i="4"/>
  <c r="E39" i="4" s="1"/>
  <c r="F85" i="4"/>
  <c r="F77" i="4"/>
  <c r="F80" i="4" s="1"/>
  <c r="F62" i="3"/>
  <c r="F54" i="3"/>
  <c r="F57" i="3" s="1"/>
  <c r="D29" i="1"/>
  <c r="D45" i="1" s="1"/>
  <c r="E14" i="2"/>
  <c r="E21" i="2" s="1"/>
  <c r="E23" i="2" s="1"/>
  <c r="D25" i="2"/>
  <c r="E44" i="1"/>
  <c r="E24" i="1"/>
  <c r="D16" i="1"/>
  <c r="D35" i="1"/>
  <c r="D23" i="1"/>
  <c r="D39" i="1"/>
  <c r="F82" i="4" l="1"/>
  <c r="F88" i="4" s="1"/>
  <c r="F59" i="3"/>
  <c r="F65" i="3" s="1"/>
  <c r="E25" i="2"/>
  <c r="D42" i="1"/>
  <c r="D43" i="1"/>
  <c r="D24" i="1"/>
  <c r="D44" i="1" l="1"/>
</calcChain>
</file>

<file path=xl/sharedStrings.xml><?xml version="1.0" encoding="utf-8"?>
<sst xmlns="http://schemas.openxmlformats.org/spreadsheetml/2006/main" count="109" uniqueCount="93">
  <si>
    <t>Отчет о финансовом положении</t>
  </si>
  <si>
    <t>примечание</t>
  </si>
  <si>
    <t>на конец отчетного периода</t>
  </si>
  <si>
    <t>на начало отчетного периода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</si>
  <si>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</si>
  <si>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</si>
  <si>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</si>
  <si>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</si>
  <si>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</si>
  <si>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</si>
  <si>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</si>
  <si>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</si>
  <si>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</si>
  <si>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</si>
  <si>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</si>
  <si>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Прочие краткосрочные  финансовые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</si>
  <si>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</si>
  <si>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</si>
  <si>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</si>
  <si>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</si>
  <si>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</si>
  <si>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</si>
  <si>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</si>
  <si>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</si>
  <si>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</si>
  <si>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</si>
  <si>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</si>
  <si>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</si>
  <si>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Прочие налоги к уплате</t>
  </si>
  <si>
    <t>Налог на прибыль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</si>
  <si>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</si>
  <si>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</si>
  <si>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</si>
  <si>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</si>
  <si>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за отчетный период</t>
  </si>
  <si>
    <t>за предыдущий период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</si>
  <si>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</si>
  <si>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</si>
  <si>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</si>
  <si>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</si>
  <si>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</si>
  <si>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</si>
  <si>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</si>
  <si>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</si>
  <si>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</si>
  <si>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</si>
  <si>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</si>
  <si>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</si>
  <si>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</si>
  <si>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</si>
  <si>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Отчет о движении денежных средств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</si>
  <si>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</si>
  <si>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</si>
  <si>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</si>
  <si>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</si>
  <si>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</si>
  <si>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</si>
  <si>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</si>
  <si>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</si>
  <si>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</si>
  <si>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</si>
  <si>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</t>
  </si>
  <si>
    <t>Затраты на незавершенное строительство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</si>
  <si>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</si>
  <si>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</si>
  <si>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</si>
  <si>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</si>
  <si>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</si>
  <si>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</si>
  <si>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</si>
  <si>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</si>
  <si>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</si>
  <si>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</si>
  <si>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</si>
  <si>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</si>
  <si>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</si>
  <si>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</si>
  <si>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</si>
  <si>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</si>
  <si>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</si>
  <si>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2014 года </t>
  </si>
  <si>
    <t xml:space="preserve">Прибыль и общий совокупный доход за период </t>
  </si>
  <si>
    <t>-</t>
  </si>
  <si>
    <t>Дивиденды объявленные</t>
  </si>
  <si>
    <t xml:space="preserve">На 31 марта 2014 года </t>
  </si>
  <si>
    <t xml:space="preserve">На 1 января 2015 года </t>
  </si>
  <si>
    <t xml:space="preserve">На 31 марта  2015 года </t>
  </si>
  <si>
    <t>по состоянию на 31.03.2015г.</t>
  </si>
  <si>
    <t>тыс.тенге</t>
  </si>
  <si>
    <t>Отчет о совокупном доходе за 1 квартал 2015г.</t>
  </si>
  <si>
    <t xml:space="preserve">тыс. тенге </t>
  </si>
  <si>
    <t>Отчет об изменениях в капитале</t>
  </si>
  <si>
    <t>АО Каспий нефть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</si>
</sst>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р_._-;\-* #,##0_р_._-;_-* &quot;-&quot;??_р_._-;_-@_-"/>
    <numFmt numFmtId="165" formatCode="_-* #,##0.00_-;\-* #,##0.00_-;_-* &quot;-&quot;??_-;_-@_-"/>
    <numFmt numFmtId="166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hadow/>
      <u/>
      <sz val="11"/>
      <color theme="1"/>
      <name val="Times New Roman"/>
      <family val="1"/>
      <charset val="204"/>
    </font>
    <font>
      <shadow/>
      <sz val="11"/>
      <color theme="1"/>
      <name val="Times New Roman"/>
      <family val="1"/>
      <charset val="204"/>
    </font>
    <font>
      <u/>
      <sz val="10"/>
      <name val="Arial Cyr"/>
      <charset val="204"/>
    </font>
    <font>
      <b/>
      <u/>
      <sz val="10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>
      <alignment horizontal="left"/>
    </xf>
    <xf numFmtId="0" fontId="2" fillId="0" borderId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5" fillId="0" borderId="0">
      <alignment horizontal="left"/>
    </xf>
    <xf numFmtId="0" fontId="2" fillId="0" borderId="0"/>
    <xf numFmtId="0" fontId="2" fillId="0" borderId="0"/>
    <xf numFmtId="0" fontId="15" fillId="0" borderId="0">
      <alignment horizontal="left"/>
    </xf>
    <xf numFmtId="0" fontId="14" fillId="0" borderId="0"/>
    <xf numFmtId="0" fontId="14" fillId="0" borderId="0"/>
    <xf numFmtId="0" fontId="2" fillId="0" borderId="0"/>
    <xf numFmtId="0" fontId="20" fillId="0" borderId="0">
      <alignment horizontal="left"/>
    </xf>
    <xf numFmtId="0" fontId="1" fillId="0" borderId="0"/>
    <xf numFmtId="0" fontId="1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3" fontId="3" fillId="0" borderId="1" xfId="1" applyFont="1" applyBorder="1"/>
    <xf numFmtId="49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/>
    <xf numFmtId="164" fontId="3" fillId="0" borderId="7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0" fillId="0" borderId="7" xfId="0" applyNumberFormat="1" applyBorder="1"/>
    <xf numFmtId="164" fontId="3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3" fontId="0" fillId="0" borderId="0" xfId="0" applyNumberFormat="1" applyFill="1"/>
    <xf numFmtId="0" fontId="0" fillId="0" borderId="1" xfId="0" applyBorder="1" applyAlignment="1">
      <alignment wrapText="1"/>
    </xf>
    <xf numFmtId="164" fontId="0" fillId="0" borderId="1" xfId="1" applyNumberFormat="1" applyFont="1" applyFill="1" applyBorder="1" applyAlignment="1">
      <alignment vertical="center"/>
    </xf>
    <xf numFmtId="0" fontId="3" fillId="0" borderId="1" xfId="0" applyFont="1" applyFill="1" applyBorder="1"/>
    <xf numFmtId="164" fontId="3" fillId="0" borderId="7" xfId="1" applyNumberFormat="1" applyFont="1" applyFill="1" applyBorder="1"/>
    <xf numFmtId="164" fontId="3" fillId="0" borderId="4" xfId="1" applyNumberFormat="1" applyFont="1" applyFill="1" applyBorder="1"/>
    <xf numFmtId="0" fontId="0" fillId="0" borderId="0" xfId="0" applyBorder="1"/>
    <xf numFmtId="0" fontId="0" fillId="0" borderId="0" xfId="0" applyFill="1" applyBorder="1"/>
    <xf numFmtId="43" fontId="0" fillId="0" borderId="0" xfId="0" applyNumberFormat="1" applyBorder="1"/>
    <xf numFmtId="43" fontId="0" fillId="0" borderId="0" xfId="0" applyNumberFormat="1" applyFill="1" applyBorder="1"/>
    <xf numFmtId="43" fontId="0" fillId="0" borderId="0" xfId="0" applyNumberFormat="1"/>
    <xf numFmtId="164" fontId="0" fillId="0" borderId="0" xfId="1" applyNumberFormat="1" applyFont="1" applyFill="1"/>
    <xf numFmtId="164" fontId="0" fillId="0" borderId="1" xfId="1" applyNumberFormat="1" applyFont="1" applyBorder="1"/>
    <xf numFmtId="164" fontId="0" fillId="0" borderId="7" xfId="1" applyNumberFormat="1" applyFont="1" applyFill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0" fillId="0" borderId="0" xfId="0" applyFont="1"/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164" fontId="5" fillId="0" borderId="1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164" fontId="5" fillId="0" borderId="12" xfId="1" applyNumberFormat="1" applyFont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/>
    </xf>
    <xf numFmtId="164" fontId="3" fillId="0" borderId="1" xfId="1" applyNumberFormat="1" applyFont="1" applyFill="1" applyBorder="1"/>
    <xf numFmtId="164" fontId="0" fillId="0" borderId="0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0" xfId="0" applyFont="1" applyFill="1" applyBorder="1"/>
    <xf numFmtId="0" fontId="24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/>
    <xf numFmtId="164" fontId="3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25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9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</cellXfs>
  <cellStyles count="48">
    <cellStyle name="Comma 3" xfId="2"/>
    <cellStyle name="Comma_PBC_rus01" xfId="3"/>
    <cellStyle name="Normal 2" xfId="4"/>
    <cellStyle name="Normal_811" xfId="5"/>
    <cellStyle name="Percent 2" xfId="6"/>
    <cellStyle name="Гиперссылка 2" xfId="7"/>
    <cellStyle name="Гиперссылка 3" xfId="8"/>
    <cellStyle name="Обычный" xfId="0" builtinId="0"/>
    <cellStyle name="Обычный 10" xfId="9"/>
    <cellStyle name="Обычный 11" xfId="10"/>
    <cellStyle name="Обычный 12" xfId="11"/>
    <cellStyle name="Обычный 2" xfId="12"/>
    <cellStyle name="Обычный 2 2" xfId="13"/>
    <cellStyle name="Обычный 2 3" xfId="14"/>
    <cellStyle name="Обычный 2 4" xfId="15"/>
    <cellStyle name="Обычный 2 5" xfId="16"/>
    <cellStyle name="Обычный 2 6" xfId="17"/>
    <cellStyle name="Обычный 3 2" xfId="18"/>
    <cellStyle name="Обычный 3 2 2" xfId="19"/>
    <cellStyle name="Обычный 3 3" xfId="20"/>
    <cellStyle name="Обычный 4 2" xfId="21"/>
    <cellStyle name="Обычный 6" xfId="22"/>
    <cellStyle name="Обычный 8" xfId="23"/>
    <cellStyle name="Обычный 9" xfId="24"/>
    <cellStyle name="Процентный 2" xfId="25"/>
    <cellStyle name="Процентный 2 2" xfId="26"/>
    <cellStyle name="Стиль 1" xfId="27"/>
    <cellStyle name="Финансовый" xfId="1" builtinId="3"/>
    <cellStyle name="Финансовый 10" xfId="28"/>
    <cellStyle name="Финансовый 11" xfId="29"/>
    <cellStyle name="Финансовый 12" xfId="30"/>
    <cellStyle name="Финансовый 13" xfId="31"/>
    <cellStyle name="Финансовый 14" xfId="32"/>
    <cellStyle name="Финансовый 2" xfId="33"/>
    <cellStyle name="Финансовый 2 2" xfId="34"/>
    <cellStyle name="Финансовый 2 3" xfId="35"/>
    <cellStyle name="Финансовый 2 4" xfId="36"/>
    <cellStyle name="Финансовый 2 5" xfId="37"/>
    <cellStyle name="Финансовый 2 6" xfId="38"/>
    <cellStyle name="Финансовый 3" xfId="39"/>
    <cellStyle name="Финансовый 4 2" xfId="40"/>
    <cellStyle name="Финансовый 4 3" xfId="41"/>
    <cellStyle name="Финансовый 4 4" xfId="42"/>
    <cellStyle name="Финансовый 6" xfId="43"/>
    <cellStyle name="Финансовый 7" xfId="44"/>
    <cellStyle name="Финансовый 7 2" xfId="45"/>
    <cellStyle name="Финансовый 8" xfId="46"/>
    <cellStyle name="Финансовый 9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5/&#1060;&#1048;&#1053;&#1040;&#1053;&#1057;&#1054;&#1042;&#1040;&#1071;%20&#1054;&#1058;&#1063;&#1045;&#1058;&#1053;&#1054;&#1057;&#1058;&#1068;/1%20&#1082;&#1074;&#1072;&#1088;&#1090;&#1072;&#1083;/&#1060;&#1080;&#1085;&#1072;&#1085;&#1089;&#1086;&#1074;&#1072;&#1103;%20&#1086;&#1090;&#1095;&#1077;&#1090;&#1085;&#1086;&#1089;&#1090;&#1100;%20%20&#1040;&#1054;%20&#1050;&#1072;&#1089;&#1087;&#1080;&#1081;%20&#1085;&#1077;&#1092;&#1090;&#1100;%201&#1082;&#1074;.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"/>
      <sheetName val="оборотка"/>
      <sheetName val="формы по мсфо"/>
      <sheetName val="раскрытия (делойт)"/>
      <sheetName val="раскрытия"/>
      <sheetName val="вознаграж.упр.персоналу"/>
      <sheetName val="себестоимость"/>
      <sheetName val="реализ."/>
      <sheetName val="администр."/>
      <sheetName val="финансы"/>
      <sheetName val="прочее"/>
      <sheetName val="сделки св.сторон"/>
      <sheetName val="риски"/>
      <sheetName val="ОНО"/>
      <sheetName val="амортизация"/>
      <sheetName val="%дохода"/>
      <sheetName val="Лист1"/>
      <sheetName val="ОНО2014"/>
      <sheetName val="Лист2"/>
      <sheetName val="Лист3"/>
      <sheetName val="Лист4"/>
      <sheetName val="Лист5"/>
      <sheetName val="Лист6"/>
    </sheetNames>
    <sheetDataSet>
      <sheetData sheetId="0"/>
      <sheetData sheetId="1">
        <row r="11">
          <cell r="L11">
            <v>3860352</v>
          </cell>
        </row>
        <row r="24">
          <cell r="L24">
            <v>3671817</v>
          </cell>
        </row>
        <row r="27">
          <cell r="L27">
            <v>595</v>
          </cell>
        </row>
        <row r="30">
          <cell r="L30">
            <v>3986</v>
          </cell>
        </row>
        <row r="32">
          <cell r="L32">
            <v>1029492</v>
          </cell>
        </row>
        <row r="41">
          <cell r="L41">
            <v>1809301</v>
          </cell>
        </row>
        <row r="46">
          <cell r="L46">
            <v>980516</v>
          </cell>
        </row>
        <row r="59">
          <cell r="L59">
            <v>132104</v>
          </cell>
        </row>
        <row r="60">
          <cell r="L60">
            <v>0</v>
          </cell>
        </row>
        <row r="62">
          <cell r="L62">
            <v>32702</v>
          </cell>
        </row>
        <row r="63">
          <cell r="L63">
            <v>1430</v>
          </cell>
        </row>
        <row r="65">
          <cell r="L65">
            <v>19257595</v>
          </cell>
        </row>
        <row r="76">
          <cell r="L76">
            <v>1984109</v>
          </cell>
        </row>
        <row r="80">
          <cell r="L80">
            <v>6298</v>
          </cell>
        </row>
        <row r="86">
          <cell r="L86">
            <v>123379</v>
          </cell>
        </row>
        <row r="87">
          <cell r="L87">
            <v>2545116</v>
          </cell>
        </row>
        <row r="90">
          <cell r="M90">
            <v>0</v>
          </cell>
        </row>
        <row r="92">
          <cell r="M92">
            <v>6988869</v>
          </cell>
        </row>
        <row r="93">
          <cell r="M93">
            <v>4783368</v>
          </cell>
        </row>
        <row r="100">
          <cell r="M100">
            <v>29746</v>
          </cell>
        </row>
        <row r="106">
          <cell r="M106">
            <v>943589</v>
          </cell>
        </row>
        <row r="109">
          <cell r="M109">
            <v>127430</v>
          </cell>
        </row>
        <row r="110">
          <cell r="M110">
            <v>83542</v>
          </cell>
        </row>
        <row r="115">
          <cell r="M115">
            <v>62141</v>
          </cell>
        </row>
        <row r="118">
          <cell r="M118">
            <v>0</v>
          </cell>
        </row>
        <row r="121">
          <cell r="M121">
            <v>1666290</v>
          </cell>
        </row>
        <row r="126">
          <cell r="M126">
            <v>100000</v>
          </cell>
        </row>
        <row r="127">
          <cell r="M127">
            <v>24361466</v>
          </cell>
        </row>
        <row r="264">
          <cell r="H264">
            <v>22235003</v>
          </cell>
        </row>
        <row r="265">
          <cell r="H265">
            <v>70196</v>
          </cell>
        </row>
        <row r="266">
          <cell r="H266">
            <v>6315</v>
          </cell>
        </row>
        <row r="267">
          <cell r="H267">
            <v>2956060</v>
          </cell>
        </row>
        <row r="268">
          <cell r="H268">
            <v>89</v>
          </cell>
        </row>
        <row r="269">
          <cell r="H269">
            <v>402</v>
          </cell>
        </row>
        <row r="270">
          <cell r="H270">
            <v>590</v>
          </cell>
        </row>
        <row r="271">
          <cell r="G271">
            <v>2751657</v>
          </cell>
        </row>
        <row r="272">
          <cell r="G272">
            <v>7498098</v>
          </cell>
        </row>
        <row r="273">
          <cell r="G273">
            <v>321813</v>
          </cell>
        </row>
        <row r="274">
          <cell r="G274">
            <v>17382</v>
          </cell>
        </row>
        <row r="275">
          <cell r="G275">
            <v>1581</v>
          </cell>
        </row>
        <row r="276">
          <cell r="G276">
            <v>15182</v>
          </cell>
        </row>
        <row r="277">
          <cell r="G277">
            <v>12305</v>
          </cell>
        </row>
        <row r="278">
          <cell r="G278">
            <v>1657285</v>
          </cell>
        </row>
        <row r="279">
          <cell r="G279">
            <v>89</v>
          </cell>
        </row>
        <row r="280">
          <cell r="G280">
            <v>3944</v>
          </cell>
        </row>
        <row r="281">
          <cell r="G281">
            <v>5633150</v>
          </cell>
        </row>
        <row r="297">
          <cell r="H297">
            <v>13692746</v>
          </cell>
        </row>
        <row r="298">
          <cell r="H298">
            <v>18725</v>
          </cell>
        </row>
        <row r="299">
          <cell r="H299">
            <v>169401</v>
          </cell>
        </row>
        <row r="300">
          <cell r="H300">
            <v>255</v>
          </cell>
        </row>
        <row r="301">
          <cell r="G301">
            <v>3015716</v>
          </cell>
        </row>
        <row r="302">
          <cell r="G302">
            <v>6391829</v>
          </cell>
        </row>
        <row r="303">
          <cell r="G303">
            <v>323695</v>
          </cell>
        </row>
        <row r="304">
          <cell r="G304">
            <v>15770</v>
          </cell>
        </row>
        <row r="305">
          <cell r="G305">
            <v>20136</v>
          </cell>
        </row>
        <row r="306">
          <cell r="G306">
            <v>884</v>
          </cell>
        </row>
        <row r="307">
          <cell r="G307">
            <v>98700</v>
          </cell>
        </row>
        <row r="308">
          <cell r="G308">
            <v>255</v>
          </cell>
        </row>
        <row r="309">
          <cell r="G309">
            <v>11827</v>
          </cell>
        </row>
        <row r="310">
          <cell r="G310">
            <v>1075908</v>
          </cell>
        </row>
        <row r="480">
          <cell r="H480">
            <v>666246</v>
          </cell>
          <cell r="I480">
            <v>409473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F48"/>
  <sheetViews>
    <sheetView tabSelected="1" zoomScaleNormal="100" workbookViewId="0">
      <selection activeCell="B4" sqref="B4"/>
    </sheetView>
  </sheetViews>
  <sheetFormatPr defaultRowHeight="12.75" x14ac:dyDescent="0.2"/>
  <cols>
    <col min="2" max="2" width="53.7109375" bestFit="1" customWidth="1"/>
    <col min="3" max="3" width="15" customWidth="1"/>
    <col min="4" max="4" width="21.42578125" customWidth="1"/>
    <col min="5" max="5" width="24.42578125" style="2" customWidth="1"/>
    <col min="6" max="6" width="15" style="2" customWidth="1"/>
  </cols>
  <sheetData>
    <row r="3" spans="2:6" x14ac:dyDescent="0.2">
      <c r="B3" s="1" t="s">
        <v>92</v>
      </c>
    </row>
    <row r="5" spans="2:6" x14ac:dyDescent="0.2">
      <c r="B5" s="3" t="s">
        <v>0</v>
      </c>
      <c r="C5" s="3" t="s">
        <v>87</v>
      </c>
    </row>
    <row r="6" spans="2:6" x14ac:dyDescent="0.2">
      <c r="E6" s="2" t="s">
        <v>90</v>
      </c>
    </row>
    <row r="7" spans="2:6" x14ac:dyDescent="0.2">
      <c r="B7" s="110"/>
      <c r="C7" s="110" t="s">
        <v>1</v>
      </c>
      <c r="D7" s="111" t="s">
        <v>2</v>
      </c>
      <c r="E7" s="113" t="s">
        <v>3</v>
      </c>
      <c r="F7" s="115"/>
    </row>
    <row r="8" spans="2:6" x14ac:dyDescent="0.2">
      <c r="B8" s="110"/>
      <c r="C8" s="110"/>
      <c r="D8" s="112"/>
      <c r="E8" s="114"/>
      <c r="F8" s="115"/>
    </row>
    <row r="9" spans="2:6" s="1" customFormat="1" x14ac:dyDescent="0.2">
      <c r="B9" s="4" t="s">
        <v>4</v>
      </c>
      <c r="C9" s="5"/>
      <c r="D9" s="4"/>
      <c r="E9" s="6"/>
      <c r="F9" s="7"/>
    </row>
    <row r="10" spans="2:6" s="1" customFormat="1" x14ac:dyDescent="0.2">
      <c r="B10" s="4" t="s">
        <v>5</v>
      </c>
      <c r="C10" s="5"/>
      <c r="D10" s="4"/>
      <c r="E10" s="6"/>
      <c r="F10" s="7"/>
    </row>
    <row r="11" spans="2:6" x14ac:dyDescent="0.2">
      <c r="B11" s="8" t="s">
        <v>6</v>
      </c>
      <c r="C11" s="9"/>
      <c r="D11" s="10">
        <f>[1]оборотка!L65+[1]оборотка!L76</f>
        <v>21241704</v>
      </c>
      <c r="E11" s="11">
        <v>20903559</v>
      </c>
      <c r="F11" s="12"/>
    </row>
    <row r="12" spans="2:6" x14ac:dyDescent="0.2">
      <c r="B12" s="8" t="s">
        <v>7</v>
      </c>
      <c r="C12" s="9"/>
      <c r="D12" s="10">
        <f>[1]оборотка!L80</f>
        <v>6298</v>
      </c>
      <c r="E12" s="11">
        <v>6443</v>
      </c>
      <c r="F12" s="12"/>
    </row>
    <row r="13" spans="2:6" x14ac:dyDescent="0.2">
      <c r="B13" s="8" t="s">
        <v>8</v>
      </c>
      <c r="C13" s="9"/>
      <c r="D13" s="13">
        <f>[1]оборотка!L87</f>
        <v>2545116</v>
      </c>
      <c r="E13" s="11">
        <v>2803326</v>
      </c>
      <c r="F13" s="12"/>
    </row>
    <row r="14" spans="2:6" x14ac:dyDescent="0.2">
      <c r="B14" s="8" t="s">
        <v>9</v>
      </c>
      <c r="C14" s="9"/>
      <c r="D14" s="13">
        <f>[1]оборотка!L86+[1]оборотка!L63</f>
        <v>124809</v>
      </c>
      <c r="E14" s="11">
        <v>152008</v>
      </c>
      <c r="F14" s="12"/>
    </row>
    <row r="15" spans="2:6" x14ac:dyDescent="0.2">
      <c r="B15" s="8" t="s">
        <v>10</v>
      </c>
      <c r="C15" s="9"/>
      <c r="D15" s="10">
        <f>[1]оборотка!L59+[1]оборотка!L62+1</f>
        <v>164807</v>
      </c>
      <c r="E15" s="11">
        <v>161834</v>
      </c>
      <c r="F15" s="12"/>
    </row>
    <row r="16" spans="2:6" x14ac:dyDescent="0.2">
      <c r="B16" s="14"/>
      <c r="C16" s="15"/>
      <c r="D16" s="16">
        <f>SUM(D11:D15)</f>
        <v>24082734</v>
      </c>
      <c r="E16" s="17">
        <f>SUM(E11:E15)</f>
        <v>24027170</v>
      </c>
      <c r="F16" s="18"/>
    </row>
    <row r="17" spans="2:6" x14ac:dyDescent="0.2">
      <c r="B17" s="4" t="s">
        <v>11</v>
      </c>
      <c r="C17" s="9"/>
      <c r="D17" s="10"/>
      <c r="E17" s="11"/>
      <c r="F17" s="12"/>
    </row>
    <row r="18" spans="2:6" x14ac:dyDescent="0.2">
      <c r="B18" s="8" t="s">
        <v>12</v>
      </c>
      <c r="C18" s="9"/>
      <c r="D18" s="10">
        <f>[1]оборотка!L32</f>
        <v>1029492</v>
      </c>
      <c r="E18" s="11">
        <v>1886209</v>
      </c>
      <c r="F18" s="12"/>
    </row>
    <row r="19" spans="2:6" x14ac:dyDescent="0.2">
      <c r="B19" s="8" t="s">
        <v>13</v>
      </c>
      <c r="C19" s="9"/>
      <c r="D19" s="10">
        <f>[1]оборотка!L24</f>
        <v>3671817</v>
      </c>
      <c r="E19" s="11">
        <v>2334096</v>
      </c>
      <c r="F19" s="12"/>
    </row>
    <row r="20" spans="2:6" x14ac:dyDescent="0.2">
      <c r="B20" s="8" t="s">
        <v>14</v>
      </c>
      <c r="C20" s="9"/>
      <c r="D20" s="10">
        <f>[1]оборотка!L27+[1]оборотка!L30+[1]оборотка!L41+[1]оборотка!L46+1</f>
        <v>2794399</v>
      </c>
      <c r="E20" s="11">
        <v>4783243</v>
      </c>
      <c r="F20" s="12"/>
    </row>
    <row r="21" spans="2:6" x14ac:dyDescent="0.2">
      <c r="B21" s="8" t="s">
        <v>15</v>
      </c>
      <c r="C21" s="9"/>
      <c r="D21" s="19">
        <f>[1]оборотка!L60</f>
        <v>0</v>
      </c>
      <c r="E21" s="11">
        <v>5470500</v>
      </c>
      <c r="F21" s="12"/>
    </row>
    <row r="22" spans="2:6" x14ac:dyDescent="0.2">
      <c r="B22" s="8" t="s">
        <v>16</v>
      </c>
      <c r="C22" s="9"/>
      <c r="D22" s="10">
        <f>[1]оборотка!L11</f>
        <v>3860352</v>
      </c>
      <c r="E22" s="11">
        <v>2686089</v>
      </c>
      <c r="F22" s="12"/>
    </row>
    <row r="23" spans="2:6" x14ac:dyDescent="0.2">
      <c r="B23" s="8"/>
      <c r="C23" s="9"/>
      <c r="D23" s="17">
        <f>SUM(D18:D22)</f>
        <v>11356060</v>
      </c>
      <c r="E23" s="17">
        <f>SUM(E18:E22)</f>
        <v>17160137</v>
      </c>
      <c r="F23" s="18"/>
    </row>
    <row r="24" spans="2:6" s="1" customFormat="1" x14ac:dyDescent="0.2">
      <c r="B24" s="4" t="s">
        <v>17</v>
      </c>
      <c r="C24" s="5"/>
      <c r="D24" s="20">
        <f>D23+D16</f>
        <v>35438794</v>
      </c>
      <c r="E24" s="17">
        <f>E23+E16</f>
        <v>41187307</v>
      </c>
      <c r="F24" s="18"/>
    </row>
    <row r="25" spans="2:6" x14ac:dyDescent="0.2">
      <c r="B25" s="4" t="s">
        <v>18</v>
      </c>
      <c r="C25" s="9"/>
      <c r="D25" s="10"/>
      <c r="E25" s="11"/>
      <c r="F25" s="12"/>
    </row>
    <row r="26" spans="2:6" x14ac:dyDescent="0.2">
      <c r="B26" s="4" t="s">
        <v>19</v>
      </c>
      <c r="C26" s="9"/>
      <c r="D26" s="10"/>
      <c r="E26" s="11"/>
      <c r="F26" s="12"/>
    </row>
    <row r="27" spans="2:6" x14ac:dyDescent="0.2">
      <c r="B27" s="8" t="s">
        <v>20</v>
      </c>
      <c r="C27" s="9"/>
      <c r="D27" s="10">
        <f>[1]оборотка!M126</f>
        <v>100000</v>
      </c>
      <c r="E27" s="11">
        <v>100000</v>
      </c>
      <c r="F27" s="12"/>
    </row>
    <row r="28" spans="2:6" x14ac:dyDescent="0.2">
      <c r="B28" s="8" t="s">
        <v>21</v>
      </c>
      <c r="C28" s="9"/>
      <c r="D28" s="10">
        <f>[1]оборотка!M127</f>
        <v>24361466</v>
      </c>
      <c r="E28" s="11">
        <v>21435059</v>
      </c>
      <c r="F28" s="12"/>
    </row>
    <row r="29" spans="2:6" x14ac:dyDescent="0.2">
      <c r="B29" s="4"/>
      <c r="C29" s="9"/>
      <c r="D29" s="21">
        <f>SUM(D26:D28)</f>
        <v>24461466</v>
      </c>
      <c r="E29" s="17">
        <f>SUM(E26:E28)</f>
        <v>21535059</v>
      </c>
      <c r="F29" s="18"/>
    </row>
    <row r="30" spans="2:6" x14ac:dyDescent="0.2">
      <c r="B30" s="4" t="s">
        <v>22</v>
      </c>
      <c r="C30" s="9"/>
      <c r="D30" s="10"/>
      <c r="E30" s="11"/>
      <c r="F30" s="12"/>
    </row>
    <row r="31" spans="2:6" x14ac:dyDescent="0.2">
      <c r="B31" s="8" t="s">
        <v>23</v>
      </c>
      <c r="C31" s="9"/>
      <c r="D31" s="10">
        <f>[1]оборотка!M121</f>
        <v>1666290</v>
      </c>
      <c r="E31" s="11">
        <v>1667243</v>
      </c>
      <c r="F31" s="12"/>
    </row>
    <row r="32" spans="2:6" x14ac:dyDescent="0.2">
      <c r="B32" s="8" t="s">
        <v>24</v>
      </c>
      <c r="C32" s="9"/>
      <c r="D32" s="10">
        <f>[1]оборотка!H480</f>
        <v>666246</v>
      </c>
      <c r="E32" s="11">
        <v>642345</v>
      </c>
      <c r="F32" s="12"/>
    </row>
    <row r="33" spans="2:6" x14ac:dyDescent="0.2">
      <c r="B33" s="8" t="s">
        <v>25</v>
      </c>
      <c r="C33" s="9"/>
      <c r="D33" s="23">
        <f>[1]оборотка!I480+1</f>
        <v>409474</v>
      </c>
      <c r="E33" s="11">
        <v>409167</v>
      </c>
      <c r="F33" s="12"/>
    </row>
    <row r="34" spans="2:6" x14ac:dyDescent="0.2">
      <c r="B34" s="8"/>
      <c r="C34" s="9"/>
      <c r="D34" s="13"/>
      <c r="E34" s="11"/>
      <c r="F34" s="12"/>
    </row>
    <row r="35" spans="2:6" x14ac:dyDescent="0.2">
      <c r="B35" s="8"/>
      <c r="C35" s="9"/>
      <c r="D35" s="24">
        <f>SUM(D30:D34)</f>
        <v>2742010</v>
      </c>
      <c r="E35" s="17">
        <f>SUM(E30:E34)</f>
        <v>2718755</v>
      </c>
      <c r="F35" s="18"/>
    </row>
    <row r="36" spans="2:6" x14ac:dyDescent="0.2">
      <c r="B36" s="4" t="s">
        <v>26</v>
      </c>
      <c r="C36" s="9"/>
      <c r="D36" s="13"/>
      <c r="E36" s="11"/>
      <c r="F36" s="12"/>
    </row>
    <row r="37" spans="2:6" x14ac:dyDescent="0.2">
      <c r="B37" s="8"/>
      <c r="C37" s="9"/>
      <c r="D37" s="13"/>
      <c r="E37" s="11"/>
      <c r="F37" s="12"/>
    </row>
    <row r="38" spans="2:6" x14ac:dyDescent="0.2">
      <c r="B38" s="8" t="s">
        <v>27</v>
      </c>
      <c r="C38" s="9"/>
      <c r="D38" s="23">
        <f>[1]оборотка!M106</f>
        <v>943589</v>
      </c>
      <c r="E38" s="11">
        <v>654883</v>
      </c>
      <c r="F38" s="12"/>
    </row>
    <row r="39" spans="2:6" x14ac:dyDescent="0.2">
      <c r="B39" s="8" t="s">
        <v>28</v>
      </c>
      <c r="C39" s="99"/>
      <c r="D39" s="23">
        <f>[1]оборотка!M92-D40</f>
        <v>2205501</v>
      </c>
      <c r="E39" s="11">
        <v>2419900</v>
      </c>
      <c r="F39" s="12"/>
    </row>
    <row r="40" spans="2:6" x14ac:dyDescent="0.2">
      <c r="B40" s="8" t="s">
        <v>29</v>
      </c>
      <c r="C40" s="99"/>
      <c r="D40" s="23">
        <f>[1]оборотка!M93</f>
        <v>4783368</v>
      </c>
      <c r="E40" s="11">
        <v>4506254</v>
      </c>
      <c r="F40" s="12"/>
    </row>
    <row r="41" spans="2:6" ht="25.5" x14ac:dyDescent="0.2">
      <c r="B41" s="26" t="s">
        <v>30</v>
      </c>
      <c r="C41" s="99"/>
      <c r="D41" s="23">
        <f>[1]оборотка!M90+[1]оборотка!M100+[1]оборотка!M109+[1]оборотка!M110+[1]оборотка!M115+[1]оборотка!M118+1</f>
        <v>302860</v>
      </c>
      <c r="E41" s="11">
        <v>9352456</v>
      </c>
      <c r="F41" s="12"/>
    </row>
    <row r="42" spans="2:6" x14ac:dyDescent="0.2">
      <c r="B42" s="8"/>
      <c r="C42" s="9"/>
      <c r="D42" s="27">
        <f>SUM(D38:D41)</f>
        <v>8235318</v>
      </c>
      <c r="E42" s="11">
        <f>SUM(E38:E41)</f>
        <v>16933493</v>
      </c>
      <c r="F42" s="12"/>
    </row>
    <row r="43" spans="2:6" s="1" customFormat="1" x14ac:dyDescent="0.2">
      <c r="B43" s="4" t="s">
        <v>31</v>
      </c>
      <c r="C43" s="5"/>
      <c r="D43" s="20">
        <f>D35+D42</f>
        <v>10977328</v>
      </c>
      <c r="E43" s="20">
        <f>E35+E42</f>
        <v>19652248</v>
      </c>
      <c r="F43" s="18"/>
    </row>
    <row r="44" spans="2:6" x14ac:dyDescent="0.2">
      <c r="B44" s="4" t="s">
        <v>32</v>
      </c>
      <c r="C44" s="9"/>
      <c r="D44" s="16">
        <f>D29+D43</f>
        <v>35438794</v>
      </c>
      <c r="E44" s="16">
        <f>E29+E43</f>
        <v>41187307</v>
      </c>
      <c r="F44" s="18"/>
    </row>
    <row r="45" spans="2:6" x14ac:dyDescent="0.2">
      <c r="B45" s="28" t="s">
        <v>33</v>
      </c>
      <c r="C45" s="4"/>
      <c r="D45" s="100">
        <f>((D29-D12)/10000)*1000</f>
        <v>2445516.7999999998</v>
      </c>
      <c r="E45" s="29">
        <f>((E29-E12)/10000)*1000</f>
        <v>2152861.6</v>
      </c>
      <c r="F45" s="30"/>
    </row>
    <row r="46" spans="2:6" x14ac:dyDescent="0.2">
      <c r="B46" s="31"/>
      <c r="C46" s="31"/>
      <c r="D46" s="31"/>
      <c r="E46" s="32"/>
      <c r="F46" s="32"/>
    </row>
    <row r="47" spans="2:6" x14ac:dyDescent="0.2">
      <c r="B47" s="31"/>
      <c r="C47" s="31"/>
      <c r="D47" s="33"/>
      <c r="E47" s="34"/>
      <c r="F47" s="34"/>
    </row>
    <row r="48" spans="2:6" ht="42" customHeight="1" x14ac:dyDescent="0.2">
      <c r="D48" s="35"/>
      <c r="E48" s="25"/>
      <c r="F48" s="25"/>
    </row>
  </sheetData>
  <mergeCells count="5">
    <mergeCell ref="B7:B8"/>
    <mergeCell ref="C7:C8"/>
    <mergeCell ref="D7:D8"/>
    <mergeCell ref="E7:E8"/>
    <mergeCell ref="F7:F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F28"/>
  <sheetViews>
    <sheetView zoomScaleNormal="100" workbookViewId="0">
      <selection activeCell="B48" sqref="B48"/>
    </sheetView>
  </sheetViews>
  <sheetFormatPr defaultRowHeight="12.75" x14ac:dyDescent="0.2"/>
  <cols>
    <col min="2" max="2" width="53.7109375" bestFit="1" customWidth="1"/>
    <col min="3" max="3" width="15" customWidth="1"/>
    <col min="4" max="4" width="21.42578125" customWidth="1"/>
    <col min="5" max="5" width="24.42578125" style="2" customWidth="1"/>
    <col min="6" max="6" width="15" style="2" customWidth="1"/>
  </cols>
  <sheetData>
    <row r="3" spans="2:6" x14ac:dyDescent="0.2">
      <c r="B3" s="1" t="s">
        <v>92</v>
      </c>
    </row>
    <row r="5" spans="2:6" x14ac:dyDescent="0.2">
      <c r="B5" s="31"/>
      <c r="C5" s="31"/>
      <c r="D5" s="31"/>
      <c r="E5" s="32"/>
    </row>
    <row r="6" spans="2:6" x14ac:dyDescent="0.2">
      <c r="B6" s="31"/>
      <c r="C6" s="31"/>
      <c r="D6" s="33"/>
      <c r="E6" s="34"/>
    </row>
    <row r="7" spans="2:6" ht="12.75" customHeight="1" x14ac:dyDescent="0.2">
      <c r="D7" s="35"/>
      <c r="E7" s="25"/>
      <c r="F7" s="116"/>
    </row>
    <row r="8" spans="2:6" x14ac:dyDescent="0.2">
      <c r="B8" s="3" t="s">
        <v>89</v>
      </c>
      <c r="D8" s="36"/>
      <c r="E8" s="36"/>
      <c r="F8" s="116"/>
    </row>
    <row r="9" spans="2:6" s="1" customFormat="1" x14ac:dyDescent="0.2">
      <c r="B9"/>
      <c r="C9"/>
      <c r="D9"/>
      <c r="E9" s="2" t="s">
        <v>88</v>
      </c>
      <c r="F9" s="103"/>
    </row>
    <row r="10" spans="2:6" s="1" customFormat="1" x14ac:dyDescent="0.2">
      <c r="B10" s="110"/>
      <c r="C10" s="110" t="s">
        <v>1</v>
      </c>
      <c r="D10" s="117" t="s">
        <v>34</v>
      </c>
      <c r="E10" s="113" t="s">
        <v>35</v>
      </c>
      <c r="F10" s="7"/>
    </row>
    <row r="11" spans="2:6" x14ac:dyDescent="0.2">
      <c r="B11" s="110"/>
      <c r="C11" s="110"/>
      <c r="D11" s="118"/>
      <c r="E11" s="114"/>
      <c r="F11" s="12"/>
    </row>
    <row r="12" spans="2:6" x14ac:dyDescent="0.2">
      <c r="B12" s="8" t="s">
        <v>36</v>
      </c>
      <c r="C12" s="9"/>
      <c r="D12" s="37">
        <f>[1]оборотка!H297</f>
        <v>13692746</v>
      </c>
      <c r="E12" s="38">
        <f>[1]оборотка!H264</f>
        <v>22235003</v>
      </c>
      <c r="F12" s="12"/>
    </row>
    <row r="13" spans="2:6" x14ac:dyDescent="0.2">
      <c r="B13" s="8" t="s">
        <v>37</v>
      </c>
      <c r="C13" s="9"/>
      <c r="D13" s="37">
        <f>[1]оборотка!G301</f>
        <v>3015716</v>
      </c>
      <c r="E13" s="38">
        <f>[1]оборотка!G271</f>
        <v>2751657</v>
      </c>
      <c r="F13" s="12"/>
    </row>
    <row r="14" spans="2:6" x14ac:dyDescent="0.2">
      <c r="B14" s="4" t="s">
        <v>38</v>
      </c>
      <c r="C14" s="5"/>
      <c r="D14" s="16">
        <f>D12-D13</f>
        <v>10677030</v>
      </c>
      <c r="E14" s="29">
        <f>E12-E13</f>
        <v>19483346</v>
      </c>
      <c r="F14" s="12"/>
    </row>
    <row r="15" spans="2:6" x14ac:dyDescent="0.2">
      <c r="B15" s="8" t="s">
        <v>39</v>
      </c>
      <c r="C15" s="9"/>
      <c r="D15" s="37">
        <f>[1]оборотка!G302</f>
        <v>6391829</v>
      </c>
      <c r="E15" s="38">
        <f>[1]оборотка!G272</f>
        <v>7498098</v>
      </c>
      <c r="F15" s="12"/>
    </row>
    <row r="16" spans="2:6" x14ac:dyDescent="0.2">
      <c r="B16" s="8" t="s">
        <v>40</v>
      </c>
      <c r="C16" s="9"/>
      <c r="D16" s="37">
        <f>[1]оборотка!G303+[1]оборотка!G304</f>
        <v>339465</v>
      </c>
      <c r="E16" s="38">
        <f>[1]оборотка!G273+[1]оборотка!G274</f>
        <v>339195</v>
      </c>
      <c r="F16" s="18"/>
    </row>
    <row r="17" spans="2:6" x14ac:dyDescent="0.2">
      <c r="B17" s="8" t="s">
        <v>41</v>
      </c>
      <c r="C17" s="9"/>
      <c r="D17" s="37">
        <f>[1]оборотка!H298</f>
        <v>18725</v>
      </c>
      <c r="E17" s="38">
        <f>[1]оборотка!H265</f>
        <v>70196</v>
      </c>
      <c r="F17" s="12"/>
    </row>
    <row r="18" spans="2:6" x14ac:dyDescent="0.2">
      <c r="B18" s="8" t="s">
        <v>42</v>
      </c>
      <c r="C18" s="9"/>
      <c r="D18" s="37">
        <f>[1]оборотка!G305</f>
        <v>20136</v>
      </c>
      <c r="E18" s="38">
        <f>[1]оборотка!G275+[1]оборотка!G276</f>
        <v>16763</v>
      </c>
      <c r="F18" s="12"/>
    </row>
    <row r="19" spans="2:6" x14ac:dyDescent="0.2">
      <c r="B19" s="8" t="s">
        <v>43</v>
      </c>
      <c r="C19" s="9"/>
      <c r="D19" s="37">
        <f>[1]оборотка!H299-[1]оборотка!G307</f>
        <v>70701</v>
      </c>
      <c r="E19" s="38">
        <f>[1]оборотка!H267-[1]оборотка!G278</f>
        <v>1298775</v>
      </c>
      <c r="F19" s="12"/>
    </row>
    <row r="20" spans="2:6" x14ac:dyDescent="0.2">
      <c r="B20" s="8" t="s">
        <v>44</v>
      </c>
      <c r="C20" s="9"/>
      <c r="D20" s="37">
        <f>[1]оборотка!H300-[1]оборотка!G306-[1]оборотка!G308-[1]оборотка!G309</f>
        <v>-12711</v>
      </c>
      <c r="E20" s="38">
        <f>[1]оборотка!H266+[1]оборотка!H268+[1]оборотка!H269+[1]оборотка!H270-[1]оборотка!G277-[1]оборотка!G279-[1]оборотка!G280-1</f>
        <v>-8943</v>
      </c>
      <c r="F20" s="12"/>
    </row>
    <row r="21" spans="2:6" x14ac:dyDescent="0.2">
      <c r="B21" s="4" t="s">
        <v>45</v>
      </c>
      <c r="C21" s="5"/>
      <c r="D21" s="16">
        <f>D14-D15-D16+D17-D18+D19+D20</f>
        <v>4002315</v>
      </c>
      <c r="E21" s="29">
        <f>E14-E15-E16+E17-E18+E19+E20</f>
        <v>12989318</v>
      </c>
      <c r="F21" s="12"/>
    </row>
    <row r="22" spans="2:6" x14ac:dyDescent="0.2">
      <c r="B22" s="8" t="s">
        <v>46</v>
      </c>
      <c r="C22" s="9"/>
      <c r="D22" s="37">
        <f>[1]оборотка!G310</f>
        <v>1075908</v>
      </c>
      <c r="E22" s="38">
        <f>[1]оборотка!G281</f>
        <v>5633150</v>
      </c>
      <c r="F22" s="12"/>
    </row>
    <row r="23" spans="2:6" x14ac:dyDescent="0.2">
      <c r="B23" s="28" t="s">
        <v>47</v>
      </c>
      <c r="C23" s="5"/>
      <c r="D23" s="16">
        <f>D21-D22</f>
        <v>2926407</v>
      </c>
      <c r="E23" s="29">
        <f>E21-E22</f>
        <v>7356168</v>
      </c>
      <c r="F23" s="18"/>
    </row>
    <row r="24" spans="2:6" s="1" customFormat="1" x14ac:dyDescent="0.2">
      <c r="B24" s="4" t="s">
        <v>48</v>
      </c>
      <c r="C24" s="5"/>
      <c r="D24" s="16"/>
      <c r="E24" s="29"/>
      <c r="F24" s="18"/>
    </row>
    <row r="25" spans="2:6" x14ac:dyDescent="0.2">
      <c r="B25" s="39" t="s">
        <v>49</v>
      </c>
      <c r="C25" s="40"/>
      <c r="D25" s="41">
        <f>ROUND(D23/10000,0)</f>
        <v>293</v>
      </c>
      <c r="E25" s="41">
        <f>ROUND(E23/10000,0)</f>
        <v>736</v>
      </c>
      <c r="F25" s="12"/>
    </row>
    <row r="26" spans="2:6" x14ac:dyDescent="0.2">
      <c r="B26" s="8"/>
      <c r="C26" s="9"/>
      <c r="D26" s="8"/>
      <c r="E26" s="102"/>
      <c r="F26" s="12"/>
    </row>
    <row r="27" spans="2:6" x14ac:dyDescent="0.2">
      <c r="E27" s="32"/>
      <c r="F27" s="101"/>
    </row>
    <row r="28" spans="2:6" x14ac:dyDescent="0.2">
      <c r="E28" s="32"/>
      <c r="F28" s="101"/>
    </row>
  </sheetData>
  <mergeCells count="5">
    <mergeCell ref="F7:F8"/>
    <mergeCell ref="B10:B11"/>
    <mergeCell ref="C10:C11"/>
    <mergeCell ref="D10:D11"/>
    <mergeCell ref="E10:E11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F65"/>
  <sheetViews>
    <sheetView zoomScaleNormal="100" workbookViewId="0">
      <selection activeCell="B3" sqref="B3"/>
    </sheetView>
  </sheetViews>
  <sheetFormatPr defaultRowHeight="12.75" x14ac:dyDescent="0.2"/>
  <cols>
    <col min="2" max="2" width="53.7109375" bestFit="1" customWidth="1"/>
    <col min="3" max="3" width="15" customWidth="1"/>
    <col min="4" max="4" width="21.42578125" customWidth="1"/>
    <col min="5" max="5" width="24.42578125" style="2" customWidth="1"/>
    <col min="6" max="6" width="15" style="2" customWidth="1"/>
  </cols>
  <sheetData>
    <row r="3" spans="2:6" x14ac:dyDescent="0.2">
      <c r="B3" s="1" t="s">
        <v>92</v>
      </c>
    </row>
    <row r="5" spans="2:6" x14ac:dyDescent="0.2">
      <c r="B5" s="31"/>
      <c r="C5" s="31"/>
      <c r="D5" s="31"/>
      <c r="E5" s="32"/>
    </row>
    <row r="6" spans="2:6" ht="14.25" x14ac:dyDescent="0.2">
      <c r="B6" s="104" t="s">
        <v>91</v>
      </c>
      <c r="C6" s="104" t="s">
        <v>87</v>
      </c>
      <c r="D6" s="106"/>
    </row>
    <row r="7" spans="2:6" x14ac:dyDescent="0.2">
      <c r="B7" s="31"/>
      <c r="C7" s="32"/>
    </row>
    <row r="8" spans="2:6" ht="15.75" thickBot="1" x14ac:dyDescent="0.25">
      <c r="B8" s="82"/>
      <c r="C8" s="82"/>
      <c r="D8" s="82"/>
      <c r="E8" s="82"/>
      <c r="F8" s="109" t="s">
        <v>88</v>
      </c>
    </row>
    <row r="9" spans="2:6" ht="39" thickBot="1" x14ac:dyDescent="0.25">
      <c r="B9" s="83" t="s">
        <v>75</v>
      </c>
      <c r="C9" s="84" t="s">
        <v>76</v>
      </c>
      <c r="D9" s="85" t="s">
        <v>77</v>
      </c>
      <c r="E9" s="86" t="s">
        <v>78</v>
      </c>
      <c r="F9" s="85" t="s">
        <v>79</v>
      </c>
    </row>
    <row r="10" spans="2:6" ht="14.25" x14ac:dyDescent="0.2">
      <c r="B10" s="65" t="s">
        <v>80</v>
      </c>
      <c r="C10" s="73"/>
      <c r="D10" s="87">
        <v>100000</v>
      </c>
      <c r="E10" s="87">
        <v>17098739</v>
      </c>
      <c r="F10" s="87">
        <v>17198739</v>
      </c>
    </row>
    <row r="11" spans="2:6" ht="15.75" thickBot="1" x14ac:dyDescent="0.25">
      <c r="B11" s="88"/>
      <c r="C11" s="84"/>
      <c r="D11" s="89"/>
      <c r="E11" s="90"/>
      <c r="F11" s="90">
        <v>0</v>
      </c>
    </row>
    <row r="12" spans="2:6" ht="14.25" x14ac:dyDescent="0.2">
      <c r="B12" s="65"/>
      <c r="C12" s="73"/>
      <c r="D12" s="91"/>
      <c r="E12" s="87"/>
      <c r="F12" s="87"/>
    </row>
    <row r="13" spans="2:6" ht="15" x14ac:dyDescent="0.2">
      <c r="B13" s="92" t="s">
        <v>81</v>
      </c>
      <c r="C13" s="93"/>
      <c r="D13" s="94" t="s">
        <v>82</v>
      </c>
      <c r="E13" s="95">
        <v>7356168</v>
      </c>
      <c r="F13" s="95">
        <v>7356168</v>
      </c>
    </row>
    <row r="14" spans="2:6" ht="15" x14ac:dyDescent="0.2">
      <c r="B14" s="92" t="s">
        <v>83</v>
      </c>
      <c r="C14" s="93"/>
      <c r="D14" s="94" t="s">
        <v>82</v>
      </c>
      <c r="E14" s="95">
        <v>0</v>
      </c>
      <c r="F14" s="95">
        <v>0</v>
      </c>
    </row>
    <row r="15" spans="2:6" ht="15" thickBot="1" x14ac:dyDescent="0.25">
      <c r="B15" s="65"/>
      <c r="C15" s="73"/>
      <c r="D15" s="91"/>
      <c r="E15" s="87"/>
      <c r="F15" s="96"/>
    </row>
    <row r="16" spans="2:6" ht="15" thickBot="1" x14ac:dyDescent="0.25">
      <c r="B16" s="77" t="s">
        <v>84</v>
      </c>
      <c r="C16" s="97"/>
      <c r="D16" s="98">
        <v>100000</v>
      </c>
      <c r="E16" s="98">
        <v>24454907</v>
      </c>
      <c r="F16" s="98">
        <v>24554907</v>
      </c>
    </row>
    <row r="17" spans="2:6" ht="14.25" x14ac:dyDescent="0.2">
      <c r="B17" s="73"/>
      <c r="C17" s="73"/>
      <c r="D17" s="91"/>
      <c r="E17" s="87"/>
      <c r="F17" s="87">
        <v>0</v>
      </c>
    </row>
    <row r="18" spans="2:6" ht="14.25" x14ac:dyDescent="0.2">
      <c r="B18" s="65" t="s">
        <v>85</v>
      </c>
      <c r="C18" s="73"/>
      <c r="D18" s="91">
        <v>100000</v>
      </c>
      <c r="E18" s="87">
        <v>21435059</v>
      </c>
      <c r="F18" s="87">
        <v>21535059</v>
      </c>
    </row>
    <row r="19" spans="2:6" ht="15.75" thickBot="1" x14ac:dyDescent="0.25">
      <c r="B19" s="88"/>
      <c r="C19" s="84"/>
      <c r="D19" s="89"/>
      <c r="E19" s="90">
        <v>0</v>
      </c>
      <c r="F19" s="96">
        <v>0</v>
      </c>
    </row>
    <row r="20" spans="2:6" ht="14.25" x14ac:dyDescent="0.2">
      <c r="B20" s="65"/>
      <c r="C20" s="73"/>
      <c r="D20" s="91"/>
      <c r="E20" s="87"/>
      <c r="F20" s="87"/>
    </row>
    <row r="21" spans="2:6" ht="15" x14ac:dyDescent="0.2">
      <c r="B21" s="92" t="s">
        <v>81</v>
      </c>
      <c r="C21" s="76"/>
      <c r="D21" s="94">
        <v>0</v>
      </c>
      <c r="E21" s="95">
        <v>2926407</v>
      </c>
      <c r="F21" s="87">
        <v>2926407</v>
      </c>
    </row>
    <row r="22" spans="2:6" ht="15" x14ac:dyDescent="0.2">
      <c r="B22" s="92" t="s">
        <v>83</v>
      </c>
      <c r="C22" s="76"/>
      <c r="D22" s="94"/>
      <c r="E22" s="95">
        <v>0</v>
      </c>
      <c r="F22" s="87">
        <v>0</v>
      </c>
    </row>
    <row r="23" spans="2:6" ht="15" thickBot="1" x14ac:dyDescent="0.25">
      <c r="B23" s="65"/>
      <c r="C23" s="73"/>
      <c r="D23" s="91"/>
      <c r="E23" s="87"/>
      <c r="F23" s="96"/>
    </row>
    <row r="24" spans="2:6" ht="15" thickBot="1" x14ac:dyDescent="0.25">
      <c r="B24" s="77" t="s">
        <v>86</v>
      </c>
      <c r="C24" s="97"/>
      <c r="D24" s="98">
        <v>100000</v>
      </c>
      <c r="E24" s="98">
        <v>24361466</v>
      </c>
      <c r="F24" s="98">
        <v>24461466</v>
      </c>
    </row>
    <row r="25" spans="2:6" ht="15" x14ac:dyDescent="0.2">
      <c r="F25" s="50"/>
    </row>
    <row r="26" spans="2:6" ht="15" x14ac:dyDescent="0.2">
      <c r="F26" s="56"/>
    </row>
    <row r="27" spans="2:6" ht="15" x14ac:dyDescent="0.2">
      <c r="F27" s="70"/>
    </row>
    <row r="28" spans="2:6" ht="15" x14ac:dyDescent="0.2">
      <c r="F28" s="70"/>
    </row>
    <row r="29" spans="2:6" ht="15" x14ac:dyDescent="0.2">
      <c r="F29" s="70"/>
    </row>
    <row r="30" spans="2:6" ht="15" x14ac:dyDescent="0.2">
      <c r="F30" s="70"/>
    </row>
    <row r="31" spans="2:6" ht="14.25" x14ac:dyDescent="0.2">
      <c r="F31" s="63"/>
    </row>
    <row r="32" spans="2:6" ht="15" x14ac:dyDescent="0.2">
      <c r="F32" s="74"/>
    </row>
    <row r="33" spans="6:6" ht="15" x14ac:dyDescent="0.2">
      <c r="F33" s="74"/>
    </row>
    <row r="34" spans="6:6" ht="15" x14ac:dyDescent="0.2">
      <c r="F34" s="74"/>
    </row>
    <row r="35" spans="6:6" ht="15" x14ac:dyDescent="0.2">
      <c r="F35" s="56"/>
    </row>
    <row r="36" spans="6:6" ht="15" x14ac:dyDescent="0.2">
      <c r="F36" s="56"/>
    </row>
    <row r="37" spans="6:6" ht="14.25" x14ac:dyDescent="0.2">
      <c r="F37" s="63"/>
    </row>
    <row r="38" spans="6:6" ht="15" x14ac:dyDescent="0.2">
      <c r="F38" s="70"/>
    </row>
    <row r="39" spans="6:6" ht="15" x14ac:dyDescent="0.2">
      <c r="F39" s="70"/>
    </row>
    <row r="40" spans="6:6" ht="14.25" x14ac:dyDescent="0.2">
      <c r="F40" s="67"/>
    </row>
    <row r="41" spans="6:6" ht="14.25" x14ac:dyDescent="0.2">
      <c r="F41" s="64"/>
    </row>
    <row r="43" spans="6:6" x14ac:dyDescent="0.2">
      <c r="F43" s="22"/>
    </row>
    <row r="44" spans="6:6" ht="12" customHeight="1" x14ac:dyDescent="0.2"/>
    <row r="45" spans="6:6" ht="12" customHeight="1" x14ac:dyDescent="0.2"/>
    <row r="49" spans="6:6" ht="15" thickBot="1" x14ac:dyDescent="0.25">
      <c r="F49" s="82"/>
    </row>
    <row r="50" spans="6:6" ht="39" thickBot="1" x14ac:dyDescent="0.25">
      <c r="F50" s="85" t="s">
        <v>79</v>
      </c>
    </row>
    <row r="51" spans="6:6" ht="14.25" x14ac:dyDescent="0.2">
      <c r="F51" s="87">
        <f>D10++E10</f>
        <v>17198739</v>
      </c>
    </row>
    <row r="52" spans="6:6" ht="15.75" thickBot="1" x14ac:dyDescent="0.25">
      <c r="F52" s="90">
        <f t="shared" ref="F52:F63" si="0">D11++E11</f>
        <v>0</v>
      </c>
    </row>
    <row r="53" spans="6:6" ht="14.25" x14ac:dyDescent="0.2">
      <c r="F53" s="87"/>
    </row>
    <row r="54" spans="6:6" ht="15" x14ac:dyDescent="0.2">
      <c r="F54" s="95">
        <f>E13</f>
        <v>7356168</v>
      </c>
    </row>
    <row r="55" spans="6:6" ht="15" x14ac:dyDescent="0.2">
      <c r="F55" s="95">
        <f>E14</f>
        <v>0</v>
      </c>
    </row>
    <row r="56" spans="6:6" ht="15" thickBot="1" x14ac:dyDescent="0.25">
      <c r="F56" s="96"/>
    </row>
    <row r="57" spans="6:6" ht="15" thickBot="1" x14ac:dyDescent="0.25">
      <c r="F57" s="98">
        <f>SUM(F51:F56)</f>
        <v>24554907</v>
      </c>
    </row>
    <row r="58" spans="6:6" ht="14.25" x14ac:dyDescent="0.2">
      <c r="F58" s="87">
        <f t="shared" si="0"/>
        <v>0</v>
      </c>
    </row>
    <row r="59" spans="6:6" ht="14.25" x14ac:dyDescent="0.2">
      <c r="F59" s="87">
        <f t="shared" si="0"/>
        <v>21535059</v>
      </c>
    </row>
    <row r="60" spans="6:6" ht="15" thickBot="1" x14ac:dyDescent="0.25">
      <c r="F60" s="96">
        <f t="shared" si="0"/>
        <v>0</v>
      </c>
    </row>
    <row r="61" spans="6:6" ht="14.25" x14ac:dyDescent="0.2">
      <c r="F61" s="87"/>
    </row>
    <row r="62" spans="6:6" ht="14.25" x14ac:dyDescent="0.2">
      <c r="F62" s="87">
        <f t="shared" si="0"/>
        <v>2926407</v>
      </c>
    </row>
    <row r="63" spans="6:6" ht="14.25" x14ac:dyDescent="0.2">
      <c r="F63" s="87">
        <f t="shared" si="0"/>
        <v>0</v>
      </c>
    </row>
    <row r="64" spans="6:6" ht="15" thickBot="1" x14ac:dyDescent="0.25">
      <c r="F64" s="96"/>
    </row>
    <row r="65" spans="6:6" ht="15" thickBot="1" x14ac:dyDescent="0.25">
      <c r="F65" s="98">
        <f>SUM(F59:F64)</f>
        <v>24461466</v>
      </c>
    </row>
  </sheetData>
  <pageMargins left="0" right="0" top="0" bottom="0" header="0.31496062992125984" footer="0.31496062992125984"/>
  <pageSetup scale="59" orientation="portrait" r:id="rId1"/>
  <rowBreaks count="1" manualBreakCount="1">
    <brk id="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F88"/>
  <sheetViews>
    <sheetView zoomScaleNormal="100" workbookViewId="0">
      <selection activeCell="G14" sqref="G14"/>
    </sheetView>
  </sheetViews>
  <sheetFormatPr defaultRowHeight="12.75" x14ac:dyDescent="0.2"/>
  <cols>
    <col min="2" max="2" width="53.7109375" bestFit="1" customWidth="1"/>
    <col min="3" max="3" width="15" customWidth="1"/>
    <col min="4" max="4" width="21.42578125" customWidth="1"/>
    <col min="5" max="5" width="24.42578125" style="2" customWidth="1"/>
    <col min="6" max="6" width="15" style="2" customWidth="1"/>
  </cols>
  <sheetData>
    <row r="3" spans="2:6" x14ac:dyDescent="0.2">
      <c r="B3" s="1" t="s">
        <v>92</v>
      </c>
    </row>
    <row r="5" spans="2:6" x14ac:dyDescent="0.2">
      <c r="B5" s="31"/>
      <c r="C5" s="31"/>
      <c r="D5" s="31"/>
      <c r="E5" s="32"/>
    </row>
    <row r="6" spans="2:6" x14ac:dyDescent="0.2">
      <c r="B6" s="3" t="s">
        <v>50</v>
      </c>
      <c r="C6" s="3" t="s">
        <v>87</v>
      </c>
    </row>
    <row r="7" spans="2:6" ht="12.75" customHeight="1" x14ac:dyDescent="0.2">
      <c r="B7" s="3"/>
      <c r="F7" s="116"/>
    </row>
    <row r="8" spans="2:6" x14ac:dyDescent="0.2">
      <c r="B8" s="42"/>
      <c r="E8" s="2" t="s">
        <v>88</v>
      </c>
      <c r="F8" s="116"/>
    </row>
    <row r="9" spans="2:6" s="1" customFormat="1" x14ac:dyDescent="0.2">
      <c r="B9" s="119"/>
      <c r="C9" s="121" t="s">
        <v>1</v>
      </c>
      <c r="D9" s="122" t="s">
        <v>34</v>
      </c>
      <c r="E9" s="124" t="s">
        <v>35</v>
      </c>
      <c r="F9" s="7"/>
    </row>
    <row r="10" spans="2:6" s="1" customFormat="1" x14ac:dyDescent="0.2">
      <c r="B10" s="120"/>
      <c r="C10" s="121"/>
      <c r="D10" s="123"/>
      <c r="E10" s="125"/>
      <c r="F10" s="7"/>
    </row>
    <row r="11" spans="2:6" ht="15" x14ac:dyDescent="0.2">
      <c r="B11" s="43" t="s">
        <v>51</v>
      </c>
      <c r="C11" s="44"/>
      <c r="D11" s="45"/>
      <c r="E11" s="46"/>
      <c r="F11" s="12"/>
    </row>
    <row r="12" spans="2:6" ht="15" x14ac:dyDescent="0.2">
      <c r="B12" s="47"/>
      <c r="C12" s="44"/>
      <c r="D12" s="48"/>
      <c r="E12" s="46"/>
      <c r="F12" s="12"/>
    </row>
    <row r="13" spans="2:6" ht="15" x14ac:dyDescent="0.2">
      <c r="B13" s="47" t="s">
        <v>52</v>
      </c>
      <c r="C13" s="44"/>
      <c r="D13" s="49">
        <v>12531543</v>
      </c>
      <c r="E13" s="50">
        <v>16353559</v>
      </c>
      <c r="F13" s="12"/>
    </row>
    <row r="14" spans="2:6" ht="15" x14ac:dyDescent="0.2">
      <c r="B14" s="47" t="s">
        <v>53</v>
      </c>
      <c r="C14" s="44"/>
      <c r="D14" s="49">
        <v>-3028075</v>
      </c>
      <c r="E14" s="50">
        <v>-3900966</v>
      </c>
      <c r="F14" s="12"/>
    </row>
    <row r="15" spans="2:6" ht="30" x14ac:dyDescent="0.2">
      <c r="B15" s="47" t="s">
        <v>54</v>
      </c>
      <c r="C15" s="44"/>
      <c r="D15" s="49">
        <f>SUM(D13:D14)</f>
        <v>9503468</v>
      </c>
      <c r="E15" s="49">
        <f>SUM(E13:E14)</f>
        <v>12452593</v>
      </c>
      <c r="F15" s="12"/>
    </row>
    <row r="16" spans="2:6" ht="15" x14ac:dyDescent="0.2">
      <c r="B16" s="51" t="s">
        <v>55</v>
      </c>
      <c r="C16" s="52"/>
      <c r="D16" s="53">
        <v>36894</v>
      </c>
      <c r="E16" s="54">
        <v>57229</v>
      </c>
      <c r="F16" s="18"/>
    </row>
    <row r="17" spans="2:6" ht="15" x14ac:dyDescent="0.2">
      <c r="B17" s="51" t="s">
        <v>56</v>
      </c>
      <c r="C17" s="52"/>
      <c r="D17" s="54">
        <v>-1945503</v>
      </c>
      <c r="E17" s="54">
        <v>-1618138</v>
      </c>
      <c r="F17" s="12"/>
    </row>
    <row r="18" spans="2:6" ht="15" x14ac:dyDescent="0.2">
      <c r="B18" s="51" t="s">
        <v>57</v>
      </c>
      <c r="C18" s="52"/>
      <c r="D18" s="105">
        <v>-2527699</v>
      </c>
      <c r="E18" s="55">
        <v>-4027335</v>
      </c>
      <c r="F18" s="12"/>
    </row>
    <row r="19" spans="2:6" ht="15" x14ac:dyDescent="0.2">
      <c r="B19" s="51"/>
      <c r="C19" s="52"/>
      <c r="D19" s="57"/>
      <c r="E19" s="58"/>
      <c r="F19" s="12"/>
    </row>
    <row r="20" spans="2:6" ht="29.25" thickBot="1" x14ac:dyDescent="0.25">
      <c r="B20" s="60" t="s">
        <v>58</v>
      </c>
      <c r="C20" s="61"/>
      <c r="D20" s="62">
        <f>SUM(D15:D19)</f>
        <v>5067160</v>
      </c>
      <c r="E20" s="62">
        <f>SUM(E15:E19)</f>
        <v>6864349</v>
      </c>
      <c r="F20" s="12"/>
    </row>
    <row r="21" spans="2:6" ht="14.25" x14ac:dyDescent="0.2">
      <c r="B21" s="65" t="s">
        <v>59</v>
      </c>
      <c r="C21" s="43"/>
      <c r="D21" s="66"/>
      <c r="E21" s="67"/>
      <c r="F21" s="12"/>
    </row>
    <row r="22" spans="2:6" ht="15" x14ac:dyDescent="0.2">
      <c r="B22" s="47"/>
      <c r="C22" s="44"/>
      <c r="D22" s="68"/>
      <c r="E22" s="56"/>
      <c r="F22" s="12"/>
    </row>
    <row r="23" spans="2:6" ht="15" x14ac:dyDescent="0.2">
      <c r="B23" s="47" t="s">
        <v>60</v>
      </c>
      <c r="C23" s="44"/>
      <c r="D23" s="49">
        <v>0</v>
      </c>
      <c r="E23" s="50">
        <v>0</v>
      </c>
      <c r="F23" s="18"/>
    </row>
    <row r="24" spans="2:6" s="1" customFormat="1" ht="15" x14ac:dyDescent="0.2">
      <c r="B24" s="47"/>
      <c r="C24" s="44"/>
      <c r="D24" s="68"/>
      <c r="E24" s="56"/>
      <c r="F24" s="18"/>
    </row>
    <row r="25" spans="2:6" ht="15" x14ac:dyDescent="0.2">
      <c r="B25" s="47" t="s">
        <v>61</v>
      </c>
      <c r="C25" s="44"/>
      <c r="D25" s="69">
        <v>-143426</v>
      </c>
      <c r="E25" s="70">
        <v>-253082</v>
      </c>
      <c r="F25" s="12"/>
    </row>
    <row r="26" spans="2:6" ht="15" x14ac:dyDescent="0.2">
      <c r="B26" s="47" t="s">
        <v>62</v>
      </c>
      <c r="C26" s="44"/>
      <c r="D26" s="69">
        <v>-249886</v>
      </c>
      <c r="E26" s="70">
        <v>-496701</v>
      </c>
      <c r="F26" s="12"/>
    </row>
    <row r="27" spans="2:6" ht="15" x14ac:dyDescent="0.2">
      <c r="B27" s="47" t="s">
        <v>63</v>
      </c>
      <c r="C27" s="44"/>
      <c r="D27" s="69">
        <v>5521725</v>
      </c>
      <c r="E27" s="70"/>
      <c r="F27" s="12"/>
    </row>
    <row r="28" spans="2:6" ht="30.75" thickBot="1" x14ac:dyDescent="0.25">
      <c r="B28" s="71" t="s">
        <v>64</v>
      </c>
      <c r="C28" s="61"/>
      <c r="D28" s="69">
        <v>0</v>
      </c>
      <c r="E28" s="70">
        <v>0</v>
      </c>
      <c r="F28" s="12"/>
    </row>
    <row r="29" spans="2:6" ht="29.25" thickBot="1" x14ac:dyDescent="0.25">
      <c r="B29" s="60" t="s">
        <v>65</v>
      </c>
      <c r="C29" s="61"/>
      <c r="D29" s="72">
        <f>SUM(D23:D28)</f>
        <v>5128413</v>
      </c>
      <c r="E29" s="72">
        <f>SUM(E23:E28)</f>
        <v>-749783</v>
      </c>
      <c r="F29" s="18"/>
    </row>
    <row r="30" spans="2:6" ht="15" x14ac:dyDescent="0.2">
      <c r="B30" s="65" t="s">
        <v>66</v>
      </c>
      <c r="C30" s="73"/>
      <c r="D30" s="45"/>
      <c r="E30" s="74"/>
      <c r="F30" s="12"/>
    </row>
    <row r="31" spans="2:6" ht="15" x14ac:dyDescent="0.2">
      <c r="B31" s="45"/>
      <c r="C31" s="73"/>
      <c r="D31" s="45"/>
      <c r="E31" s="74"/>
      <c r="F31" s="12"/>
    </row>
    <row r="32" spans="2:6" ht="15" x14ac:dyDescent="0.2">
      <c r="B32" s="45" t="s">
        <v>67</v>
      </c>
      <c r="C32" s="73"/>
      <c r="D32" s="69">
        <v>-9069352</v>
      </c>
      <c r="E32" s="69">
        <v>-5825721</v>
      </c>
      <c r="F32" s="12"/>
    </row>
    <row r="33" spans="2:6" ht="15" x14ac:dyDescent="0.2">
      <c r="B33" s="47" t="s">
        <v>68</v>
      </c>
      <c r="C33" s="73"/>
      <c r="D33" s="69"/>
      <c r="E33" s="56">
        <f>[1]оборотка!B396</f>
        <v>0</v>
      </c>
      <c r="F33" s="12"/>
    </row>
    <row r="34" spans="2:6" ht="15.75" thickBot="1" x14ac:dyDescent="0.25">
      <c r="B34" s="71" t="s">
        <v>69</v>
      </c>
      <c r="C34" s="61"/>
      <c r="D34" s="68"/>
      <c r="E34" s="56"/>
      <c r="F34" s="12"/>
    </row>
    <row r="35" spans="2:6" ht="29.25" thickBot="1" x14ac:dyDescent="0.25">
      <c r="B35" s="75" t="s">
        <v>70</v>
      </c>
      <c r="C35" s="61"/>
      <c r="D35" s="72">
        <f>SUM(D32:D34)</f>
        <v>-9069352</v>
      </c>
      <c r="E35" s="72">
        <f>SUM(E32:E34)</f>
        <v>-5825721</v>
      </c>
      <c r="F35" s="18"/>
    </row>
    <row r="36" spans="2:6" ht="30" x14ac:dyDescent="0.2">
      <c r="B36" s="45" t="s">
        <v>71</v>
      </c>
      <c r="C36" s="76"/>
      <c r="D36" s="69">
        <f>D20+D29+D35+D37</f>
        <v>1174263</v>
      </c>
      <c r="E36" s="69">
        <f>E20+E29+E35+E37</f>
        <v>1069311</v>
      </c>
      <c r="F36" s="12"/>
    </row>
    <row r="37" spans="2:6" ht="30" x14ac:dyDescent="0.2">
      <c r="B37" s="47" t="s">
        <v>72</v>
      </c>
      <c r="C37" s="44"/>
      <c r="D37" s="69">
        <v>48042</v>
      </c>
      <c r="E37" s="70">
        <v>780466</v>
      </c>
      <c r="F37" s="12"/>
    </row>
    <row r="38" spans="2:6" ht="15.75" thickBot="1" x14ac:dyDescent="0.25">
      <c r="B38" s="45" t="s">
        <v>73</v>
      </c>
      <c r="C38" s="76"/>
      <c r="D38" s="66">
        <f>ОФП!E22</f>
        <v>2686089</v>
      </c>
      <c r="E38" s="67">
        <v>6654566</v>
      </c>
      <c r="F38" s="12"/>
    </row>
    <row r="39" spans="2:6" ht="29.25" thickBot="1" x14ac:dyDescent="0.25">
      <c r="B39" s="77" t="s">
        <v>74</v>
      </c>
      <c r="C39" s="78"/>
      <c r="D39" s="79">
        <f>D38+D36</f>
        <v>3860352</v>
      </c>
      <c r="E39" s="79">
        <f>E38+E36</f>
        <v>7723877</v>
      </c>
      <c r="F39" s="12"/>
    </row>
    <row r="40" spans="2:6" ht="15.75" x14ac:dyDescent="0.2">
      <c r="B40" s="80"/>
      <c r="E40" s="32"/>
      <c r="F40" s="101"/>
    </row>
    <row r="41" spans="2:6" x14ac:dyDescent="0.2">
      <c r="B41" s="81"/>
      <c r="D41" s="59"/>
      <c r="E41" s="108"/>
      <c r="F41" s="101"/>
    </row>
    <row r="42" spans="2:6" x14ac:dyDescent="0.2">
      <c r="B42" s="81"/>
      <c r="E42" s="32"/>
      <c r="F42" s="101"/>
    </row>
    <row r="43" spans="2:6" s="1" customFormat="1" x14ac:dyDescent="0.2">
      <c r="B43"/>
      <c r="C43"/>
      <c r="D43"/>
      <c r="E43" s="32"/>
      <c r="F43" s="107"/>
    </row>
    <row r="44" spans="2:6" ht="15" x14ac:dyDescent="0.2">
      <c r="F44" s="58"/>
    </row>
    <row r="45" spans="2:6" ht="14.25" x14ac:dyDescent="0.2">
      <c r="F45" s="63"/>
    </row>
    <row r="46" spans="2:6" ht="14.25" x14ac:dyDescent="0.2">
      <c r="F46" s="67"/>
    </row>
    <row r="47" spans="2:6" ht="15" x14ac:dyDescent="0.2">
      <c r="F47" s="56"/>
    </row>
    <row r="48" spans="2:6" ht="15" x14ac:dyDescent="0.2">
      <c r="F48" s="50"/>
    </row>
    <row r="49" spans="6:6" ht="15" x14ac:dyDescent="0.2">
      <c r="F49" s="56"/>
    </row>
    <row r="50" spans="6:6" ht="15" x14ac:dyDescent="0.2">
      <c r="F50" s="70"/>
    </row>
    <row r="51" spans="6:6" ht="15" x14ac:dyDescent="0.2">
      <c r="F51" s="70"/>
    </row>
    <row r="52" spans="6:6" ht="15" x14ac:dyDescent="0.2">
      <c r="F52" s="70"/>
    </row>
    <row r="53" spans="6:6" ht="15" x14ac:dyDescent="0.2">
      <c r="F53" s="70"/>
    </row>
    <row r="54" spans="6:6" ht="14.25" x14ac:dyDescent="0.2">
      <c r="F54" s="63"/>
    </row>
    <row r="55" spans="6:6" ht="15" x14ac:dyDescent="0.2">
      <c r="F55" s="74"/>
    </row>
    <row r="56" spans="6:6" ht="15" x14ac:dyDescent="0.2">
      <c r="F56" s="74"/>
    </row>
    <row r="57" spans="6:6" ht="15" x14ac:dyDescent="0.2">
      <c r="F57" s="74"/>
    </row>
    <row r="58" spans="6:6" ht="15" x14ac:dyDescent="0.2">
      <c r="F58" s="56"/>
    </row>
    <row r="59" spans="6:6" ht="15" x14ac:dyDescent="0.2">
      <c r="F59" s="56"/>
    </row>
    <row r="60" spans="6:6" ht="14.25" x14ac:dyDescent="0.2">
      <c r="F60" s="63"/>
    </row>
    <row r="61" spans="6:6" ht="15" x14ac:dyDescent="0.2">
      <c r="F61" s="70"/>
    </row>
    <row r="62" spans="6:6" ht="15" x14ac:dyDescent="0.2">
      <c r="F62" s="70"/>
    </row>
    <row r="63" spans="6:6" ht="14.25" x14ac:dyDescent="0.2">
      <c r="F63" s="67"/>
    </row>
    <row r="64" spans="6:6" ht="14.25" x14ac:dyDescent="0.2">
      <c r="F64" s="64"/>
    </row>
    <row r="66" spans="6:6" x14ac:dyDescent="0.2">
      <c r="F66" s="22"/>
    </row>
    <row r="67" spans="6:6" ht="12" customHeight="1" x14ac:dyDescent="0.2"/>
    <row r="68" spans="6:6" ht="12" customHeight="1" x14ac:dyDescent="0.2"/>
    <row r="72" spans="6:6" ht="15" thickBot="1" x14ac:dyDescent="0.25">
      <c r="F72" s="82"/>
    </row>
    <row r="73" spans="6:6" ht="39" thickBot="1" x14ac:dyDescent="0.25">
      <c r="F73" s="85" t="s">
        <v>79</v>
      </c>
    </row>
    <row r="74" spans="6:6" ht="14.25" x14ac:dyDescent="0.2">
      <c r="F74" s="87" t="e">
        <f>#REF!++#REF!</f>
        <v>#REF!</v>
      </c>
    </row>
    <row r="75" spans="6:6" ht="15.75" thickBot="1" x14ac:dyDescent="0.25">
      <c r="F75" s="90" t="e">
        <f>#REF!++#REF!</f>
        <v>#REF!</v>
      </c>
    </row>
    <row r="76" spans="6:6" ht="14.25" x14ac:dyDescent="0.2">
      <c r="F76" s="87"/>
    </row>
    <row r="77" spans="6:6" ht="15" x14ac:dyDescent="0.2">
      <c r="F77" s="95" t="e">
        <f>#REF!</f>
        <v>#REF!</v>
      </c>
    </row>
    <row r="78" spans="6:6" ht="15" x14ac:dyDescent="0.2">
      <c r="F78" s="95" t="e">
        <f>#REF!</f>
        <v>#REF!</v>
      </c>
    </row>
    <row r="79" spans="6:6" ht="15" thickBot="1" x14ac:dyDescent="0.25">
      <c r="F79" s="96"/>
    </row>
    <row r="80" spans="6:6" ht="15" thickBot="1" x14ac:dyDescent="0.25">
      <c r="F80" s="98" t="e">
        <f>SUM(F74:F79)</f>
        <v>#REF!</v>
      </c>
    </row>
    <row r="81" spans="6:6" ht="14.25" x14ac:dyDescent="0.2">
      <c r="F81" s="87" t="e">
        <f>#REF!++#REF!</f>
        <v>#REF!</v>
      </c>
    </row>
    <row r="82" spans="6:6" ht="14.25" x14ac:dyDescent="0.2">
      <c r="F82" s="87" t="e">
        <f>#REF!++#REF!</f>
        <v>#REF!</v>
      </c>
    </row>
    <row r="83" spans="6:6" ht="15" thickBot="1" x14ac:dyDescent="0.25">
      <c r="F83" s="96" t="e">
        <f>#REF!++#REF!</f>
        <v>#REF!</v>
      </c>
    </row>
    <row r="84" spans="6:6" ht="14.25" x14ac:dyDescent="0.2">
      <c r="F84" s="87"/>
    </row>
    <row r="85" spans="6:6" ht="14.25" x14ac:dyDescent="0.2">
      <c r="F85" s="87" t="e">
        <f>#REF!++#REF!</f>
        <v>#REF!</v>
      </c>
    </row>
    <row r="86" spans="6:6" ht="14.25" x14ac:dyDescent="0.2">
      <c r="F86" s="87" t="e">
        <f>#REF!++#REF!</f>
        <v>#REF!</v>
      </c>
    </row>
    <row r="87" spans="6:6" ht="15" thickBot="1" x14ac:dyDescent="0.25">
      <c r="F87" s="96"/>
    </row>
    <row r="88" spans="6:6" ht="15" thickBot="1" x14ac:dyDescent="0.25">
      <c r="F88" s="98" t="e">
        <f>SUM(F82:F87)</f>
        <v>#REF!</v>
      </c>
    </row>
  </sheetData>
  <mergeCells count="5">
    <mergeCell ref="F7:F8"/>
    <mergeCell ref="B9:B10"/>
    <mergeCell ref="C9:C10"/>
    <mergeCell ref="D9:D10"/>
    <mergeCell ref="E9:E10"/>
  </mergeCells>
  <pageMargins left="0" right="0" top="0" bottom="0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ОСД</vt:lpstr>
      <vt:lpstr>ОИК</vt:lpstr>
      <vt:lpstr>ОДД</vt:lpstr>
      <vt:lpstr>ОДД!Область_печати</vt:lpstr>
      <vt:lpstr>ОИК!Область_печати</vt:lpstr>
      <vt:lpstr>ОСД!Область_печати</vt:lpstr>
      <vt:lpstr>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2015-05-04T06:20:02Z</dcterms:created>
  <dcterms:modified xsi:type="dcterms:W3CDTF">2015-05-04T06:58:18Z</dcterms:modified>
</cp:coreProperties>
</file>